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870" windowWidth="15600" windowHeight="11355" firstSheet="2" activeTab="5"/>
  </bookViews>
  <sheets>
    <sheet name="Original" sheetId="4" state="hidden" r:id="rId1"/>
    <sheet name="Version 2" sheetId="1" state="hidden" r:id="rId2"/>
    <sheet name="Cover" sheetId="8" r:id="rId3"/>
    <sheet name="Version 1.0" sheetId="5" state="hidden" r:id="rId4"/>
    <sheet name="Definitions" sheetId="9" r:id="rId5"/>
    <sheet name="Data" sheetId="10" r:id="rId6"/>
  </sheets>
  <definedNames>
    <definedName name="_xlnm.Print_Area" localSheetId="5">Data!$C$2:$CQ$43</definedName>
    <definedName name="_xlnm.Print_Area" localSheetId="4">Definitions!$B$2:$F$29</definedName>
    <definedName name="_xlnm.Print_Area" localSheetId="3">'Version 1.0'!$C$2:$FK$43</definedName>
    <definedName name="_xlnm.Print_Titles" localSheetId="3">'Version 1.0'!$C:$C</definedName>
  </definedNames>
  <calcPr calcId="145621" iterate="1"/>
</workbook>
</file>

<file path=xl/calcChain.xml><?xml version="1.0" encoding="utf-8"?>
<calcChain xmlns="http://schemas.openxmlformats.org/spreadsheetml/2006/main">
  <c r="BW8" i="10" l="1"/>
  <c r="BW7" i="10"/>
  <c r="BV7" i="10"/>
  <c r="BV8" i="10"/>
  <c r="BW9" i="10"/>
  <c r="BV9" i="10"/>
  <c r="BW10" i="10"/>
  <c r="BV10" i="10"/>
  <c r="BW11" i="10"/>
  <c r="BV11" i="10"/>
  <c r="BW12" i="10"/>
  <c r="BV12" i="10"/>
  <c r="BW13" i="10"/>
  <c r="BV13" i="10"/>
  <c r="BW14" i="10"/>
  <c r="BV14" i="10"/>
  <c r="BW15" i="10"/>
  <c r="BV15" i="10"/>
  <c r="BW16" i="10"/>
  <c r="BV16" i="10"/>
  <c r="BW17" i="10"/>
  <c r="BV17" i="10"/>
  <c r="BW18" i="10"/>
  <c r="BV18" i="10"/>
  <c r="BW19" i="10"/>
  <c r="BV19" i="10"/>
  <c r="BW20" i="10"/>
  <c r="BV20" i="10"/>
  <c r="BW21" i="10"/>
  <c r="BV21" i="10"/>
  <c r="BW22" i="10"/>
  <c r="BV22" i="10"/>
  <c r="BW23" i="10"/>
  <c r="BV23" i="10"/>
  <c r="BW24" i="10"/>
  <c r="BV24" i="10"/>
  <c r="BW25" i="10"/>
  <c r="BV25" i="10"/>
  <c r="BW26" i="10"/>
  <c r="BV26" i="10"/>
  <c r="BW27" i="10"/>
  <c r="BV27" i="10"/>
  <c r="BW28" i="10"/>
  <c r="BV28" i="10"/>
  <c r="BW29" i="10"/>
  <c r="BV29" i="10"/>
  <c r="BW30" i="10"/>
  <c r="BV30" i="10"/>
  <c r="BW31" i="10"/>
  <c r="BV31" i="10"/>
  <c r="BW32" i="10"/>
  <c r="BV32" i="10"/>
  <c r="BW33" i="10"/>
  <c r="BV33" i="10"/>
  <c r="BW34" i="10"/>
  <c r="BV34" i="10"/>
  <c r="BW35" i="10"/>
  <c r="BV35" i="10"/>
  <c r="BW36" i="10"/>
  <c r="BV36" i="10"/>
  <c r="BW37" i="10"/>
  <c r="BV37" i="10"/>
  <c r="BW38" i="10"/>
  <c r="BV38" i="10"/>
  <c r="BW39" i="10"/>
  <c r="BV39" i="10"/>
  <c r="BW40" i="10"/>
  <c r="BV40" i="10"/>
  <c r="BW41" i="10"/>
  <c r="BV41" i="10"/>
  <c r="BW42" i="10"/>
  <c r="BW6" i="10"/>
  <c r="BV6" i="10"/>
  <c r="CQ7" i="10"/>
  <c r="CP7" i="10"/>
  <c r="CQ8" i="10"/>
  <c r="CP8" i="10"/>
  <c r="CQ9" i="10"/>
  <c r="CP9" i="10"/>
  <c r="CQ10" i="10"/>
  <c r="CP10" i="10"/>
  <c r="CQ11" i="10"/>
  <c r="CP11" i="10"/>
  <c r="CQ12" i="10"/>
  <c r="CP12" i="10"/>
  <c r="CQ13" i="10"/>
  <c r="CP13" i="10"/>
  <c r="CQ14" i="10"/>
  <c r="CP14" i="10"/>
  <c r="CQ15" i="10"/>
  <c r="CP15" i="10"/>
  <c r="CQ16" i="10"/>
  <c r="CP16" i="10"/>
  <c r="CQ17" i="10"/>
  <c r="CP17" i="10"/>
  <c r="CQ18" i="10"/>
  <c r="CP18" i="10"/>
  <c r="CQ19" i="10"/>
  <c r="CP19" i="10"/>
  <c r="CQ20" i="10"/>
  <c r="CP20" i="10"/>
  <c r="CQ21" i="10"/>
  <c r="CP21" i="10"/>
  <c r="CQ22" i="10"/>
  <c r="CP22" i="10"/>
  <c r="CQ23" i="10"/>
  <c r="CP23" i="10"/>
  <c r="CQ24" i="10"/>
  <c r="CP24" i="10"/>
  <c r="CQ25" i="10"/>
  <c r="CP25" i="10"/>
  <c r="CQ26" i="10"/>
  <c r="CP26" i="10"/>
  <c r="CQ27" i="10"/>
  <c r="CP27" i="10"/>
  <c r="CQ28" i="10"/>
  <c r="CP28" i="10"/>
  <c r="CQ29" i="10"/>
  <c r="CP29" i="10"/>
  <c r="CQ30" i="10"/>
  <c r="CP30" i="10"/>
  <c r="CQ31" i="10"/>
  <c r="CP31" i="10"/>
  <c r="CQ32" i="10"/>
  <c r="CP32" i="10"/>
  <c r="CQ33" i="10"/>
  <c r="CP33" i="10"/>
  <c r="CQ34" i="10"/>
  <c r="CP34" i="10"/>
  <c r="CQ35" i="10"/>
  <c r="CP35" i="10"/>
  <c r="CQ36" i="10"/>
  <c r="CP36" i="10"/>
  <c r="CQ37" i="10"/>
  <c r="CP37" i="10"/>
  <c r="CQ38" i="10"/>
  <c r="CP38" i="10"/>
  <c r="CQ39" i="10"/>
  <c r="CP39" i="10"/>
  <c r="CQ40" i="10"/>
  <c r="CP40" i="10"/>
  <c r="CQ41" i="10"/>
  <c r="CP41" i="10"/>
  <c r="CQ6" i="10"/>
  <c r="CP6" i="10"/>
  <c r="CL7" i="10"/>
  <c r="CK7" i="10"/>
  <c r="CL8" i="10"/>
  <c r="CK8" i="10"/>
  <c r="CL9" i="10"/>
  <c r="CK9" i="10"/>
  <c r="CL11" i="10"/>
  <c r="CK11" i="10"/>
  <c r="CL12" i="10"/>
  <c r="CK12" i="10"/>
  <c r="CL13" i="10"/>
  <c r="CK13" i="10"/>
  <c r="CL14" i="10"/>
  <c r="CK14" i="10"/>
  <c r="CL15" i="10"/>
  <c r="CK15" i="10"/>
  <c r="CL16" i="10"/>
  <c r="CK16" i="10"/>
  <c r="CL17" i="10"/>
  <c r="CK17" i="10"/>
  <c r="CL18" i="10"/>
  <c r="CK18" i="10"/>
  <c r="CL19" i="10"/>
  <c r="CK19" i="10"/>
  <c r="CL20" i="10"/>
  <c r="CK20" i="10"/>
  <c r="CL21" i="10"/>
  <c r="CK21" i="10"/>
  <c r="CL22" i="10"/>
  <c r="CK22" i="10"/>
  <c r="CL23" i="10"/>
  <c r="CK23" i="10"/>
  <c r="CL24" i="10"/>
  <c r="CK24" i="10"/>
  <c r="CL25" i="10"/>
  <c r="CK25" i="10"/>
  <c r="CL26" i="10"/>
  <c r="CK26" i="10"/>
  <c r="CL27" i="10"/>
  <c r="CK27" i="10"/>
  <c r="CL28" i="10"/>
  <c r="CK28" i="10"/>
  <c r="CL29" i="10"/>
  <c r="CK29" i="10"/>
  <c r="CL30" i="10"/>
  <c r="CK30" i="10"/>
  <c r="CL31" i="10"/>
  <c r="CK31" i="10"/>
  <c r="CL32" i="10"/>
  <c r="CK32" i="10"/>
  <c r="CL33" i="10"/>
  <c r="CK33" i="10"/>
  <c r="CL34" i="10"/>
  <c r="CK34" i="10"/>
  <c r="CL35" i="10"/>
  <c r="CK35" i="10"/>
  <c r="CL36" i="10"/>
  <c r="CK36" i="10"/>
  <c r="CL37" i="10"/>
  <c r="CK37" i="10"/>
  <c r="CL38" i="10"/>
  <c r="CK38" i="10"/>
  <c r="CL39" i="10"/>
  <c r="CK39" i="10"/>
  <c r="CL40" i="10"/>
  <c r="CK40" i="10"/>
  <c r="CL41" i="10"/>
  <c r="CK41" i="10"/>
  <c r="CL6" i="10"/>
  <c r="CK6" i="10"/>
  <c r="CG7" i="10"/>
  <c r="CF7" i="10"/>
  <c r="CG8" i="10"/>
  <c r="CF8" i="10"/>
  <c r="CG9" i="10"/>
  <c r="CF9" i="10"/>
  <c r="CG11" i="10"/>
  <c r="CF11" i="10"/>
  <c r="CG12" i="10"/>
  <c r="CF12" i="10"/>
  <c r="CG13" i="10"/>
  <c r="CF13" i="10"/>
  <c r="CG14" i="10"/>
  <c r="CF14" i="10"/>
  <c r="CG15" i="10"/>
  <c r="CF15" i="10"/>
  <c r="CG16" i="10"/>
  <c r="CF16" i="10"/>
  <c r="CG17" i="10"/>
  <c r="CF17" i="10"/>
  <c r="CG18" i="10"/>
  <c r="CF18" i="10"/>
  <c r="CG19" i="10"/>
  <c r="CF19" i="10"/>
  <c r="CG20" i="10"/>
  <c r="CF20" i="10"/>
  <c r="CG21" i="10"/>
  <c r="CF21" i="10"/>
  <c r="CG22" i="10"/>
  <c r="CF22" i="10"/>
  <c r="CG23" i="10"/>
  <c r="CF23" i="10"/>
  <c r="CG24" i="10"/>
  <c r="CF24" i="10"/>
  <c r="CG25" i="10"/>
  <c r="CF25" i="10"/>
  <c r="CG26" i="10"/>
  <c r="CF26" i="10"/>
  <c r="CG27" i="10"/>
  <c r="CF27" i="10"/>
  <c r="CG28" i="10"/>
  <c r="CF28" i="10"/>
  <c r="CG29" i="10"/>
  <c r="CF29" i="10"/>
  <c r="CG30" i="10"/>
  <c r="CF30" i="10"/>
  <c r="CG31" i="10"/>
  <c r="CF31" i="10"/>
  <c r="CG32" i="10"/>
  <c r="CF32" i="10"/>
  <c r="CG33" i="10"/>
  <c r="CF33" i="10"/>
  <c r="CG34" i="10"/>
  <c r="CF34" i="10"/>
  <c r="CG35" i="10"/>
  <c r="CF35" i="10"/>
  <c r="CG36" i="10"/>
  <c r="CF36" i="10"/>
  <c r="CG37" i="10"/>
  <c r="CF37" i="10"/>
  <c r="CG38" i="10"/>
  <c r="CF38" i="10"/>
  <c r="CG39" i="10"/>
  <c r="CF39" i="10"/>
  <c r="CG40" i="10"/>
  <c r="CF40" i="10"/>
  <c r="CG41" i="10"/>
  <c r="CF41" i="10"/>
  <c r="CG6" i="10"/>
  <c r="CF6" i="10"/>
  <c r="CB7" i="10"/>
  <c r="CA7" i="10"/>
  <c r="CB8" i="10"/>
  <c r="CA8" i="10"/>
  <c r="CB9" i="10"/>
  <c r="CA9" i="10"/>
  <c r="CB10" i="10"/>
  <c r="CA10" i="10"/>
  <c r="CB11" i="10"/>
  <c r="CA11" i="10"/>
  <c r="CB12" i="10"/>
  <c r="CA12" i="10"/>
  <c r="CB13" i="10"/>
  <c r="CA13" i="10"/>
  <c r="CB14" i="10"/>
  <c r="CA14" i="10"/>
  <c r="CB15" i="10"/>
  <c r="CA15" i="10"/>
  <c r="CB16" i="10"/>
  <c r="CA16" i="10"/>
  <c r="CB17" i="10"/>
  <c r="CA17" i="10"/>
  <c r="CB18" i="10"/>
  <c r="CA18" i="10"/>
  <c r="CB19" i="10"/>
  <c r="CA19" i="10"/>
  <c r="CB20" i="10"/>
  <c r="CA20" i="10"/>
  <c r="CB21" i="10"/>
  <c r="CA21" i="10"/>
  <c r="CB22" i="10"/>
  <c r="CA22" i="10"/>
  <c r="CB23" i="10"/>
  <c r="CA23" i="10"/>
  <c r="CB24" i="10"/>
  <c r="CA24" i="10"/>
  <c r="CB25" i="10"/>
  <c r="CA25" i="10"/>
  <c r="CB26" i="10"/>
  <c r="CA26" i="10"/>
  <c r="CB27" i="10"/>
  <c r="CA27" i="10"/>
  <c r="CB28" i="10"/>
  <c r="CA28" i="10"/>
  <c r="CB29" i="10"/>
  <c r="CA29" i="10"/>
  <c r="CB30" i="10"/>
  <c r="CA30" i="10"/>
  <c r="CB31" i="10"/>
  <c r="CA31" i="10"/>
  <c r="CB32" i="10"/>
  <c r="CA32" i="10"/>
  <c r="CB33" i="10"/>
  <c r="CA33" i="10"/>
  <c r="CB34" i="10"/>
  <c r="CA34" i="10"/>
  <c r="CB35" i="10"/>
  <c r="CA35" i="10"/>
  <c r="CB36" i="10"/>
  <c r="CA36" i="10"/>
  <c r="CB37" i="10"/>
  <c r="CA37" i="10"/>
  <c r="CB38" i="10"/>
  <c r="CA38" i="10"/>
  <c r="CB39" i="10"/>
  <c r="CA39" i="10"/>
  <c r="CB40" i="10"/>
  <c r="CA40" i="10"/>
  <c r="CB41" i="10"/>
  <c r="CA41" i="10"/>
  <c r="CB6" i="10"/>
  <c r="CA6" i="10"/>
  <c r="BR7" i="10"/>
  <c r="BQ7" i="10"/>
  <c r="BR8" i="10"/>
  <c r="BQ8" i="10"/>
  <c r="BR9" i="10"/>
  <c r="BQ9" i="10"/>
  <c r="BR10" i="10"/>
  <c r="BQ10" i="10"/>
  <c r="BR11" i="10"/>
  <c r="BQ11" i="10"/>
  <c r="BR12" i="10"/>
  <c r="BQ12" i="10"/>
  <c r="BR13" i="10"/>
  <c r="BQ13" i="10"/>
  <c r="BR14" i="10"/>
  <c r="BQ14" i="10"/>
  <c r="BR15" i="10"/>
  <c r="BQ15" i="10"/>
  <c r="BR16" i="10"/>
  <c r="BQ16" i="10"/>
  <c r="BR17" i="10"/>
  <c r="BQ17" i="10"/>
  <c r="BR18" i="10"/>
  <c r="BQ18" i="10"/>
  <c r="BR19" i="10"/>
  <c r="BQ19" i="10"/>
  <c r="BR20" i="10"/>
  <c r="BQ20" i="10"/>
  <c r="BR21" i="10"/>
  <c r="BQ21" i="10"/>
  <c r="BR22" i="10"/>
  <c r="BQ22" i="10"/>
  <c r="BR23" i="10"/>
  <c r="BQ23" i="10"/>
  <c r="BR24" i="10"/>
  <c r="BQ24" i="10"/>
  <c r="BR25" i="10"/>
  <c r="BQ25" i="10"/>
  <c r="BR26" i="10"/>
  <c r="BQ26" i="10"/>
  <c r="BR27" i="10"/>
  <c r="BQ27" i="10"/>
  <c r="BR28" i="10"/>
  <c r="BQ28" i="10"/>
  <c r="BR29" i="10"/>
  <c r="BQ29" i="10"/>
  <c r="BR30" i="10"/>
  <c r="BQ30" i="10"/>
  <c r="BR31" i="10"/>
  <c r="BQ31" i="10"/>
  <c r="BR32" i="10"/>
  <c r="BQ32" i="10"/>
  <c r="BR33" i="10"/>
  <c r="BQ33" i="10"/>
  <c r="BR34" i="10"/>
  <c r="BQ34" i="10"/>
  <c r="BR35" i="10"/>
  <c r="BQ35" i="10"/>
  <c r="BR36" i="10"/>
  <c r="BQ36" i="10"/>
  <c r="BR37" i="10"/>
  <c r="BQ37" i="10"/>
  <c r="BR38" i="10"/>
  <c r="BQ38" i="10"/>
  <c r="BR39" i="10"/>
  <c r="BQ39" i="10"/>
  <c r="BR40" i="10"/>
  <c r="BQ40" i="10"/>
  <c r="BR41" i="10"/>
  <c r="BQ41" i="10"/>
  <c r="BR6" i="10"/>
  <c r="BQ6" i="10"/>
  <c r="BM7" i="10"/>
  <c r="BL7" i="10"/>
  <c r="BM8" i="10"/>
  <c r="BL8" i="10"/>
  <c r="BM9" i="10"/>
  <c r="BL9" i="10"/>
  <c r="BM10" i="10"/>
  <c r="BL10" i="10"/>
  <c r="BM11" i="10"/>
  <c r="BL11" i="10"/>
  <c r="BM12" i="10"/>
  <c r="BL12" i="10"/>
  <c r="BM13" i="10"/>
  <c r="BL13" i="10"/>
  <c r="BM14" i="10"/>
  <c r="BL14" i="10"/>
  <c r="BM15" i="10"/>
  <c r="BL15" i="10"/>
  <c r="BM16" i="10"/>
  <c r="BL16" i="10"/>
  <c r="BM17" i="10"/>
  <c r="BL17" i="10"/>
  <c r="BM18" i="10"/>
  <c r="BL18" i="10"/>
  <c r="BM19" i="10"/>
  <c r="BL19" i="10"/>
  <c r="BM20" i="10"/>
  <c r="BL20" i="10"/>
  <c r="BM21" i="10"/>
  <c r="BL21" i="10"/>
  <c r="BM22" i="10"/>
  <c r="BL22" i="10"/>
  <c r="BM23" i="10"/>
  <c r="BL23" i="10"/>
  <c r="BM24" i="10"/>
  <c r="BL24" i="10"/>
  <c r="BM25" i="10"/>
  <c r="BL25" i="10"/>
  <c r="BM26" i="10"/>
  <c r="BL26" i="10"/>
  <c r="BM27" i="10"/>
  <c r="BL27" i="10"/>
  <c r="BM28" i="10"/>
  <c r="BL28" i="10"/>
  <c r="BM29" i="10"/>
  <c r="BL29" i="10"/>
  <c r="BM30" i="10"/>
  <c r="BL30" i="10"/>
  <c r="BM31" i="10"/>
  <c r="BL31" i="10"/>
  <c r="BM32" i="10"/>
  <c r="BL32" i="10"/>
  <c r="BM33" i="10"/>
  <c r="BL33" i="10"/>
  <c r="BM34" i="10"/>
  <c r="BL34" i="10"/>
  <c r="BM35" i="10"/>
  <c r="BL35" i="10"/>
  <c r="BM36" i="10"/>
  <c r="BL36" i="10"/>
  <c r="BM37" i="10"/>
  <c r="BL37" i="10"/>
  <c r="BM38" i="10"/>
  <c r="BL38" i="10"/>
  <c r="BM39" i="10"/>
  <c r="BL39" i="10"/>
  <c r="BM40" i="10"/>
  <c r="BL40" i="10"/>
  <c r="BM41" i="10"/>
  <c r="BL41" i="10"/>
  <c r="BM6" i="10"/>
  <c r="BL6" i="10"/>
  <c r="BH7" i="10"/>
  <c r="BF42" i="10"/>
  <c r="BH42" i="10"/>
  <c r="BG7" i="10"/>
  <c r="BH8" i="10"/>
  <c r="BG8" i="10"/>
  <c r="BH9" i="10"/>
  <c r="BG9" i="10"/>
  <c r="BH11" i="10"/>
  <c r="BG11" i="10"/>
  <c r="BH12" i="10"/>
  <c r="BG12" i="10"/>
  <c r="BH13" i="10"/>
  <c r="BG13" i="10"/>
  <c r="BH14" i="10"/>
  <c r="BG14" i="10"/>
  <c r="BH15" i="10"/>
  <c r="BG15" i="10"/>
  <c r="BH16" i="10"/>
  <c r="BG16" i="10"/>
  <c r="BH17" i="10"/>
  <c r="BG17" i="10"/>
  <c r="BH18" i="10"/>
  <c r="BG18" i="10"/>
  <c r="BH19" i="10"/>
  <c r="BG19" i="10"/>
  <c r="BH20" i="10"/>
  <c r="BG20" i="10"/>
  <c r="BH21" i="10"/>
  <c r="BG21" i="10"/>
  <c r="BH22" i="10"/>
  <c r="BG22" i="10"/>
  <c r="BH23" i="10"/>
  <c r="BG23" i="10"/>
  <c r="BH24" i="10"/>
  <c r="BG24" i="10"/>
  <c r="BH25" i="10"/>
  <c r="BG25" i="10"/>
  <c r="BH26" i="10"/>
  <c r="BG26" i="10"/>
  <c r="BH27" i="10"/>
  <c r="BG27" i="10"/>
  <c r="BH28" i="10"/>
  <c r="BG28" i="10"/>
  <c r="BH29" i="10"/>
  <c r="BG29" i="10"/>
  <c r="BH30" i="10"/>
  <c r="BG30" i="10"/>
  <c r="BH31" i="10"/>
  <c r="BG31" i="10"/>
  <c r="BH32" i="10"/>
  <c r="BG32" i="10"/>
  <c r="BH33" i="10"/>
  <c r="BG33" i="10"/>
  <c r="BH34" i="10"/>
  <c r="BG34" i="10"/>
  <c r="BH35" i="10"/>
  <c r="BG35" i="10"/>
  <c r="BH36" i="10"/>
  <c r="BG36" i="10"/>
  <c r="BH37" i="10"/>
  <c r="BG37" i="10"/>
  <c r="BH38" i="10"/>
  <c r="BG38" i="10"/>
  <c r="BH39" i="10"/>
  <c r="BG39" i="10"/>
  <c r="BH40" i="10"/>
  <c r="BG40" i="10"/>
  <c r="BH41" i="10"/>
  <c r="BG41" i="10"/>
  <c r="BH6" i="10"/>
  <c r="BG6" i="10"/>
  <c r="BC7" i="10"/>
  <c r="BB7" i="10"/>
  <c r="BC8" i="10"/>
  <c r="BB8" i="10"/>
  <c r="BC9" i="10"/>
  <c r="BB9" i="10"/>
  <c r="BC11" i="10"/>
  <c r="BB11" i="10"/>
  <c r="BC12" i="10"/>
  <c r="BB12" i="10"/>
  <c r="BC13" i="10"/>
  <c r="BB13" i="10"/>
  <c r="BC14" i="10"/>
  <c r="BB14" i="10"/>
  <c r="BC15" i="10"/>
  <c r="BB15" i="10"/>
  <c r="BC16" i="10"/>
  <c r="BB16" i="10"/>
  <c r="BC17" i="10"/>
  <c r="BB17" i="10"/>
  <c r="BC18" i="10"/>
  <c r="BB18" i="10"/>
  <c r="BC19" i="10"/>
  <c r="BB19" i="10"/>
  <c r="BC20" i="10"/>
  <c r="BB20" i="10"/>
  <c r="BC21" i="10"/>
  <c r="BB21" i="10"/>
  <c r="BC22" i="10"/>
  <c r="BB22" i="10"/>
  <c r="BC23" i="10"/>
  <c r="BB23" i="10"/>
  <c r="BC24" i="10"/>
  <c r="BB24" i="10"/>
  <c r="BC25" i="10"/>
  <c r="BB25" i="10"/>
  <c r="BC26" i="10"/>
  <c r="BB26" i="10"/>
  <c r="BC27" i="10"/>
  <c r="BB27" i="10"/>
  <c r="BC28" i="10"/>
  <c r="BB28" i="10"/>
  <c r="BC29" i="10"/>
  <c r="BB29" i="10"/>
  <c r="BC30" i="10"/>
  <c r="BB30" i="10"/>
  <c r="BC31" i="10"/>
  <c r="BB31" i="10"/>
  <c r="BC32" i="10"/>
  <c r="BB32" i="10"/>
  <c r="BC33" i="10"/>
  <c r="BB33" i="10"/>
  <c r="BC34" i="10"/>
  <c r="BB34" i="10"/>
  <c r="BC35" i="10"/>
  <c r="BB35" i="10"/>
  <c r="BC36" i="10"/>
  <c r="BB36" i="10"/>
  <c r="BC37" i="10"/>
  <c r="BB37" i="10"/>
  <c r="BC38" i="10"/>
  <c r="BB38" i="10"/>
  <c r="BC39" i="10"/>
  <c r="BB39" i="10"/>
  <c r="BC40" i="10"/>
  <c r="BB40" i="10"/>
  <c r="BC41" i="10"/>
  <c r="BB41" i="10"/>
  <c r="BC6" i="10"/>
  <c r="BB6" i="10"/>
  <c r="AX7" i="10"/>
  <c r="AW7" i="10"/>
  <c r="AX8" i="10"/>
  <c r="AW8" i="10"/>
  <c r="AX9" i="10"/>
  <c r="AW9" i="10"/>
  <c r="AX11" i="10"/>
  <c r="AW11" i="10"/>
  <c r="AX12" i="10"/>
  <c r="AW12" i="10"/>
  <c r="AX13" i="10"/>
  <c r="AW13" i="10"/>
  <c r="AX14" i="10"/>
  <c r="AW14" i="10"/>
  <c r="AX15" i="10"/>
  <c r="AW15" i="10"/>
  <c r="AX16" i="10"/>
  <c r="AW16" i="10"/>
  <c r="AX17" i="10"/>
  <c r="AW17" i="10"/>
  <c r="AX18" i="10"/>
  <c r="AW18" i="10"/>
  <c r="AX19" i="10"/>
  <c r="AW19" i="10"/>
  <c r="AX20" i="10"/>
  <c r="AW20" i="10"/>
  <c r="AX21" i="10"/>
  <c r="AW21" i="10"/>
  <c r="AX22" i="10"/>
  <c r="AW22" i="10"/>
  <c r="AX23" i="10"/>
  <c r="AW23" i="10"/>
  <c r="AX24" i="10"/>
  <c r="AW24" i="10"/>
  <c r="AX25" i="10"/>
  <c r="AW25" i="10"/>
  <c r="AX26" i="10"/>
  <c r="AW26" i="10"/>
  <c r="AX27" i="10"/>
  <c r="AW27" i="10"/>
  <c r="AX28" i="10"/>
  <c r="AW28" i="10"/>
  <c r="AX29" i="10"/>
  <c r="AW29" i="10"/>
  <c r="AX30" i="10"/>
  <c r="AW30" i="10"/>
  <c r="AX31" i="10"/>
  <c r="AW31" i="10"/>
  <c r="AX32" i="10"/>
  <c r="AW32" i="10"/>
  <c r="AX33" i="10"/>
  <c r="AW33" i="10"/>
  <c r="AX34" i="10"/>
  <c r="AW34" i="10"/>
  <c r="AX35" i="10"/>
  <c r="AW35" i="10"/>
  <c r="AX36" i="10"/>
  <c r="AW36" i="10"/>
  <c r="AX37" i="10"/>
  <c r="AW37" i="10"/>
  <c r="AX38" i="10"/>
  <c r="AW38" i="10"/>
  <c r="AX39" i="10"/>
  <c r="AW39" i="10"/>
  <c r="AX40" i="10"/>
  <c r="AW40" i="10"/>
  <c r="AX41" i="10"/>
  <c r="AW41" i="10"/>
  <c r="AX6" i="10"/>
  <c r="AW6" i="10"/>
  <c r="AS7" i="10"/>
  <c r="AR7" i="10"/>
  <c r="AS8" i="10"/>
  <c r="AR8" i="10"/>
  <c r="AS9" i="10"/>
  <c r="AR9" i="10"/>
  <c r="AS11" i="10"/>
  <c r="AR11" i="10"/>
  <c r="AS12" i="10"/>
  <c r="AR12" i="10"/>
  <c r="AS13" i="10"/>
  <c r="AR13" i="10"/>
  <c r="AS14" i="10"/>
  <c r="AR14" i="10"/>
  <c r="AS15" i="10"/>
  <c r="AR15" i="10"/>
  <c r="AS16" i="10"/>
  <c r="AR16" i="10"/>
  <c r="AS17" i="10"/>
  <c r="AR17" i="10"/>
  <c r="AS18" i="10"/>
  <c r="AR18" i="10"/>
  <c r="AS19" i="10"/>
  <c r="AR19" i="10"/>
  <c r="AS20" i="10"/>
  <c r="AR20" i="10"/>
  <c r="AS21" i="10"/>
  <c r="AR21" i="10"/>
  <c r="AS22" i="10"/>
  <c r="AR22" i="10"/>
  <c r="AS23" i="10"/>
  <c r="AR23" i="10"/>
  <c r="AS24" i="10"/>
  <c r="AR24" i="10"/>
  <c r="AS25" i="10"/>
  <c r="AR25" i="10"/>
  <c r="AS26" i="10"/>
  <c r="AR26" i="10"/>
  <c r="AS27" i="10"/>
  <c r="AR27" i="10"/>
  <c r="AS28" i="10"/>
  <c r="AR28" i="10"/>
  <c r="AS29" i="10"/>
  <c r="AR29" i="10"/>
  <c r="AS30" i="10"/>
  <c r="AR30" i="10"/>
  <c r="AS31" i="10"/>
  <c r="AR31" i="10"/>
  <c r="AS32" i="10"/>
  <c r="AR32" i="10"/>
  <c r="AS33" i="10"/>
  <c r="AR33" i="10"/>
  <c r="AS34" i="10"/>
  <c r="AR34" i="10"/>
  <c r="AS35" i="10"/>
  <c r="AR35" i="10"/>
  <c r="AS36" i="10"/>
  <c r="AR36" i="10"/>
  <c r="AS37" i="10"/>
  <c r="AR37" i="10"/>
  <c r="AS38" i="10"/>
  <c r="AR38" i="10"/>
  <c r="AS39" i="10"/>
  <c r="AR39" i="10"/>
  <c r="AS40" i="10"/>
  <c r="AR40" i="10"/>
  <c r="AS41" i="10"/>
  <c r="AR41" i="10"/>
  <c r="AS6" i="10"/>
  <c r="AR6" i="10"/>
  <c r="AN7" i="10"/>
  <c r="AL42" i="10"/>
  <c r="AN42" i="10"/>
  <c r="AM7" i="10"/>
  <c r="AN8" i="10"/>
  <c r="AM8" i="10"/>
  <c r="AN9" i="10"/>
  <c r="AM9" i="10"/>
  <c r="AN11" i="10"/>
  <c r="AM11" i="10"/>
  <c r="AN12" i="10"/>
  <c r="AM12" i="10"/>
  <c r="AN13" i="10"/>
  <c r="AM13" i="10"/>
  <c r="AN14" i="10"/>
  <c r="AM14" i="10"/>
  <c r="AN15" i="10"/>
  <c r="AM15" i="10"/>
  <c r="AN16" i="10"/>
  <c r="AM16" i="10"/>
  <c r="AN17" i="10"/>
  <c r="AM17" i="10"/>
  <c r="AN18" i="10"/>
  <c r="AM18" i="10"/>
  <c r="AN19" i="10"/>
  <c r="AM19" i="10"/>
  <c r="AN20" i="10"/>
  <c r="AM20" i="10"/>
  <c r="AN21" i="10"/>
  <c r="AM21" i="10"/>
  <c r="AN22" i="10"/>
  <c r="AM22" i="10"/>
  <c r="AN23" i="10"/>
  <c r="AM23" i="10"/>
  <c r="AN24" i="10"/>
  <c r="AM24" i="10"/>
  <c r="AN25" i="10"/>
  <c r="AM25" i="10"/>
  <c r="AN26" i="10"/>
  <c r="AM26" i="10"/>
  <c r="AN27" i="10"/>
  <c r="AM27" i="10"/>
  <c r="AN28" i="10"/>
  <c r="AM28" i="10"/>
  <c r="AN29" i="10"/>
  <c r="AM29" i="10"/>
  <c r="AN30" i="10"/>
  <c r="AM30" i="10"/>
  <c r="AN31" i="10"/>
  <c r="AM31" i="10"/>
  <c r="AN32" i="10"/>
  <c r="AM32" i="10"/>
  <c r="AN33" i="10"/>
  <c r="AM33" i="10"/>
  <c r="AN34" i="10"/>
  <c r="AM34" i="10"/>
  <c r="AN35" i="10"/>
  <c r="AM35" i="10"/>
  <c r="AN36" i="10"/>
  <c r="AM36" i="10"/>
  <c r="AN37" i="10"/>
  <c r="AM37" i="10"/>
  <c r="AN38" i="10"/>
  <c r="AM38" i="10"/>
  <c r="AN39" i="10"/>
  <c r="AM39" i="10"/>
  <c r="AN40" i="10"/>
  <c r="AM40" i="10"/>
  <c r="AN41" i="10"/>
  <c r="AM41" i="10"/>
  <c r="AN6" i="10"/>
  <c r="AM6" i="10"/>
  <c r="AI7" i="10"/>
  <c r="AH7" i="10"/>
  <c r="AI8" i="10"/>
  <c r="AH8" i="10"/>
  <c r="AI9" i="10"/>
  <c r="AH9" i="10"/>
  <c r="AI11" i="10"/>
  <c r="AH11" i="10"/>
  <c r="AI12" i="10"/>
  <c r="AH12" i="10"/>
  <c r="AI13" i="10"/>
  <c r="AH13" i="10"/>
  <c r="AI14" i="10"/>
  <c r="AH14" i="10"/>
  <c r="AI15" i="10"/>
  <c r="AH15" i="10"/>
  <c r="AI16" i="10"/>
  <c r="AH16" i="10"/>
  <c r="AI17" i="10"/>
  <c r="AH17" i="10"/>
  <c r="AI18" i="10"/>
  <c r="AH18" i="10"/>
  <c r="AI19" i="10"/>
  <c r="AH19" i="10"/>
  <c r="AI20" i="10"/>
  <c r="AH20" i="10"/>
  <c r="AI21" i="10"/>
  <c r="AH21" i="10"/>
  <c r="AI22" i="10"/>
  <c r="AH22" i="10"/>
  <c r="AI23" i="10"/>
  <c r="AH23" i="10"/>
  <c r="AI24" i="10"/>
  <c r="AH24" i="10"/>
  <c r="AI25" i="10"/>
  <c r="AH25" i="10"/>
  <c r="AI26" i="10"/>
  <c r="AH26" i="10"/>
  <c r="AI27" i="10"/>
  <c r="AH27" i="10"/>
  <c r="AI28" i="10"/>
  <c r="AH28" i="10"/>
  <c r="AI29" i="10"/>
  <c r="AH29" i="10"/>
  <c r="AI30" i="10"/>
  <c r="AH30" i="10"/>
  <c r="AI31" i="10"/>
  <c r="AH31" i="10"/>
  <c r="AI32" i="10"/>
  <c r="AH32" i="10"/>
  <c r="AI33" i="10"/>
  <c r="AH33" i="10"/>
  <c r="AI34" i="10"/>
  <c r="AH34" i="10"/>
  <c r="AI35" i="10"/>
  <c r="AH35" i="10"/>
  <c r="AI36" i="10"/>
  <c r="AH36" i="10"/>
  <c r="AI37" i="10"/>
  <c r="AH37" i="10"/>
  <c r="AI38" i="10"/>
  <c r="AH38" i="10"/>
  <c r="AI39" i="10"/>
  <c r="AH39" i="10"/>
  <c r="AI40" i="10"/>
  <c r="AH40" i="10"/>
  <c r="AI41" i="10"/>
  <c r="AH41" i="10"/>
  <c r="AI6" i="10"/>
  <c r="AH6" i="10"/>
  <c r="AD7" i="10"/>
  <c r="AC7" i="10"/>
  <c r="AD8" i="10"/>
  <c r="AC8" i="10"/>
  <c r="AD9" i="10"/>
  <c r="AC9" i="10"/>
  <c r="AD11" i="10"/>
  <c r="AC11" i="10"/>
  <c r="AD12" i="10"/>
  <c r="AC12" i="10"/>
  <c r="AD13" i="10"/>
  <c r="AC13" i="10"/>
  <c r="AD14" i="10"/>
  <c r="AC14" i="10"/>
  <c r="AD15" i="10"/>
  <c r="AC15" i="10"/>
  <c r="AD16" i="10"/>
  <c r="AC16" i="10"/>
  <c r="AD17" i="10"/>
  <c r="AC17" i="10"/>
  <c r="AD18" i="10"/>
  <c r="AC18" i="10"/>
  <c r="AD19" i="10"/>
  <c r="AC19" i="10"/>
  <c r="AD20" i="10"/>
  <c r="AC20" i="10"/>
  <c r="AD21" i="10"/>
  <c r="AC21" i="10"/>
  <c r="AD22" i="10"/>
  <c r="AC22" i="10"/>
  <c r="AD23" i="10"/>
  <c r="AC23" i="10"/>
  <c r="AD24" i="10"/>
  <c r="AC24" i="10"/>
  <c r="AD25" i="10"/>
  <c r="AC25" i="10"/>
  <c r="AD26" i="10"/>
  <c r="AC26" i="10"/>
  <c r="AD27" i="10"/>
  <c r="AC27" i="10"/>
  <c r="AD28" i="10"/>
  <c r="AC28" i="10"/>
  <c r="AD29" i="10"/>
  <c r="AC29" i="10"/>
  <c r="AD30" i="10"/>
  <c r="AC30" i="10"/>
  <c r="AD31" i="10"/>
  <c r="AC31" i="10"/>
  <c r="AD32" i="10"/>
  <c r="AC32" i="10"/>
  <c r="AD33" i="10"/>
  <c r="AC33" i="10"/>
  <c r="AD34" i="10"/>
  <c r="AC34" i="10"/>
  <c r="AD35" i="10"/>
  <c r="AC35" i="10"/>
  <c r="AD36" i="10"/>
  <c r="AC36" i="10"/>
  <c r="AD37" i="10"/>
  <c r="AC37" i="10"/>
  <c r="AD38" i="10"/>
  <c r="AC38" i="10"/>
  <c r="AD39" i="10"/>
  <c r="AC39" i="10"/>
  <c r="AD40" i="10"/>
  <c r="AC40" i="10"/>
  <c r="AD41" i="10"/>
  <c r="AC41" i="10"/>
  <c r="AD6" i="10"/>
  <c r="AC6" i="10"/>
  <c r="Y7" i="10"/>
  <c r="X7" i="10"/>
  <c r="Y8" i="10"/>
  <c r="X8" i="10"/>
  <c r="Y9" i="10"/>
  <c r="X9" i="10"/>
  <c r="Y11" i="10"/>
  <c r="X11" i="10"/>
  <c r="Y12" i="10"/>
  <c r="X12" i="10"/>
  <c r="Y13" i="10"/>
  <c r="X13" i="10"/>
  <c r="Y14" i="10"/>
  <c r="X14" i="10"/>
  <c r="Y15" i="10"/>
  <c r="X15" i="10"/>
  <c r="Y16" i="10"/>
  <c r="X16" i="10"/>
  <c r="Y17" i="10"/>
  <c r="X17" i="10"/>
  <c r="Y18" i="10"/>
  <c r="X18" i="10"/>
  <c r="Y19" i="10"/>
  <c r="X19" i="10"/>
  <c r="Y20" i="10"/>
  <c r="X20" i="10"/>
  <c r="Y21" i="10"/>
  <c r="X21" i="10"/>
  <c r="Y22" i="10"/>
  <c r="X22" i="10"/>
  <c r="Y23" i="10"/>
  <c r="X23" i="10"/>
  <c r="Y24" i="10"/>
  <c r="X24" i="10"/>
  <c r="Y25" i="10"/>
  <c r="X25" i="10"/>
  <c r="Y26" i="10"/>
  <c r="X26" i="10"/>
  <c r="Y27" i="10"/>
  <c r="X27" i="10"/>
  <c r="Y28" i="10"/>
  <c r="X28" i="10"/>
  <c r="Y29" i="10"/>
  <c r="X29" i="10"/>
  <c r="Y30" i="10"/>
  <c r="X30" i="10"/>
  <c r="Y31" i="10"/>
  <c r="X31" i="10"/>
  <c r="Y32" i="10"/>
  <c r="X32" i="10"/>
  <c r="Y33" i="10"/>
  <c r="X33" i="10"/>
  <c r="Y34" i="10"/>
  <c r="X34" i="10"/>
  <c r="Y35" i="10"/>
  <c r="X35" i="10"/>
  <c r="Y36" i="10"/>
  <c r="X36" i="10"/>
  <c r="Y37" i="10"/>
  <c r="X37" i="10"/>
  <c r="Y38" i="10"/>
  <c r="X38" i="10"/>
  <c r="Y39" i="10"/>
  <c r="X39" i="10"/>
  <c r="Y40" i="10"/>
  <c r="X40" i="10"/>
  <c r="Y41" i="10"/>
  <c r="X41" i="10"/>
  <c r="Y6" i="10"/>
  <c r="X6" i="10"/>
  <c r="T7" i="10"/>
  <c r="S7" i="10"/>
  <c r="T8" i="10"/>
  <c r="S8" i="10"/>
  <c r="T9" i="10"/>
  <c r="S9" i="10"/>
  <c r="T11" i="10"/>
  <c r="S11" i="10"/>
  <c r="T12" i="10"/>
  <c r="S12" i="10"/>
  <c r="T13" i="10"/>
  <c r="S13" i="10"/>
  <c r="T14" i="10"/>
  <c r="S14" i="10"/>
  <c r="T15" i="10"/>
  <c r="S15" i="10"/>
  <c r="T16" i="10"/>
  <c r="S16" i="10"/>
  <c r="T17" i="10"/>
  <c r="S17" i="10"/>
  <c r="T18" i="10"/>
  <c r="S18" i="10"/>
  <c r="T19" i="10"/>
  <c r="S19" i="10"/>
  <c r="T20" i="10"/>
  <c r="S20" i="10"/>
  <c r="T21" i="10"/>
  <c r="S21" i="10"/>
  <c r="T22" i="10"/>
  <c r="S22" i="10"/>
  <c r="T23" i="10"/>
  <c r="S23" i="10"/>
  <c r="T24" i="10"/>
  <c r="S24" i="10"/>
  <c r="T25" i="10"/>
  <c r="S25" i="10"/>
  <c r="T26" i="10"/>
  <c r="S26" i="10"/>
  <c r="T27" i="10"/>
  <c r="S27" i="10"/>
  <c r="T28" i="10"/>
  <c r="S28" i="10"/>
  <c r="T29" i="10"/>
  <c r="S29" i="10"/>
  <c r="T30" i="10"/>
  <c r="S30" i="10"/>
  <c r="T31" i="10"/>
  <c r="S31" i="10"/>
  <c r="T32" i="10"/>
  <c r="S32" i="10"/>
  <c r="T33" i="10"/>
  <c r="S33" i="10"/>
  <c r="T34" i="10"/>
  <c r="S34" i="10"/>
  <c r="T35" i="10"/>
  <c r="S35" i="10"/>
  <c r="T36" i="10"/>
  <c r="S36" i="10"/>
  <c r="T37" i="10"/>
  <c r="S37" i="10"/>
  <c r="T38" i="10"/>
  <c r="S38" i="10"/>
  <c r="T39" i="10"/>
  <c r="S39" i="10"/>
  <c r="T40" i="10"/>
  <c r="S40" i="10"/>
  <c r="T41" i="10"/>
  <c r="S41" i="10"/>
  <c r="T6" i="10"/>
  <c r="S6" i="10"/>
  <c r="O7" i="10"/>
  <c r="N7" i="10"/>
  <c r="O8" i="10"/>
  <c r="N8" i="10"/>
  <c r="O9" i="10"/>
  <c r="N9" i="10"/>
  <c r="O11" i="10"/>
  <c r="N11" i="10"/>
  <c r="O12" i="10"/>
  <c r="N12" i="10"/>
  <c r="O13" i="10"/>
  <c r="N13" i="10"/>
  <c r="O14" i="10"/>
  <c r="N14" i="10"/>
  <c r="O15" i="10"/>
  <c r="N15" i="10"/>
  <c r="O16" i="10"/>
  <c r="N16" i="10"/>
  <c r="O17" i="10"/>
  <c r="N17" i="10"/>
  <c r="O18" i="10"/>
  <c r="N18" i="10"/>
  <c r="O19" i="10"/>
  <c r="N19" i="10"/>
  <c r="O20" i="10"/>
  <c r="N20" i="10"/>
  <c r="O21" i="10"/>
  <c r="N21" i="10"/>
  <c r="O22" i="10"/>
  <c r="N22" i="10"/>
  <c r="O23" i="10"/>
  <c r="N23" i="10"/>
  <c r="O24" i="10"/>
  <c r="N24" i="10"/>
  <c r="O25" i="10"/>
  <c r="N25" i="10"/>
  <c r="O26" i="10"/>
  <c r="N26" i="10"/>
  <c r="O27" i="10"/>
  <c r="N27" i="10"/>
  <c r="O28" i="10"/>
  <c r="N28" i="10"/>
  <c r="O29" i="10"/>
  <c r="N29" i="10"/>
  <c r="O30" i="10"/>
  <c r="N30" i="10"/>
  <c r="O31" i="10"/>
  <c r="N31" i="10"/>
  <c r="O32" i="10"/>
  <c r="N32" i="10"/>
  <c r="O33" i="10"/>
  <c r="N33" i="10"/>
  <c r="O34" i="10"/>
  <c r="N34" i="10"/>
  <c r="O35" i="10"/>
  <c r="N35" i="10"/>
  <c r="O36" i="10"/>
  <c r="N36" i="10"/>
  <c r="O37" i="10"/>
  <c r="N37" i="10"/>
  <c r="O38" i="10"/>
  <c r="N38" i="10"/>
  <c r="O39" i="10"/>
  <c r="N39" i="10"/>
  <c r="O40" i="10"/>
  <c r="N40" i="10"/>
  <c r="O41" i="10"/>
  <c r="N41" i="10"/>
  <c r="O6" i="10"/>
  <c r="N6" i="10"/>
  <c r="J7" i="10"/>
  <c r="I7" i="10"/>
  <c r="J8" i="10"/>
  <c r="I8" i="10"/>
  <c r="J9" i="10"/>
  <c r="I9" i="10"/>
  <c r="J11" i="10"/>
  <c r="I11" i="10"/>
  <c r="J12" i="10"/>
  <c r="I12" i="10"/>
  <c r="J13" i="10"/>
  <c r="I13" i="10"/>
  <c r="J14" i="10"/>
  <c r="I14" i="10"/>
  <c r="J15" i="10"/>
  <c r="I15" i="10"/>
  <c r="J16" i="10"/>
  <c r="I16" i="10"/>
  <c r="J17" i="10"/>
  <c r="I17" i="10"/>
  <c r="J18" i="10"/>
  <c r="I18" i="10"/>
  <c r="J19" i="10"/>
  <c r="I19" i="10"/>
  <c r="J20" i="10"/>
  <c r="I20" i="10"/>
  <c r="J21" i="10"/>
  <c r="I21" i="10"/>
  <c r="J22" i="10"/>
  <c r="I22" i="10"/>
  <c r="J23" i="10"/>
  <c r="I23" i="10"/>
  <c r="J24" i="10"/>
  <c r="I24" i="10"/>
  <c r="J25" i="10"/>
  <c r="I25" i="10"/>
  <c r="J26" i="10"/>
  <c r="I26" i="10"/>
  <c r="J27" i="10"/>
  <c r="I27" i="10"/>
  <c r="J28" i="10"/>
  <c r="I28" i="10"/>
  <c r="J29" i="10"/>
  <c r="I29" i="10"/>
  <c r="J30" i="10"/>
  <c r="I30" i="10"/>
  <c r="J31" i="10"/>
  <c r="I31" i="10"/>
  <c r="J32" i="10"/>
  <c r="I32" i="10"/>
  <c r="J33" i="10"/>
  <c r="I33" i="10"/>
  <c r="J34" i="10"/>
  <c r="I34" i="10"/>
  <c r="J35" i="10"/>
  <c r="I35" i="10"/>
  <c r="J36" i="10"/>
  <c r="I36" i="10"/>
  <c r="J37" i="10"/>
  <c r="I37" i="10"/>
  <c r="J38" i="10"/>
  <c r="I38" i="10"/>
  <c r="J39" i="10"/>
  <c r="I39" i="10"/>
  <c r="J40" i="10"/>
  <c r="I40" i="10"/>
  <c r="J41" i="10"/>
  <c r="I41" i="10"/>
  <c r="J6" i="10"/>
  <c r="I6" i="10"/>
  <c r="BU42" i="10"/>
  <c r="CS7" i="10"/>
  <c r="CT7" i="10"/>
  <c r="CS6" i="10"/>
  <c r="CT6" i="10"/>
  <c r="CV6"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50" i="10"/>
  <c r="BK42" i="10"/>
  <c r="AU42" i="10"/>
  <c r="AY86" i="10"/>
  <c r="AZ58" i="10"/>
  <c r="AZ42" i="10"/>
  <c r="AK86" i="10"/>
  <c r="BJ42" i="10"/>
  <c r="BO86" i="10"/>
  <c r="BP59" i="10"/>
  <c r="BJ86" i="10"/>
  <c r="BK52" i="10"/>
  <c r="BK73" i="10"/>
  <c r="BK57" i="10"/>
  <c r="BK69" i="10"/>
  <c r="BK53" i="10"/>
  <c r="BK81" i="10"/>
  <c r="BK65" i="10"/>
  <c r="BK85" i="10"/>
  <c r="BK77" i="10"/>
  <c r="BK61" i="10"/>
  <c r="AZ78" i="10"/>
  <c r="AZ70" i="10"/>
  <c r="AZ62" i="10"/>
  <c r="AZ54" i="10"/>
  <c r="AZ85" i="10"/>
  <c r="AZ81" i="10"/>
  <c r="AZ77" i="10"/>
  <c r="AZ73" i="10"/>
  <c r="AZ69" i="10"/>
  <c r="AZ65" i="10"/>
  <c r="AZ61" i="10"/>
  <c r="AZ57" i="10"/>
  <c r="AZ53" i="10"/>
  <c r="BP83" i="10"/>
  <c r="BP67" i="10"/>
  <c r="BP51" i="10"/>
  <c r="AZ84" i="10"/>
  <c r="AZ80" i="10"/>
  <c r="AZ76" i="10"/>
  <c r="AZ72" i="10"/>
  <c r="AZ68" i="10"/>
  <c r="AZ64" i="10"/>
  <c r="AZ60" i="10"/>
  <c r="AZ56" i="10"/>
  <c r="AZ52" i="10"/>
  <c r="BP79" i="10"/>
  <c r="BP63" i="10"/>
  <c r="AZ83" i="10"/>
  <c r="AZ79" i="10"/>
  <c r="AZ75" i="10"/>
  <c r="AZ71" i="10"/>
  <c r="AZ67" i="10"/>
  <c r="AZ63" i="10"/>
  <c r="AZ59" i="10"/>
  <c r="AZ55" i="10"/>
  <c r="AZ51" i="10"/>
  <c r="BP75" i="10"/>
  <c r="AZ50" i="10"/>
  <c r="AZ82" i="10"/>
  <c r="AZ74" i="10"/>
  <c r="AZ66" i="10"/>
  <c r="BP54" i="10"/>
  <c r="BP58" i="10"/>
  <c r="BP62" i="10"/>
  <c r="BP66" i="10"/>
  <c r="BP70" i="10"/>
  <c r="BP74" i="10"/>
  <c r="BP78" i="10"/>
  <c r="BP82" i="10"/>
  <c r="BP50" i="10"/>
  <c r="BP52" i="10"/>
  <c r="BP56" i="10"/>
  <c r="BP60" i="10"/>
  <c r="BP64" i="10"/>
  <c r="BP68" i="10"/>
  <c r="BP72" i="10"/>
  <c r="BP76" i="10"/>
  <c r="BP80" i="10"/>
  <c r="BP84" i="10"/>
  <c r="BP53" i="10"/>
  <c r="BP57" i="10"/>
  <c r="BP61" i="10"/>
  <c r="BP65" i="10"/>
  <c r="BP69" i="10"/>
  <c r="BP73" i="10"/>
  <c r="BP77" i="10"/>
  <c r="BP81" i="10"/>
  <c r="BP85" i="10"/>
  <c r="BP71" i="10"/>
  <c r="BP55" i="10"/>
  <c r="BK83" i="10"/>
  <c r="BK79" i="10"/>
  <c r="BK75" i="10"/>
  <c r="BK71" i="10"/>
  <c r="BK67" i="10"/>
  <c r="BK63" i="10"/>
  <c r="BK59" i="10"/>
  <c r="BK55" i="10"/>
  <c r="BK51" i="10"/>
  <c r="BK50" i="10"/>
  <c r="BK82" i="10"/>
  <c r="BK78" i="10"/>
  <c r="BK74" i="10"/>
  <c r="BK70" i="10"/>
  <c r="BK66" i="10"/>
  <c r="BK62" i="10"/>
  <c r="BK58" i="10"/>
  <c r="BK54" i="10"/>
  <c r="BK84" i="10"/>
  <c r="BK80" i="10"/>
  <c r="BK76" i="10"/>
  <c r="BK72" i="10"/>
  <c r="BK68" i="10"/>
  <c r="BK64" i="10"/>
  <c r="BK60" i="10"/>
  <c r="BK56" i="10"/>
  <c r="AF50" i="10"/>
  <c r="BY85" i="10"/>
  <c r="BY84" i="10"/>
  <c r="BY83" i="10"/>
  <c r="BY82" i="10"/>
  <c r="BY81" i="10"/>
  <c r="BY80" i="10"/>
  <c r="BY79" i="10"/>
  <c r="BY78" i="10"/>
  <c r="BY77" i="10"/>
  <c r="BY76" i="10"/>
  <c r="BY75" i="10"/>
  <c r="BY74" i="10"/>
  <c r="BY73" i="10"/>
  <c r="BY72" i="10"/>
  <c r="BY71" i="10"/>
  <c r="BY70" i="10"/>
  <c r="BY69" i="10"/>
  <c r="BY68" i="10"/>
  <c r="BY67" i="10"/>
  <c r="BY66" i="10"/>
  <c r="BY65" i="10"/>
  <c r="BY64" i="10"/>
  <c r="BY63" i="10"/>
  <c r="BY62" i="10"/>
  <c r="BY61" i="10"/>
  <c r="BY60" i="10"/>
  <c r="BY59" i="10"/>
  <c r="BY58" i="10"/>
  <c r="BY57" i="10"/>
  <c r="BY56" i="10"/>
  <c r="BY55" i="10"/>
  <c r="BY54" i="10"/>
  <c r="BY53" i="10"/>
  <c r="BY52" i="10"/>
  <c r="BY51" i="10"/>
  <c r="BY50" i="10"/>
  <c r="CB42" i="10"/>
  <c r="BO42" i="10"/>
  <c r="BT42" i="10"/>
  <c r="AQ42" i="10"/>
  <c r="AP42" i="10"/>
  <c r="CU7" i="10"/>
  <c r="CU8" i="10"/>
  <c r="CU9" i="10"/>
  <c r="CU10" i="10"/>
  <c r="CU11" i="10"/>
  <c r="CU12" i="10"/>
  <c r="CU13" i="10"/>
  <c r="CU14" i="10"/>
  <c r="CU15" i="10"/>
  <c r="CU16" i="10"/>
  <c r="CU17" i="10"/>
  <c r="CU18" i="10"/>
  <c r="CU19" i="10"/>
  <c r="CU20" i="10"/>
  <c r="CU21" i="10"/>
  <c r="CU22" i="10"/>
  <c r="CU23" i="10"/>
  <c r="CU24" i="10"/>
  <c r="CU25" i="10"/>
  <c r="CU26" i="10"/>
  <c r="CU27" i="10"/>
  <c r="CU28" i="10"/>
  <c r="CU29" i="10"/>
  <c r="CU30" i="10"/>
  <c r="CU31" i="10"/>
  <c r="CU32" i="10"/>
  <c r="CU33" i="10"/>
  <c r="CU34" i="10"/>
  <c r="CU35" i="10"/>
  <c r="CU36" i="10"/>
  <c r="CU37" i="10"/>
  <c r="CU38" i="10"/>
  <c r="CU39" i="10"/>
  <c r="CU40" i="10"/>
  <c r="CU41" i="10"/>
  <c r="CU6" i="10"/>
  <c r="BT89" i="10"/>
  <c r="BT86" i="10"/>
  <c r="CI85" i="10"/>
  <c r="CD85" i="10"/>
  <c r="AF85" i="10"/>
  <c r="AA85" i="10"/>
  <c r="V85" i="10"/>
  <c r="CI84" i="10"/>
  <c r="CD84" i="10"/>
  <c r="AF84" i="10"/>
  <c r="AA84" i="10"/>
  <c r="V84" i="10"/>
  <c r="CI83" i="10"/>
  <c r="CD83" i="10"/>
  <c r="AF83" i="10"/>
  <c r="AA83" i="10"/>
  <c r="V83" i="10"/>
  <c r="CI82" i="10"/>
  <c r="CD82" i="10"/>
  <c r="AF82" i="10"/>
  <c r="AA82" i="10"/>
  <c r="V82" i="10"/>
  <c r="CI81" i="10"/>
  <c r="CD81" i="10"/>
  <c r="AF81" i="10"/>
  <c r="AA81" i="10"/>
  <c r="V81" i="10"/>
  <c r="CI80" i="10"/>
  <c r="CD80" i="10"/>
  <c r="AF80" i="10"/>
  <c r="AA80" i="10"/>
  <c r="V80" i="10"/>
  <c r="CI79" i="10"/>
  <c r="CD79" i="10"/>
  <c r="AF79" i="10"/>
  <c r="AA79" i="10"/>
  <c r="V79" i="10"/>
  <c r="CI78" i="10"/>
  <c r="CD78" i="10"/>
  <c r="AF78" i="10"/>
  <c r="AA78" i="10"/>
  <c r="V78" i="10"/>
  <c r="CI77" i="10"/>
  <c r="CD77" i="10"/>
  <c r="AF77" i="10"/>
  <c r="AA77" i="10"/>
  <c r="V77" i="10"/>
  <c r="CI76" i="10"/>
  <c r="CD76" i="10"/>
  <c r="AF76" i="10"/>
  <c r="AA76" i="10"/>
  <c r="V76" i="10"/>
  <c r="CI75" i="10"/>
  <c r="CD75" i="10"/>
  <c r="AF75" i="10"/>
  <c r="AA75" i="10"/>
  <c r="V75" i="10"/>
  <c r="CI74" i="10"/>
  <c r="CD74" i="10"/>
  <c r="AF74" i="10"/>
  <c r="AA74" i="10"/>
  <c r="V74" i="10"/>
  <c r="CI73" i="10"/>
  <c r="CD73" i="10"/>
  <c r="AF73" i="10"/>
  <c r="AA73" i="10"/>
  <c r="V73" i="10"/>
  <c r="CI72" i="10"/>
  <c r="CD72" i="10"/>
  <c r="AF72" i="10"/>
  <c r="AA72" i="10"/>
  <c r="V72" i="10"/>
  <c r="CI71" i="10"/>
  <c r="CD71" i="10"/>
  <c r="AF71" i="10"/>
  <c r="AA71" i="10"/>
  <c r="V71" i="10"/>
  <c r="CI70" i="10"/>
  <c r="CD70" i="10"/>
  <c r="AF70" i="10"/>
  <c r="AA70" i="10"/>
  <c r="V70" i="10"/>
  <c r="CI69" i="10"/>
  <c r="CD69" i="10"/>
  <c r="AF69" i="10"/>
  <c r="AA69" i="10"/>
  <c r="V69" i="10"/>
  <c r="CI68" i="10"/>
  <c r="CD68" i="10"/>
  <c r="AF68" i="10"/>
  <c r="AA68" i="10"/>
  <c r="V68" i="10"/>
  <c r="CI67" i="10"/>
  <c r="CD67" i="10"/>
  <c r="AF67" i="10"/>
  <c r="AA67" i="10"/>
  <c r="V67" i="10"/>
  <c r="CI66" i="10"/>
  <c r="CD66" i="10"/>
  <c r="AF66" i="10"/>
  <c r="AA66" i="10"/>
  <c r="V66" i="10"/>
  <c r="CI65" i="10"/>
  <c r="CD65" i="10"/>
  <c r="AF65" i="10"/>
  <c r="AA65" i="10"/>
  <c r="V65" i="10"/>
  <c r="CI64" i="10"/>
  <c r="CD64" i="10"/>
  <c r="AF64" i="10"/>
  <c r="AA64" i="10"/>
  <c r="V64" i="10"/>
  <c r="CI63" i="10"/>
  <c r="CD63" i="10"/>
  <c r="AF63" i="10"/>
  <c r="AA63" i="10"/>
  <c r="V63" i="10"/>
  <c r="CI62" i="10"/>
  <c r="CD62" i="10"/>
  <c r="AF62" i="10"/>
  <c r="AA62" i="10"/>
  <c r="V62" i="10"/>
  <c r="CI61" i="10"/>
  <c r="CD61" i="10"/>
  <c r="AF61" i="10"/>
  <c r="AA61" i="10"/>
  <c r="V61" i="10"/>
  <c r="CI60" i="10"/>
  <c r="CD60" i="10"/>
  <c r="AF60" i="10"/>
  <c r="AA60" i="10"/>
  <c r="V60" i="10"/>
  <c r="CI59" i="10"/>
  <c r="CD59" i="10"/>
  <c r="AF59" i="10"/>
  <c r="AA59" i="10"/>
  <c r="V59" i="10"/>
  <c r="CI58" i="10"/>
  <c r="CD58" i="10"/>
  <c r="AF58" i="10"/>
  <c r="AA58" i="10"/>
  <c r="V58" i="10"/>
  <c r="CI57" i="10"/>
  <c r="CD57" i="10"/>
  <c r="AF57" i="10"/>
  <c r="AA57" i="10"/>
  <c r="V57" i="10"/>
  <c r="CI56" i="10"/>
  <c r="CD56" i="10"/>
  <c r="AF56" i="10"/>
  <c r="AA56" i="10"/>
  <c r="V56" i="10"/>
  <c r="CI55" i="10"/>
  <c r="CD55" i="10"/>
  <c r="AF55" i="10"/>
  <c r="AA55" i="10"/>
  <c r="V55" i="10"/>
  <c r="CI54" i="10"/>
  <c r="CD54" i="10"/>
  <c r="AF54" i="10"/>
  <c r="AA54" i="10"/>
  <c r="V54" i="10"/>
  <c r="CI53" i="10"/>
  <c r="CD53" i="10"/>
  <c r="AF53" i="10"/>
  <c r="AA53" i="10"/>
  <c r="V53" i="10"/>
  <c r="CI52" i="10"/>
  <c r="CD52" i="10"/>
  <c r="AF52" i="10"/>
  <c r="AA52" i="10"/>
  <c r="V52" i="10"/>
  <c r="CI51" i="10"/>
  <c r="CD51" i="10"/>
  <c r="AF51" i="10"/>
  <c r="AA51" i="10"/>
  <c r="V51" i="10"/>
  <c r="V50" i="10"/>
  <c r="J42" i="10"/>
  <c r="O42" i="10"/>
  <c r="T42" i="10"/>
  <c r="Y42" i="10"/>
  <c r="AD42" i="10"/>
  <c r="AI42" i="10"/>
  <c r="BE42" i="10"/>
  <c r="BM42" i="10"/>
  <c r="BR42" i="10"/>
  <c r="D42" i="10"/>
  <c r="CG42" i="10"/>
  <c r="CL42" i="10"/>
  <c r="CO42" i="10"/>
  <c r="CN42" i="10"/>
  <c r="CX2" i="10"/>
  <c r="CX3" i="10" s="1"/>
  <c r="DC3" i="10"/>
  <c r="AU43" i="10"/>
  <c r="BY43" i="10"/>
  <c r="BA42" i="10"/>
  <c r="AV42" i="10"/>
  <c r="CV3" i="10"/>
  <c r="CX22" i="5"/>
  <c r="DA22" i="5"/>
  <c r="CX8" i="5"/>
  <c r="CX12" i="5"/>
  <c r="CX16" i="5"/>
  <c r="DA16" i="5"/>
  <c r="CX20" i="5"/>
  <c r="CX25" i="5"/>
  <c r="CX29" i="5"/>
  <c r="CX37" i="5"/>
  <c r="CY42" i="5"/>
  <c r="BT42" i="5"/>
  <c r="CX88" i="5"/>
  <c r="CX85" i="5"/>
  <c r="CX87" i="5"/>
  <c r="CS42" i="5"/>
  <c r="CN42" i="5"/>
  <c r="V49" i="5"/>
  <c r="DH49" i="5"/>
  <c r="DC49" i="5"/>
  <c r="BP42" i="5"/>
  <c r="BO43" i="5"/>
  <c r="G82" i="5"/>
  <c r="Q52" i="5"/>
  <c r="BO42" i="5"/>
  <c r="BK42" i="5"/>
  <c r="BJ43" i="5"/>
  <c r="BJ42" i="5"/>
  <c r="G50" i="5"/>
  <c r="L70" i="5"/>
  <c r="L54" i="5"/>
  <c r="G78" i="5"/>
  <c r="G62" i="5"/>
  <c r="L82" i="5"/>
  <c r="L66" i="5"/>
  <c r="L50" i="5"/>
  <c r="G70" i="5"/>
  <c r="G54" i="5"/>
  <c r="L74" i="5"/>
  <c r="L58" i="5"/>
  <c r="Q78" i="5"/>
  <c r="G66" i="5"/>
  <c r="G74" i="5"/>
  <c r="G58" i="5"/>
  <c r="L78" i="5"/>
  <c r="L62" i="5"/>
  <c r="Q82" i="5"/>
  <c r="G81" i="5"/>
  <c r="G73" i="5"/>
  <c r="G65" i="5"/>
  <c r="G57" i="5"/>
  <c r="L49" i="5"/>
  <c r="L77" i="5"/>
  <c r="L69" i="5"/>
  <c r="L57" i="5"/>
  <c r="Q49" i="5"/>
  <c r="Q77" i="5"/>
  <c r="Q69" i="5"/>
  <c r="Q61" i="5"/>
  <c r="Q53" i="5"/>
  <c r="G84" i="5"/>
  <c r="G76" i="5"/>
  <c r="G68" i="5"/>
  <c r="G60" i="5"/>
  <c r="G83" i="5"/>
  <c r="G79" i="5"/>
  <c r="G75" i="5"/>
  <c r="G71" i="5"/>
  <c r="G67" i="5"/>
  <c r="G63" i="5"/>
  <c r="G59" i="5"/>
  <c r="G55" i="5"/>
  <c r="G51" i="5"/>
  <c r="L83" i="5"/>
  <c r="L79" i="5"/>
  <c r="L75" i="5"/>
  <c r="L71" i="5"/>
  <c r="L67" i="5"/>
  <c r="L63" i="5"/>
  <c r="L59" i="5"/>
  <c r="L55" i="5"/>
  <c r="L51" i="5"/>
  <c r="L43" i="5"/>
  <c r="Q83" i="5"/>
  <c r="Q79" i="5"/>
  <c r="Q75" i="5"/>
  <c r="Q71" i="5"/>
  <c r="Q67" i="5"/>
  <c r="Q63" i="5"/>
  <c r="Q59" i="5"/>
  <c r="Q55" i="5"/>
  <c r="Q51" i="5"/>
  <c r="Q70" i="5"/>
  <c r="Q66" i="5"/>
  <c r="Q62" i="5"/>
  <c r="Q58" i="5"/>
  <c r="Q54" i="5"/>
  <c r="Q50" i="5"/>
  <c r="G49" i="5"/>
  <c r="G77" i="5"/>
  <c r="G69" i="5"/>
  <c r="G61" i="5"/>
  <c r="G53" i="5"/>
  <c r="L81" i="5"/>
  <c r="L73" i="5"/>
  <c r="L65" i="5"/>
  <c r="L61" i="5"/>
  <c r="L53" i="5"/>
  <c r="Q81" i="5"/>
  <c r="Q73" i="5"/>
  <c r="Q65" i="5"/>
  <c r="Q57" i="5"/>
  <c r="G80" i="5"/>
  <c r="G72" i="5"/>
  <c r="G64" i="5"/>
  <c r="G56" i="5"/>
  <c r="G52" i="5"/>
  <c r="L84" i="5"/>
  <c r="L80" i="5"/>
  <c r="L76" i="5"/>
  <c r="L72" i="5"/>
  <c r="L68" i="5"/>
  <c r="L64" i="5"/>
  <c r="L60" i="5"/>
  <c r="L56" i="5"/>
  <c r="L52" i="5"/>
  <c r="Q84" i="5"/>
  <c r="Q80" i="5"/>
  <c r="Q76" i="5"/>
  <c r="Q72" i="5"/>
  <c r="Q68" i="5"/>
  <c r="Q64" i="5"/>
  <c r="Q60" i="5"/>
  <c r="Q56" i="5"/>
  <c r="FR2" i="5"/>
  <c r="FR3" i="5"/>
  <c r="FP3" i="5"/>
  <c r="ES7" i="5"/>
  <c r="ES8" i="5"/>
  <c r="ES9" i="5"/>
  <c r="ES10" i="5"/>
  <c r="ES11" i="5"/>
  <c r="ES12" i="5"/>
  <c r="ES13" i="5"/>
  <c r="ES14" i="5"/>
  <c r="EV14" i="5"/>
  <c r="EU14" i="5"/>
  <c r="ES15" i="5"/>
  <c r="ES16" i="5"/>
  <c r="EV16" i="5"/>
  <c r="EU16" i="5"/>
  <c r="ES17" i="5"/>
  <c r="ES18" i="5"/>
  <c r="ES19" i="5"/>
  <c r="ES20" i="5"/>
  <c r="ES21" i="5"/>
  <c r="ES22" i="5"/>
  <c r="ES23" i="5"/>
  <c r="ES24" i="5"/>
  <c r="ES25" i="5"/>
  <c r="ES26" i="5"/>
  <c r="EV26" i="5"/>
  <c r="ES27" i="5"/>
  <c r="ES28" i="5"/>
  <c r="ES29" i="5"/>
  <c r="ES31" i="5"/>
  <c r="EV31" i="5"/>
  <c r="ES32" i="5"/>
  <c r="ES33" i="5"/>
  <c r="EV33" i="5"/>
  <c r="ES34" i="5"/>
  <c r="ES35" i="5"/>
  <c r="ES36" i="5"/>
  <c r="ES37" i="5"/>
  <c r="EV37" i="5"/>
  <c r="EU37" i="5"/>
  <c r="ES38" i="5"/>
  <c r="ES39" i="5"/>
  <c r="ES40" i="5"/>
  <c r="ES41" i="5"/>
  <c r="EV41" i="5"/>
  <c r="ES6" i="5"/>
  <c r="EI7" i="5"/>
  <c r="EL7" i="5"/>
  <c r="EI8" i="5"/>
  <c r="EI9" i="5"/>
  <c r="EI10" i="5"/>
  <c r="EI11" i="5"/>
  <c r="EL11" i="5"/>
  <c r="EI12" i="5"/>
  <c r="EI13" i="5"/>
  <c r="EI14" i="5"/>
  <c r="EI15" i="5"/>
  <c r="EL15" i="5"/>
  <c r="EI16" i="5"/>
  <c r="EI17" i="5"/>
  <c r="EI18" i="5"/>
  <c r="EI19" i="5"/>
  <c r="EL19" i="5"/>
  <c r="EI20" i="5"/>
  <c r="EI21" i="5"/>
  <c r="EL21" i="5"/>
  <c r="EI22" i="5"/>
  <c r="EI23" i="5"/>
  <c r="EL23" i="5"/>
  <c r="EI24" i="5"/>
  <c r="EI25" i="5"/>
  <c r="EL25" i="5"/>
  <c r="EI26" i="5"/>
  <c r="EI27" i="5"/>
  <c r="EL27" i="5"/>
  <c r="EI28" i="5"/>
  <c r="EI29" i="5"/>
  <c r="EL29" i="5"/>
  <c r="EI31" i="5"/>
  <c r="EI32" i="5"/>
  <c r="EI33" i="5"/>
  <c r="EI34" i="5"/>
  <c r="EI35" i="5"/>
  <c r="EI36" i="5"/>
  <c r="EI37" i="5"/>
  <c r="EI38" i="5"/>
  <c r="EL38" i="5"/>
  <c r="EI39" i="5"/>
  <c r="EI40" i="5"/>
  <c r="EI41" i="5"/>
  <c r="EI6" i="5"/>
  <c r="ED7" i="5"/>
  <c r="ED8" i="5"/>
  <c r="ED9" i="5"/>
  <c r="ED10" i="5"/>
  <c r="EG10" i="5"/>
  <c r="ED11" i="5"/>
  <c r="ED12" i="5"/>
  <c r="ED13" i="5"/>
  <c r="ED14" i="5"/>
  <c r="EG14" i="5"/>
  <c r="ED15" i="5"/>
  <c r="ED16" i="5"/>
  <c r="EG16" i="5"/>
  <c r="ED17" i="5"/>
  <c r="ED18" i="5"/>
  <c r="ED19" i="5"/>
  <c r="ED20" i="5"/>
  <c r="ED21" i="5"/>
  <c r="ED22" i="5"/>
  <c r="ED23" i="5"/>
  <c r="ED24" i="5"/>
  <c r="ED25" i="5"/>
  <c r="ED26" i="5"/>
  <c r="EG26" i="5"/>
  <c r="ED27" i="5"/>
  <c r="ED28" i="5"/>
  <c r="EG28" i="5"/>
  <c r="ED29" i="5"/>
  <c r="ED31" i="5"/>
  <c r="EG31" i="5"/>
  <c r="ED32" i="5"/>
  <c r="ED33" i="5"/>
  <c r="EG33" i="5"/>
  <c r="ED34" i="5"/>
  <c r="ED35" i="5"/>
  <c r="ED36" i="5"/>
  <c r="ED37" i="5"/>
  <c r="EG37" i="5"/>
  <c r="ED38" i="5"/>
  <c r="ED39" i="5"/>
  <c r="ED40" i="5"/>
  <c r="ED41" i="5"/>
  <c r="EG41" i="5"/>
  <c r="ED6" i="5"/>
  <c r="DY42" i="5"/>
  <c r="EB42" i="5"/>
  <c r="DS42" i="5"/>
  <c r="DM42" i="5"/>
  <c r="DQ42" i="5"/>
  <c r="BU42" i="5"/>
  <c r="BA42" i="5"/>
  <c r="BC42" i="5"/>
  <c r="FD42" i="5"/>
  <c r="ET42" i="5"/>
  <c r="EJ42" i="5"/>
  <c r="EE42" i="5"/>
  <c r="DZ42" i="5"/>
  <c r="DU42" i="5"/>
  <c r="DW42" i="5"/>
  <c r="DT42" i="5"/>
  <c r="DO42" i="5"/>
  <c r="DN42" i="5"/>
  <c r="J42" i="5"/>
  <c r="I10" i="5"/>
  <c r="O42" i="5"/>
  <c r="T42" i="5"/>
  <c r="Y42" i="5"/>
  <c r="AD42" i="5"/>
  <c r="AI42" i="5"/>
  <c r="AN42" i="5"/>
  <c r="AS42" i="5"/>
  <c r="AX42" i="5"/>
  <c r="BW42" i="5"/>
  <c r="CB42" i="5"/>
  <c r="CG42" i="5"/>
  <c r="CL42" i="5"/>
  <c r="CQ42" i="5"/>
  <c r="CV42" i="5"/>
  <c r="DF42" i="5"/>
  <c r="DK42" i="5"/>
  <c r="EQ42" i="5"/>
  <c r="EY7" i="5"/>
  <c r="EY8" i="5"/>
  <c r="EY9" i="5"/>
  <c r="FI9" i="5"/>
  <c r="EY10" i="5"/>
  <c r="EY11" i="5"/>
  <c r="FI11" i="5"/>
  <c r="EY12" i="5"/>
  <c r="FI12" i="5"/>
  <c r="FK12" i="5"/>
  <c r="EY13" i="5"/>
  <c r="FI13" i="5"/>
  <c r="EY14" i="5"/>
  <c r="FI14" i="5"/>
  <c r="FK14" i="5"/>
  <c r="EY15" i="5"/>
  <c r="EY16" i="5"/>
  <c r="FI16" i="5"/>
  <c r="EY17" i="5"/>
  <c r="FI17" i="5"/>
  <c r="EY18" i="5"/>
  <c r="FI18" i="5"/>
  <c r="EY19" i="5"/>
  <c r="FI19" i="5"/>
  <c r="EY20" i="5"/>
  <c r="FI20" i="5"/>
  <c r="EY21" i="5"/>
  <c r="FI21" i="5"/>
  <c r="EY22" i="5"/>
  <c r="FI22" i="5"/>
  <c r="EY23" i="5"/>
  <c r="EY24" i="5"/>
  <c r="EY25" i="5"/>
  <c r="EY26" i="5"/>
  <c r="FI26" i="5"/>
  <c r="EY27" i="5"/>
  <c r="EY28" i="5"/>
  <c r="FI28" i="5"/>
  <c r="FK28" i="5"/>
  <c r="EY29" i="5"/>
  <c r="FI29" i="5"/>
  <c r="FK29" i="5"/>
  <c r="EY30" i="5"/>
  <c r="FI30" i="5"/>
  <c r="FK30" i="5"/>
  <c r="FJ30" i="5"/>
  <c r="EY31" i="5"/>
  <c r="EY32" i="5"/>
  <c r="FI32" i="5"/>
  <c r="FK32" i="5"/>
  <c r="EY33" i="5"/>
  <c r="FI33" i="5"/>
  <c r="EY34" i="5"/>
  <c r="FI34" i="5"/>
  <c r="FK34" i="5"/>
  <c r="FJ34" i="5"/>
  <c r="EY35" i="5"/>
  <c r="FI35" i="5"/>
  <c r="EY36" i="5"/>
  <c r="FI36" i="5"/>
  <c r="FK36" i="5"/>
  <c r="FJ36" i="5"/>
  <c r="EY37" i="5"/>
  <c r="FI37" i="5"/>
  <c r="EY38" i="5"/>
  <c r="FI38" i="5"/>
  <c r="EY39" i="5"/>
  <c r="EY40" i="5"/>
  <c r="EY41" i="5"/>
  <c r="EY6" i="5"/>
  <c r="FI6" i="5"/>
  <c r="EN7" i="5"/>
  <c r="EN8" i="5"/>
  <c r="EN9" i="5"/>
  <c r="EN10" i="5"/>
  <c r="EN11" i="5"/>
  <c r="EN12" i="5"/>
  <c r="EN13" i="5"/>
  <c r="EN14" i="5"/>
  <c r="EN15" i="5"/>
  <c r="EN16" i="5"/>
  <c r="EN17" i="5"/>
  <c r="EN18" i="5"/>
  <c r="EN19" i="5"/>
  <c r="EN20" i="5"/>
  <c r="EN21" i="5"/>
  <c r="EN22" i="5"/>
  <c r="EN23" i="5"/>
  <c r="EN24" i="5"/>
  <c r="EN25" i="5"/>
  <c r="EN26" i="5"/>
  <c r="EN27" i="5"/>
  <c r="EN28" i="5"/>
  <c r="EN29" i="5"/>
  <c r="EN30" i="5"/>
  <c r="EN31" i="5"/>
  <c r="EN32" i="5"/>
  <c r="EN33" i="5"/>
  <c r="EN34" i="5"/>
  <c r="EN35" i="5"/>
  <c r="EN36" i="5"/>
  <c r="EN37" i="5"/>
  <c r="EN38" i="5"/>
  <c r="EN39" i="5"/>
  <c r="EN40" i="5"/>
  <c r="EN41" i="5"/>
  <c r="EN6" i="5"/>
  <c r="EQ7" i="5"/>
  <c r="EQ8" i="5"/>
  <c r="EQ9" i="5"/>
  <c r="EQ10" i="5"/>
  <c r="EQ11" i="5"/>
  <c r="EQ12" i="5"/>
  <c r="EQ13" i="5"/>
  <c r="EQ14" i="5"/>
  <c r="EQ15" i="5"/>
  <c r="EQ16" i="5"/>
  <c r="EQ17" i="5"/>
  <c r="EQ18" i="5"/>
  <c r="EQ19" i="5"/>
  <c r="EQ20" i="5"/>
  <c r="EQ21" i="5"/>
  <c r="EQ22" i="5"/>
  <c r="EQ23" i="5"/>
  <c r="EQ24" i="5"/>
  <c r="EQ25" i="5"/>
  <c r="EQ26" i="5"/>
  <c r="EQ27" i="5"/>
  <c r="EQ28" i="5"/>
  <c r="EQ29" i="5"/>
  <c r="EQ30" i="5"/>
  <c r="EQ31" i="5"/>
  <c r="EQ32" i="5"/>
  <c r="EQ33" i="5"/>
  <c r="EQ34" i="5"/>
  <c r="EQ35" i="5"/>
  <c r="EQ36" i="5"/>
  <c r="EQ37" i="5"/>
  <c r="EQ38" i="5"/>
  <c r="EQ39" i="5"/>
  <c r="EQ40" i="5"/>
  <c r="EQ41" i="5"/>
  <c r="EQ6" i="5"/>
  <c r="EL8" i="5"/>
  <c r="EL10" i="5"/>
  <c r="EL12" i="5"/>
  <c r="EK12" i="5"/>
  <c r="EL14" i="5"/>
  <c r="EL16" i="5"/>
  <c r="EL18" i="5"/>
  <c r="EL20" i="5"/>
  <c r="EK20" i="5"/>
  <c r="EL22" i="5"/>
  <c r="EL24" i="5"/>
  <c r="EL26" i="5"/>
  <c r="EL28" i="5"/>
  <c r="EK28" i="5"/>
  <c r="EL30" i="5"/>
  <c r="EL31" i="5"/>
  <c r="EL33" i="5"/>
  <c r="EL35" i="5"/>
  <c r="EL37" i="5"/>
  <c r="EL39" i="5"/>
  <c r="EL41" i="5"/>
  <c r="FI31" i="5"/>
  <c r="FI15" i="5"/>
  <c r="FI23" i="5"/>
  <c r="AX7" i="5"/>
  <c r="AX8" i="5"/>
  <c r="AW8" i="5"/>
  <c r="AX9" i="5"/>
  <c r="AX10" i="5"/>
  <c r="AW10" i="5"/>
  <c r="AX11" i="5"/>
  <c r="AX12" i="5"/>
  <c r="AW12" i="5"/>
  <c r="AX13" i="5"/>
  <c r="AX14" i="5"/>
  <c r="AW14" i="5"/>
  <c r="AX15" i="5"/>
  <c r="AX16" i="5"/>
  <c r="AW16" i="5"/>
  <c r="AX17" i="5"/>
  <c r="AX18" i="5"/>
  <c r="AW18" i="5"/>
  <c r="AX19" i="5"/>
  <c r="AX20" i="5"/>
  <c r="AW20" i="5"/>
  <c r="AX21" i="5"/>
  <c r="AX22" i="5"/>
  <c r="AW22" i="5"/>
  <c r="AX23" i="5"/>
  <c r="AX24" i="5"/>
  <c r="AW24" i="5"/>
  <c r="AX25" i="5"/>
  <c r="AX26" i="5"/>
  <c r="AW26" i="5"/>
  <c r="AX27" i="5"/>
  <c r="AX28" i="5"/>
  <c r="AW28" i="5"/>
  <c r="AX29" i="5"/>
  <c r="AX30" i="5"/>
  <c r="AW30" i="5"/>
  <c r="AX31" i="5"/>
  <c r="AX32" i="5"/>
  <c r="AW32" i="5"/>
  <c r="AX33" i="5"/>
  <c r="AX34" i="5"/>
  <c r="AW34" i="5"/>
  <c r="AX35" i="5"/>
  <c r="AX36" i="5"/>
  <c r="AW36" i="5"/>
  <c r="AX37" i="5"/>
  <c r="AX38" i="5"/>
  <c r="AW38" i="5"/>
  <c r="AX39" i="5"/>
  <c r="AX40" i="5"/>
  <c r="AW40" i="5"/>
  <c r="AX41" i="5"/>
  <c r="AX6" i="5"/>
  <c r="AW6" i="5"/>
  <c r="DK7" i="5"/>
  <c r="DJ7" i="5"/>
  <c r="DK8" i="5"/>
  <c r="DJ8" i="5"/>
  <c r="DK9" i="5"/>
  <c r="DJ9" i="5"/>
  <c r="DK10" i="5"/>
  <c r="DJ10" i="5"/>
  <c r="DK11" i="5"/>
  <c r="DJ11" i="5"/>
  <c r="DK12" i="5"/>
  <c r="DJ12" i="5"/>
  <c r="DK13" i="5"/>
  <c r="DJ13" i="5"/>
  <c r="DK14" i="5"/>
  <c r="DJ14" i="5"/>
  <c r="DK15" i="5"/>
  <c r="DJ15" i="5"/>
  <c r="DK16" i="5"/>
  <c r="DJ16" i="5"/>
  <c r="DK17" i="5"/>
  <c r="DJ17" i="5"/>
  <c r="DK18" i="5"/>
  <c r="DJ18" i="5"/>
  <c r="DK19" i="5"/>
  <c r="DJ19" i="5"/>
  <c r="DK20" i="5"/>
  <c r="DJ20" i="5"/>
  <c r="DK21" i="5"/>
  <c r="DJ21" i="5"/>
  <c r="DK22" i="5"/>
  <c r="DJ22" i="5"/>
  <c r="DK23" i="5"/>
  <c r="DJ23" i="5"/>
  <c r="DK24" i="5"/>
  <c r="DJ24" i="5"/>
  <c r="DK25" i="5"/>
  <c r="DJ25" i="5"/>
  <c r="DK26" i="5"/>
  <c r="DJ26" i="5"/>
  <c r="DK27" i="5"/>
  <c r="DJ27" i="5"/>
  <c r="DK28" i="5"/>
  <c r="DJ28" i="5"/>
  <c r="DK29" i="5"/>
  <c r="DJ29" i="5"/>
  <c r="DK30" i="5"/>
  <c r="DJ30" i="5"/>
  <c r="DK31" i="5"/>
  <c r="DJ31" i="5"/>
  <c r="DK32" i="5"/>
  <c r="DJ32" i="5"/>
  <c r="DK33" i="5"/>
  <c r="DJ33" i="5"/>
  <c r="DK34" i="5"/>
  <c r="DJ34" i="5"/>
  <c r="DK35" i="5"/>
  <c r="DJ35" i="5"/>
  <c r="DK36" i="5"/>
  <c r="DJ36" i="5"/>
  <c r="DK37" i="5"/>
  <c r="DJ37" i="5"/>
  <c r="DK38" i="5"/>
  <c r="DJ38" i="5"/>
  <c r="DK39" i="5"/>
  <c r="DJ39" i="5"/>
  <c r="DK40" i="5"/>
  <c r="DJ40" i="5"/>
  <c r="DK41" i="5"/>
  <c r="DJ41" i="5"/>
  <c r="DK6" i="5"/>
  <c r="DJ6" i="5"/>
  <c r="DF7" i="5"/>
  <c r="DE7" i="5"/>
  <c r="DF8" i="5"/>
  <c r="DE8" i="5"/>
  <c r="DF9" i="5"/>
  <c r="DE9" i="5"/>
  <c r="DF10" i="5"/>
  <c r="DE10" i="5"/>
  <c r="DF11" i="5"/>
  <c r="DE11" i="5"/>
  <c r="DF12" i="5"/>
  <c r="DE12" i="5"/>
  <c r="DF13" i="5"/>
  <c r="DE13" i="5"/>
  <c r="DF14" i="5"/>
  <c r="DE14" i="5"/>
  <c r="DF15" i="5"/>
  <c r="DE15" i="5"/>
  <c r="DF16" i="5"/>
  <c r="DE16" i="5"/>
  <c r="DF17" i="5"/>
  <c r="DE17" i="5"/>
  <c r="DF18" i="5"/>
  <c r="DE18" i="5"/>
  <c r="DF19" i="5"/>
  <c r="DE19" i="5"/>
  <c r="DF20" i="5"/>
  <c r="DE20" i="5"/>
  <c r="DF21" i="5"/>
  <c r="DE21" i="5"/>
  <c r="DF22" i="5"/>
  <c r="DE22" i="5"/>
  <c r="DF23" i="5"/>
  <c r="DE23" i="5"/>
  <c r="DF24" i="5"/>
  <c r="DE24" i="5"/>
  <c r="DF25" i="5"/>
  <c r="DE25" i="5"/>
  <c r="DF26" i="5"/>
  <c r="DE26" i="5"/>
  <c r="DF27" i="5"/>
  <c r="DE27" i="5"/>
  <c r="DF28" i="5"/>
  <c r="DE28" i="5"/>
  <c r="DF29" i="5"/>
  <c r="DE29" i="5"/>
  <c r="DF30" i="5"/>
  <c r="DE30" i="5"/>
  <c r="DF31" i="5"/>
  <c r="DE31" i="5"/>
  <c r="DF32" i="5"/>
  <c r="DE32" i="5"/>
  <c r="DF33" i="5"/>
  <c r="DE33" i="5"/>
  <c r="DF34" i="5"/>
  <c r="DE34" i="5"/>
  <c r="DF35" i="5"/>
  <c r="DE35" i="5"/>
  <c r="DF36" i="5"/>
  <c r="DE36" i="5"/>
  <c r="DF37" i="5"/>
  <c r="DE37" i="5"/>
  <c r="DF38" i="5"/>
  <c r="DE38" i="5"/>
  <c r="DF39" i="5"/>
  <c r="DE39" i="5"/>
  <c r="DF40" i="5"/>
  <c r="DE40" i="5"/>
  <c r="DF41" i="5"/>
  <c r="DE41" i="5"/>
  <c r="DF6" i="5"/>
  <c r="DE6" i="5"/>
  <c r="AD7" i="5"/>
  <c r="AD8" i="5"/>
  <c r="AC8" i="5"/>
  <c r="AD9" i="5"/>
  <c r="AD10" i="5"/>
  <c r="AC10" i="5"/>
  <c r="AD11" i="5"/>
  <c r="AD12" i="5"/>
  <c r="AC12" i="5"/>
  <c r="AD13" i="5"/>
  <c r="AD14" i="5"/>
  <c r="AC14" i="5"/>
  <c r="AD15" i="5"/>
  <c r="AD16" i="5"/>
  <c r="AC16" i="5"/>
  <c r="AD17" i="5"/>
  <c r="AD18" i="5"/>
  <c r="AC18" i="5"/>
  <c r="AD19" i="5"/>
  <c r="AD20" i="5"/>
  <c r="AC20" i="5"/>
  <c r="AD21" i="5"/>
  <c r="AD22" i="5"/>
  <c r="AC22" i="5"/>
  <c r="AD23" i="5"/>
  <c r="AD24" i="5"/>
  <c r="AC24" i="5"/>
  <c r="AD25" i="5"/>
  <c r="AD26" i="5"/>
  <c r="AC26" i="5"/>
  <c r="AD27" i="5"/>
  <c r="AD28" i="5"/>
  <c r="AC28" i="5"/>
  <c r="AD29" i="5"/>
  <c r="AD30" i="5"/>
  <c r="AC30" i="5"/>
  <c r="AD31" i="5"/>
  <c r="AD32" i="5"/>
  <c r="AC32" i="5"/>
  <c r="AD33" i="5"/>
  <c r="AD34" i="5"/>
  <c r="AC34" i="5"/>
  <c r="AD35" i="5"/>
  <c r="AD36" i="5"/>
  <c r="AC36" i="5"/>
  <c r="AD37" i="5"/>
  <c r="AD38" i="5"/>
  <c r="AC38" i="5"/>
  <c r="AD39" i="5"/>
  <c r="AD40" i="5"/>
  <c r="AC40" i="5"/>
  <c r="AD41" i="5"/>
  <c r="AD6" i="5"/>
  <c r="AC6" i="5"/>
  <c r="Y7" i="5"/>
  <c r="X7" i="5"/>
  <c r="Y8" i="5"/>
  <c r="X8" i="5"/>
  <c r="Y9" i="5"/>
  <c r="X9" i="5"/>
  <c r="Y10" i="5"/>
  <c r="X10" i="5"/>
  <c r="Y11" i="5"/>
  <c r="X11" i="5"/>
  <c r="Y12" i="5"/>
  <c r="X12" i="5"/>
  <c r="Y13" i="5"/>
  <c r="X13" i="5"/>
  <c r="Y14" i="5"/>
  <c r="X14" i="5"/>
  <c r="Y15" i="5"/>
  <c r="X15" i="5"/>
  <c r="Y16" i="5"/>
  <c r="X16" i="5"/>
  <c r="Y17" i="5"/>
  <c r="X17" i="5"/>
  <c r="Y18" i="5"/>
  <c r="X18" i="5"/>
  <c r="Y19" i="5"/>
  <c r="X19" i="5"/>
  <c r="Y20" i="5"/>
  <c r="X20" i="5"/>
  <c r="Y21" i="5"/>
  <c r="X21" i="5"/>
  <c r="Y22" i="5"/>
  <c r="X22" i="5"/>
  <c r="Y23" i="5"/>
  <c r="X23" i="5"/>
  <c r="Y24" i="5"/>
  <c r="X24" i="5"/>
  <c r="Y25" i="5"/>
  <c r="X25" i="5"/>
  <c r="Y26" i="5"/>
  <c r="X26" i="5"/>
  <c r="Y27" i="5"/>
  <c r="X27" i="5"/>
  <c r="Y28" i="5"/>
  <c r="X28" i="5"/>
  <c r="Y29" i="5"/>
  <c r="X29" i="5"/>
  <c r="Y30" i="5"/>
  <c r="X30" i="5"/>
  <c r="Y31" i="5"/>
  <c r="X31" i="5"/>
  <c r="Y32" i="5"/>
  <c r="X32" i="5"/>
  <c r="Y33" i="5"/>
  <c r="X33" i="5"/>
  <c r="Y34" i="5"/>
  <c r="X34" i="5"/>
  <c r="Y35" i="5"/>
  <c r="X35" i="5"/>
  <c r="Y36" i="5"/>
  <c r="X36" i="5"/>
  <c r="Y37" i="5"/>
  <c r="X37" i="5"/>
  <c r="Y38" i="5"/>
  <c r="X38" i="5"/>
  <c r="Y39" i="5"/>
  <c r="X39" i="5"/>
  <c r="Y40" i="5"/>
  <c r="X40" i="5"/>
  <c r="Y41" i="5"/>
  <c r="X41" i="5"/>
  <c r="Y6" i="5"/>
  <c r="X6" i="5"/>
  <c r="T7" i="5"/>
  <c r="T8" i="5"/>
  <c r="S8" i="5"/>
  <c r="T9" i="5"/>
  <c r="S10" i="5"/>
  <c r="T11" i="5"/>
  <c r="S11" i="5"/>
  <c r="T12" i="5"/>
  <c r="S12" i="5"/>
  <c r="T13" i="5"/>
  <c r="S13" i="5"/>
  <c r="T14" i="5"/>
  <c r="S14" i="5"/>
  <c r="T15" i="5"/>
  <c r="S15" i="5"/>
  <c r="T16" i="5"/>
  <c r="S16" i="5"/>
  <c r="T17" i="5"/>
  <c r="S17" i="5"/>
  <c r="T18" i="5"/>
  <c r="S18" i="5"/>
  <c r="T19" i="5"/>
  <c r="S19" i="5"/>
  <c r="T20" i="5"/>
  <c r="S20" i="5"/>
  <c r="T21" i="5"/>
  <c r="S21" i="5"/>
  <c r="T22" i="5"/>
  <c r="S22" i="5"/>
  <c r="T23" i="5"/>
  <c r="S23" i="5"/>
  <c r="T24" i="5"/>
  <c r="S24" i="5"/>
  <c r="T25" i="5"/>
  <c r="S25" i="5"/>
  <c r="T26" i="5"/>
  <c r="S26" i="5"/>
  <c r="T27" i="5"/>
  <c r="S27" i="5"/>
  <c r="T28" i="5"/>
  <c r="S28" i="5"/>
  <c r="T29" i="5"/>
  <c r="S29" i="5"/>
  <c r="T30" i="5"/>
  <c r="S30" i="5"/>
  <c r="T31" i="5"/>
  <c r="S31" i="5"/>
  <c r="T32" i="5"/>
  <c r="S32" i="5"/>
  <c r="T33" i="5"/>
  <c r="S33" i="5"/>
  <c r="T34" i="5"/>
  <c r="S34" i="5"/>
  <c r="T35" i="5"/>
  <c r="S35" i="5"/>
  <c r="T36" i="5"/>
  <c r="S36" i="5"/>
  <c r="T37" i="5"/>
  <c r="S37" i="5"/>
  <c r="T38" i="5"/>
  <c r="S38" i="5"/>
  <c r="T39" i="5"/>
  <c r="S39" i="5"/>
  <c r="T40" i="5"/>
  <c r="S40" i="5"/>
  <c r="T41" i="5"/>
  <c r="S41" i="5"/>
  <c r="T6" i="5"/>
  <c r="S6" i="5"/>
  <c r="O7" i="5"/>
  <c r="N7" i="5"/>
  <c r="O8" i="5"/>
  <c r="N8" i="5"/>
  <c r="O9" i="5"/>
  <c r="N9" i="5"/>
  <c r="O10" i="5"/>
  <c r="N10" i="5"/>
  <c r="O11" i="5"/>
  <c r="N11" i="5"/>
  <c r="O12" i="5"/>
  <c r="N12" i="5"/>
  <c r="O13" i="5"/>
  <c r="N13" i="5"/>
  <c r="O14" i="5"/>
  <c r="N14" i="5"/>
  <c r="O15" i="5"/>
  <c r="N15" i="5"/>
  <c r="O16" i="5"/>
  <c r="N16" i="5"/>
  <c r="O17" i="5"/>
  <c r="N17" i="5"/>
  <c r="O18" i="5"/>
  <c r="N18" i="5"/>
  <c r="O19" i="5"/>
  <c r="N19" i="5"/>
  <c r="O20" i="5"/>
  <c r="N20" i="5"/>
  <c r="O21" i="5"/>
  <c r="N21" i="5"/>
  <c r="O22" i="5"/>
  <c r="N22" i="5"/>
  <c r="O23" i="5"/>
  <c r="N23" i="5"/>
  <c r="O24" i="5"/>
  <c r="N24" i="5"/>
  <c r="O25" i="5"/>
  <c r="N25" i="5"/>
  <c r="O26" i="5"/>
  <c r="N26" i="5"/>
  <c r="O27" i="5"/>
  <c r="N27" i="5"/>
  <c r="O28" i="5"/>
  <c r="N28" i="5"/>
  <c r="O29" i="5"/>
  <c r="N29" i="5"/>
  <c r="O30" i="5"/>
  <c r="N30" i="5"/>
  <c r="O31" i="5"/>
  <c r="N31" i="5"/>
  <c r="O32" i="5"/>
  <c r="N32" i="5"/>
  <c r="O33" i="5"/>
  <c r="N33" i="5"/>
  <c r="O34" i="5"/>
  <c r="N34" i="5"/>
  <c r="O35" i="5"/>
  <c r="N35" i="5"/>
  <c r="O36" i="5"/>
  <c r="N36" i="5"/>
  <c r="O37" i="5"/>
  <c r="N37" i="5"/>
  <c r="O38" i="5"/>
  <c r="N38" i="5"/>
  <c r="O39" i="5"/>
  <c r="N39" i="5"/>
  <c r="O40" i="5"/>
  <c r="N40" i="5"/>
  <c r="O41" i="5"/>
  <c r="N41" i="5"/>
  <c r="O6" i="5"/>
  <c r="N6" i="5"/>
  <c r="J7" i="5"/>
  <c r="I7" i="5"/>
  <c r="J8" i="5"/>
  <c r="I8" i="5"/>
  <c r="J9" i="5"/>
  <c r="I9" i="5"/>
  <c r="J11" i="5"/>
  <c r="J12" i="5"/>
  <c r="I12" i="5"/>
  <c r="J13" i="5"/>
  <c r="J14" i="5"/>
  <c r="I14" i="5"/>
  <c r="J15" i="5"/>
  <c r="J16" i="5"/>
  <c r="I16" i="5"/>
  <c r="J17" i="5"/>
  <c r="J18" i="5"/>
  <c r="I18" i="5"/>
  <c r="J19" i="5"/>
  <c r="J20" i="5"/>
  <c r="I20" i="5"/>
  <c r="J21" i="5"/>
  <c r="J22" i="5"/>
  <c r="I22" i="5"/>
  <c r="J23" i="5"/>
  <c r="J24" i="5"/>
  <c r="I24" i="5"/>
  <c r="J25" i="5"/>
  <c r="J26" i="5"/>
  <c r="I26" i="5"/>
  <c r="J27" i="5"/>
  <c r="J28" i="5"/>
  <c r="I28" i="5"/>
  <c r="J29" i="5"/>
  <c r="J30" i="5"/>
  <c r="I30" i="5"/>
  <c r="J31" i="5"/>
  <c r="J32" i="5"/>
  <c r="I32" i="5"/>
  <c r="J33" i="5"/>
  <c r="J34" i="5"/>
  <c r="I34" i="5"/>
  <c r="J35" i="5"/>
  <c r="J36" i="5"/>
  <c r="I36" i="5"/>
  <c r="J37" i="5"/>
  <c r="J38" i="5"/>
  <c r="I38" i="5"/>
  <c r="J39" i="5"/>
  <c r="J40" i="5"/>
  <c r="I40" i="5"/>
  <c r="J41" i="5"/>
  <c r="J6" i="5"/>
  <c r="I6" i="5"/>
  <c r="FI8" i="5"/>
  <c r="CG41" i="5"/>
  <c r="CG35" i="5"/>
  <c r="CG30" i="5"/>
  <c r="CG38" i="5"/>
  <c r="CG36" i="5"/>
  <c r="CG23" i="5"/>
  <c r="CG16" i="5"/>
  <c r="CG13" i="5"/>
  <c r="CG26" i="5"/>
  <c r="CG22" i="5"/>
  <c r="CG10" i="5"/>
  <c r="CG6" i="5"/>
  <c r="CG40" i="5"/>
  <c r="CG39" i="5"/>
  <c r="CG37" i="5"/>
  <c r="CG34" i="5"/>
  <c r="CG33" i="5"/>
  <c r="CG32" i="5"/>
  <c r="CG31" i="5"/>
  <c r="CG29" i="5"/>
  <c r="CG28" i="5"/>
  <c r="CG27" i="5"/>
  <c r="CG25" i="5"/>
  <c r="CG24" i="5"/>
  <c r="CG21" i="5"/>
  <c r="CG20" i="5"/>
  <c r="CG19" i="5"/>
  <c r="CG18" i="5"/>
  <c r="CG17" i="5"/>
  <c r="CG15" i="5"/>
  <c r="CG14" i="5"/>
  <c r="CG12" i="5"/>
  <c r="CG11" i="5"/>
  <c r="CG9" i="5"/>
  <c r="CG8" i="5"/>
  <c r="CG7" i="5"/>
  <c r="CB41" i="5"/>
  <c r="CB35" i="5"/>
  <c r="CB30" i="5"/>
  <c r="CB38" i="5"/>
  <c r="CB36" i="5"/>
  <c r="CB23" i="5"/>
  <c r="CB16" i="5"/>
  <c r="CB13" i="5"/>
  <c r="CB26" i="5"/>
  <c r="CB22" i="5"/>
  <c r="CB10" i="5"/>
  <c r="CB6" i="5"/>
  <c r="CB40" i="5"/>
  <c r="CB39" i="5"/>
  <c r="CB37" i="5"/>
  <c r="CB34" i="5"/>
  <c r="CB33" i="5"/>
  <c r="CB32" i="5"/>
  <c r="CB31" i="5"/>
  <c r="CB29" i="5"/>
  <c r="CB28" i="5"/>
  <c r="CB27" i="5"/>
  <c r="CB25" i="5"/>
  <c r="CB24" i="5"/>
  <c r="CB21" i="5"/>
  <c r="CB20" i="5"/>
  <c r="CB19" i="5"/>
  <c r="CB18" i="5"/>
  <c r="CB17" i="5"/>
  <c r="CB15" i="5"/>
  <c r="CB14" i="5"/>
  <c r="CB12" i="5"/>
  <c r="CB11" i="5"/>
  <c r="CB9" i="5"/>
  <c r="CB8" i="5"/>
  <c r="CB7" i="5"/>
  <c r="D42" i="5"/>
  <c r="FW3" i="5"/>
  <c r="FK41" i="5"/>
  <c r="FJ41" i="5"/>
  <c r="FK35" i="5"/>
  <c r="FJ35" i="5"/>
  <c r="FK38" i="5"/>
  <c r="FJ38" i="5"/>
  <c r="FK23" i="5"/>
  <c r="FJ23" i="5"/>
  <c r="FK16" i="5"/>
  <c r="FJ16" i="5"/>
  <c r="FK13" i="5"/>
  <c r="FJ13" i="5"/>
  <c r="FK26" i="5"/>
  <c r="FJ26" i="5"/>
  <c r="FK22" i="5"/>
  <c r="FJ22" i="5"/>
  <c r="FK6" i="5"/>
  <c r="FJ6" i="5"/>
  <c r="FK40" i="5"/>
  <c r="FJ40" i="5"/>
  <c r="FK39" i="5"/>
  <c r="FJ39" i="5"/>
  <c r="FK37" i="5"/>
  <c r="FJ37" i="5"/>
  <c r="FK33" i="5"/>
  <c r="FJ33" i="5"/>
  <c r="FJ32" i="5"/>
  <c r="FK31" i="5"/>
  <c r="FJ31" i="5"/>
  <c r="FJ29" i="5"/>
  <c r="FJ28" i="5"/>
  <c r="FK27" i="5"/>
  <c r="FJ27" i="5"/>
  <c r="FK25" i="5"/>
  <c r="FJ25" i="5"/>
  <c r="FK24" i="5"/>
  <c r="FJ24" i="5"/>
  <c r="FK21" i="5"/>
  <c r="FJ21" i="5"/>
  <c r="FK20" i="5"/>
  <c r="FJ20" i="5"/>
  <c r="FK19" i="5"/>
  <c r="FJ19" i="5"/>
  <c r="FK18" i="5"/>
  <c r="FJ18" i="5"/>
  <c r="FK17" i="5"/>
  <c r="FJ17" i="5"/>
  <c r="FK15" i="5"/>
  <c r="FJ15" i="5"/>
  <c r="FJ14" i="5"/>
  <c r="FJ12" i="5"/>
  <c r="FK11" i="5"/>
  <c r="FJ11" i="5"/>
  <c r="FK9" i="5"/>
  <c r="FJ9" i="5"/>
  <c r="FK8" i="5"/>
  <c r="FJ8" i="5"/>
  <c r="FK7" i="5"/>
  <c r="FJ7" i="5"/>
  <c r="EV35" i="5"/>
  <c r="EU35" i="5"/>
  <c r="EV30" i="5"/>
  <c r="EV38" i="5"/>
  <c r="EU38" i="5"/>
  <c r="EV36" i="5"/>
  <c r="EV23" i="5"/>
  <c r="EV13" i="5"/>
  <c r="EV6" i="5"/>
  <c r="EU6" i="5"/>
  <c r="EV40" i="5"/>
  <c r="EV39" i="5"/>
  <c r="EV34" i="5"/>
  <c r="EV32" i="5"/>
  <c r="EU32" i="5"/>
  <c r="EV29" i="5"/>
  <c r="EU29" i="5"/>
  <c r="EV27" i="5"/>
  <c r="EV25" i="5"/>
  <c r="EV24" i="5"/>
  <c r="EV21" i="5"/>
  <c r="EV20" i="5"/>
  <c r="EU20" i="5"/>
  <c r="EV19" i="5"/>
  <c r="EV18" i="5"/>
  <c r="EU18" i="5"/>
  <c r="EV17" i="5"/>
  <c r="EV15" i="5"/>
  <c r="EV12" i="5"/>
  <c r="EV11" i="5"/>
  <c r="EV9" i="5"/>
  <c r="EU9" i="5"/>
  <c r="EV7" i="5"/>
  <c r="EU7" i="5"/>
  <c r="EG35" i="5"/>
  <c r="EG30" i="5"/>
  <c r="EG38" i="5"/>
  <c r="EF38" i="5"/>
  <c r="EG36" i="5"/>
  <c r="EG23" i="5"/>
  <c r="EG13" i="5"/>
  <c r="EG22" i="5"/>
  <c r="EF22" i="5"/>
  <c r="EG6" i="5"/>
  <c r="EG40" i="5"/>
  <c r="EG39" i="5"/>
  <c r="EG34" i="5"/>
  <c r="EF34" i="5"/>
  <c r="EG32" i="5"/>
  <c r="EG29" i="5"/>
  <c r="EG27" i="5"/>
  <c r="EG25" i="5"/>
  <c r="EG24" i="5"/>
  <c r="EG21" i="5"/>
  <c r="EG20" i="5"/>
  <c r="EG19" i="5"/>
  <c r="EG18" i="5"/>
  <c r="EG17" i="5"/>
  <c r="EG15" i="5"/>
  <c r="EG12" i="5"/>
  <c r="EF12" i="5"/>
  <c r="EG11" i="5"/>
  <c r="EG9" i="5"/>
  <c r="EG7" i="5"/>
  <c r="CL41" i="5"/>
  <c r="CL35" i="5"/>
  <c r="CL30" i="5"/>
  <c r="CL38" i="5"/>
  <c r="CL36" i="5"/>
  <c r="CL23" i="5"/>
  <c r="CL16" i="5"/>
  <c r="CL13" i="5"/>
  <c r="CL26" i="5"/>
  <c r="CL22" i="5"/>
  <c r="CL10" i="5"/>
  <c r="CL6" i="5"/>
  <c r="CL40" i="5"/>
  <c r="CL39" i="5"/>
  <c r="CL37" i="5"/>
  <c r="CL34" i="5"/>
  <c r="CL33" i="5"/>
  <c r="CL32" i="5"/>
  <c r="CL31" i="5"/>
  <c r="CL29" i="5"/>
  <c r="CL28" i="5"/>
  <c r="CL27" i="5"/>
  <c r="CL25" i="5"/>
  <c r="CL24" i="5"/>
  <c r="CL21" i="5"/>
  <c r="CL20" i="5"/>
  <c r="CL19" i="5"/>
  <c r="CL18" i="5"/>
  <c r="CL17" i="5"/>
  <c r="CL15" i="5"/>
  <c r="CL14" i="5"/>
  <c r="CL12" i="5"/>
  <c r="CL11" i="5"/>
  <c r="CL9" i="5"/>
  <c r="CL8" i="5"/>
  <c r="CL7" i="5"/>
  <c r="BH41" i="5"/>
  <c r="BG41" i="5"/>
  <c r="BH35" i="5"/>
  <c r="BG35" i="5"/>
  <c r="BH30" i="5"/>
  <c r="BG30" i="5"/>
  <c r="BH38" i="5"/>
  <c r="BG38" i="5"/>
  <c r="BH36" i="5"/>
  <c r="BG36" i="5"/>
  <c r="BH23" i="5"/>
  <c r="BG23" i="5"/>
  <c r="BH16" i="5"/>
  <c r="BG16" i="5"/>
  <c r="BH13" i="5"/>
  <c r="BG13" i="5"/>
  <c r="BH26" i="5"/>
  <c r="BG26" i="5"/>
  <c r="BH22" i="5"/>
  <c r="BG22" i="5"/>
  <c r="BH10" i="5"/>
  <c r="BG10" i="5"/>
  <c r="BH6" i="5"/>
  <c r="BG6" i="5"/>
  <c r="BH40" i="5"/>
  <c r="BG40" i="5"/>
  <c r="BH39" i="5"/>
  <c r="BG39" i="5"/>
  <c r="BH37" i="5"/>
  <c r="BG37" i="5"/>
  <c r="BH34" i="5"/>
  <c r="BG34" i="5"/>
  <c r="BH33" i="5"/>
  <c r="BG33" i="5"/>
  <c r="BH32" i="5"/>
  <c r="BG32" i="5"/>
  <c r="BH31" i="5"/>
  <c r="BG31" i="5"/>
  <c r="BH29" i="5"/>
  <c r="BG29" i="5"/>
  <c r="BH28" i="5"/>
  <c r="BG28" i="5"/>
  <c r="BH27" i="5"/>
  <c r="BG27" i="5"/>
  <c r="BH25" i="5"/>
  <c r="BG25" i="5"/>
  <c r="BH24" i="5"/>
  <c r="BG24" i="5"/>
  <c r="BH21" i="5"/>
  <c r="BG21" i="5"/>
  <c r="BH20" i="5"/>
  <c r="BG20" i="5"/>
  <c r="BH19" i="5"/>
  <c r="BG19" i="5"/>
  <c r="BH18" i="5"/>
  <c r="BG18" i="5"/>
  <c r="BH17" i="5"/>
  <c r="BG17" i="5"/>
  <c r="BH15" i="5"/>
  <c r="BG15" i="5"/>
  <c r="BH14" i="5"/>
  <c r="BG14" i="5"/>
  <c r="BH12" i="5"/>
  <c r="BG12" i="5"/>
  <c r="BH11" i="5"/>
  <c r="BG11" i="5"/>
  <c r="BH9" i="5"/>
  <c r="BG9" i="5"/>
  <c r="BH8" i="5"/>
  <c r="BG8" i="5"/>
  <c r="BH7" i="5"/>
  <c r="BG7" i="5"/>
  <c r="AS41" i="5"/>
  <c r="AS35" i="5"/>
  <c r="AS30" i="5"/>
  <c r="AS38" i="5"/>
  <c r="AS36" i="5"/>
  <c r="AS23" i="5"/>
  <c r="AS16" i="5"/>
  <c r="AS13" i="5"/>
  <c r="AS26" i="5"/>
  <c r="AS22" i="5"/>
  <c r="AS10" i="5"/>
  <c r="AS6" i="5"/>
  <c r="AS40" i="5"/>
  <c r="AS39" i="5"/>
  <c r="AS37" i="5"/>
  <c r="AS34" i="5"/>
  <c r="AS33" i="5"/>
  <c r="AS32" i="5"/>
  <c r="AS31" i="5"/>
  <c r="AS29" i="5"/>
  <c r="AS28" i="5"/>
  <c r="AS27" i="5"/>
  <c r="AS25" i="5"/>
  <c r="AS24" i="5"/>
  <c r="AS21" i="5"/>
  <c r="AS20" i="5"/>
  <c r="AS19" i="5"/>
  <c r="AS18" i="5"/>
  <c r="AS17" i="5"/>
  <c r="AS15" i="5"/>
  <c r="AS14" i="5"/>
  <c r="AS12" i="5"/>
  <c r="AS11" i="5"/>
  <c r="AS9" i="5"/>
  <c r="AS8" i="5"/>
  <c r="AS7" i="5"/>
  <c r="AN41" i="5"/>
  <c r="AN35" i="5"/>
  <c r="AN30" i="5"/>
  <c r="AN38" i="5"/>
  <c r="AN36" i="5"/>
  <c r="AN23" i="5"/>
  <c r="AN16" i="5"/>
  <c r="AN13" i="5"/>
  <c r="AN26" i="5"/>
  <c r="AN22" i="5"/>
  <c r="AN10" i="5"/>
  <c r="AN6" i="5"/>
  <c r="AN40" i="5"/>
  <c r="AN39" i="5"/>
  <c r="AN37" i="5"/>
  <c r="AN34" i="5"/>
  <c r="AN33" i="5"/>
  <c r="AN32" i="5"/>
  <c r="AN31" i="5"/>
  <c r="AN29" i="5"/>
  <c r="AN28" i="5"/>
  <c r="AN27" i="5"/>
  <c r="AN25" i="5"/>
  <c r="AN24" i="5"/>
  <c r="AN21" i="5"/>
  <c r="AN20" i="5"/>
  <c r="AN19" i="5"/>
  <c r="AN18" i="5"/>
  <c r="AN17" i="5"/>
  <c r="AN15" i="5"/>
  <c r="AN14" i="5"/>
  <c r="AN12" i="5"/>
  <c r="AN11" i="5"/>
  <c r="AN9" i="5"/>
  <c r="AN8" i="5"/>
  <c r="AN7" i="5"/>
  <c r="AI41" i="5"/>
  <c r="AI35" i="5"/>
  <c r="AI30" i="5"/>
  <c r="AI38" i="5"/>
  <c r="AI36" i="5"/>
  <c r="AI23" i="5"/>
  <c r="AI16" i="5"/>
  <c r="AI13" i="5"/>
  <c r="AI26" i="5"/>
  <c r="AI22" i="5"/>
  <c r="AI10" i="5"/>
  <c r="AI6" i="5"/>
  <c r="AI40" i="5"/>
  <c r="AI39" i="5"/>
  <c r="AI37" i="5"/>
  <c r="AI34" i="5"/>
  <c r="AI33" i="5"/>
  <c r="AI32" i="5"/>
  <c r="AI31" i="5"/>
  <c r="AI29" i="5"/>
  <c r="AI28" i="5"/>
  <c r="AI27" i="5"/>
  <c r="AI25" i="5"/>
  <c r="AI24" i="5"/>
  <c r="AI21" i="5"/>
  <c r="AI20" i="5"/>
  <c r="AI19" i="5"/>
  <c r="AI18" i="5"/>
  <c r="AI17" i="5"/>
  <c r="AI15" i="5"/>
  <c r="AI14" i="5"/>
  <c r="AI12" i="5"/>
  <c r="AI11" i="5"/>
  <c r="AI9" i="5"/>
  <c r="AI8" i="5"/>
  <c r="AI7" i="5"/>
  <c r="ES42" i="5"/>
  <c r="ED42" i="5"/>
  <c r="EG42" i="5"/>
  <c r="EI42" i="5"/>
  <c r="EL42" i="5"/>
  <c r="E8" i="5"/>
  <c r="E35" i="5"/>
  <c r="E38" i="5"/>
  <c r="CX38" i="5"/>
  <c r="E23" i="5"/>
  <c r="E13" i="5"/>
  <c r="CX13" i="5"/>
  <c r="E22" i="5"/>
  <c r="E6" i="5"/>
  <c r="CX6" i="5"/>
  <c r="E39" i="5"/>
  <c r="E34" i="5"/>
  <c r="CX34" i="5"/>
  <c r="E32" i="5"/>
  <c r="E29" i="5"/>
  <c r="E27" i="5"/>
  <c r="E24" i="5"/>
  <c r="CX24" i="5"/>
  <c r="E20" i="5"/>
  <c r="E18" i="5"/>
  <c r="CX18" i="5"/>
  <c r="E15" i="5"/>
  <c r="AZ15" i="5"/>
  <c r="BC15" i="5"/>
  <c r="BB15" i="5"/>
  <c r="E12" i="5"/>
  <c r="E9" i="5"/>
  <c r="E7" i="5"/>
  <c r="CX7" i="5"/>
  <c r="E41" i="5"/>
  <c r="DY41" i="5"/>
  <c r="EB41" i="5"/>
  <c r="EA41" i="5"/>
  <c r="E30" i="5"/>
  <c r="CX30" i="5"/>
  <c r="E36" i="5"/>
  <c r="E16" i="5"/>
  <c r="E26" i="5"/>
  <c r="E10" i="5"/>
  <c r="CX10" i="5"/>
  <c r="DA10" i="5"/>
  <c r="E40" i="5"/>
  <c r="E37" i="5"/>
  <c r="AZ37" i="5"/>
  <c r="BC37" i="5"/>
  <c r="BB37" i="5"/>
  <c r="E33" i="5"/>
  <c r="E31" i="5"/>
  <c r="CX31" i="5"/>
  <c r="E28" i="5"/>
  <c r="E25" i="5"/>
  <c r="E21" i="5"/>
  <c r="E19" i="5"/>
  <c r="CX19" i="5"/>
  <c r="E17" i="5"/>
  <c r="E14" i="5"/>
  <c r="CX14" i="5"/>
  <c r="E11" i="5"/>
  <c r="AZ21" i="5"/>
  <c r="BC21" i="5"/>
  <c r="BB21" i="5"/>
  <c r="AZ39" i="5"/>
  <c r="BC39" i="5"/>
  <c r="BB39" i="5"/>
  <c r="AZ14" i="5"/>
  <c r="AZ25" i="5"/>
  <c r="AZ7" i="5"/>
  <c r="AZ29" i="5"/>
  <c r="BC29" i="5"/>
  <c r="AZ28" i="5"/>
  <c r="BC28" i="5"/>
  <c r="BB28" i="5"/>
  <c r="AZ9" i="5"/>
  <c r="BC9" i="5"/>
  <c r="BB9" i="5"/>
  <c r="AZ32" i="5"/>
  <c r="BC32" i="5"/>
  <c r="BB32" i="5"/>
  <c r="AZ19" i="5"/>
  <c r="AZ31" i="5"/>
  <c r="BC31" i="5"/>
  <c r="AZ12" i="5"/>
  <c r="AZ24" i="5"/>
  <c r="BC24" i="5"/>
  <c r="BB24" i="5"/>
  <c r="AZ34" i="5"/>
  <c r="AZ8" i="5"/>
  <c r="BC8" i="5"/>
  <c r="BB8" i="5"/>
  <c r="DM11" i="5"/>
  <c r="DQ11" i="5"/>
  <c r="DS21" i="5"/>
  <c r="DW21" i="5"/>
  <c r="DV21" i="5"/>
  <c r="DY21" i="5"/>
  <c r="EB21" i="5"/>
  <c r="DM33" i="5"/>
  <c r="DQ33" i="5"/>
  <c r="DY26" i="5"/>
  <c r="EB26" i="5"/>
  <c r="DS36" i="5"/>
  <c r="DW36" i="5"/>
  <c r="DV36" i="5"/>
  <c r="DS41" i="5"/>
  <c r="DW41" i="5"/>
  <c r="DV41" i="5"/>
  <c r="DM9" i="5"/>
  <c r="DQ9" i="5"/>
  <c r="DP9" i="5"/>
  <c r="DS15" i="5"/>
  <c r="DW15" i="5"/>
  <c r="DY15" i="5"/>
  <c r="EB15" i="5"/>
  <c r="DS20" i="5"/>
  <c r="DW20" i="5"/>
  <c r="DV20" i="5"/>
  <c r="DS27" i="5"/>
  <c r="DW27" i="5"/>
  <c r="DV27" i="5"/>
  <c r="DY27" i="5"/>
  <c r="EB27" i="5"/>
  <c r="EA27" i="5"/>
  <c r="DS32" i="5"/>
  <c r="DW32" i="5"/>
  <c r="DV32" i="5"/>
  <c r="DS39" i="5"/>
  <c r="DW39" i="5"/>
  <c r="DV39" i="5"/>
  <c r="DY39" i="5"/>
  <c r="EB39" i="5"/>
  <c r="DS22" i="5"/>
  <c r="DW22" i="5"/>
  <c r="DV22" i="5"/>
  <c r="DY23" i="5"/>
  <c r="EB23" i="5"/>
  <c r="DM35" i="5"/>
  <c r="DQ35" i="5"/>
  <c r="DP35" i="5"/>
  <c r="DY8" i="5"/>
  <c r="EB8" i="5"/>
  <c r="DS8" i="5"/>
  <c r="DM8" i="5"/>
  <c r="DQ8" i="5"/>
  <c r="DM17" i="5"/>
  <c r="DQ17" i="5"/>
  <c r="DP17" i="5"/>
  <c r="DY28" i="5"/>
  <c r="DM28" i="5"/>
  <c r="DQ28" i="5"/>
  <c r="DS40" i="5"/>
  <c r="DW40" i="5"/>
  <c r="DV40" i="5"/>
  <c r="DY14" i="5"/>
  <c r="DS14" i="5"/>
  <c r="DW14" i="5"/>
  <c r="DV14" i="5"/>
  <c r="DM14" i="5"/>
  <c r="DQ14" i="5"/>
  <c r="DP14" i="5"/>
  <c r="DS19" i="5"/>
  <c r="DM19" i="5"/>
  <c r="DQ19" i="5"/>
  <c r="DP19" i="5"/>
  <c r="DY19" i="5"/>
  <c r="DS25" i="5"/>
  <c r="DW25" i="5"/>
  <c r="DV25" i="5"/>
  <c r="DM25" i="5"/>
  <c r="DQ25" i="5"/>
  <c r="DP25" i="5"/>
  <c r="DY25" i="5"/>
  <c r="DS31" i="5"/>
  <c r="DM31" i="5"/>
  <c r="DQ31" i="5"/>
  <c r="DP31" i="5"/>
  <c r="DY31" i="5"/>
  <c r="DS37" i="5"/>
  <c r="DW37" i="5"/>
  <c r="DV37" i="5"/>
  <c r="DM37" i="5"/>
  <c r="DQ37" i="5"/>
  <c r="DY37" i="5"/>
  <c r="EB37" i="5"/>
  <c r="EA37" i="5"/>
  <c r="DY10" i="5"/>
  <c r="DS10" i="5"/>
  <c r="DW10" i="5"/>
  <c r="DV10" i="5"/>
  <c r="DM10" i="5"/>
  <c r="DY16" i="5"/>
  <c r="EX16" i="5"/>
  <c r="DS16" i="5"/>
  <c r="DW16" i="5"/>
  <c r="DV16" i="5"/>
  <c r="DM16" i="5"/>
  <c r="DQ16" i="5"/>
  <c r="DQ30" i="5"/>
  <c r="DP30" i="5"/>
  <c r="DM7" i="5"/>
  <c r="DQ7" i="5"/>
  <c r="DP7" i="5"/>
  <c r="DY7" i="5"/>
  <c r="DY12" i="5"/>
  <c r="EB12" i="5"/>
  <c r="EA12" i="5"/>
  <c r="DS12" i="5"/>
  <c r="DW12" i="5"/>
  <c r="DV12" i="5"/>
  <c r="DM12" i="5"/>
  <c r="DQ12" i="5"/>
  <c r="DY18" i="5"/>
  <c r="DS18" i="5"/>
  <c r="DW18" i="5"/>
  <c r="DV18" i="5"/>
  <c r="DM18" i="5"/>
  <c r="DQ18" i="5"/>
  <c r="DP18" i="5"/>
  <c r="DY24" i="5"/>
  <c r="DS24" i="5"/>
  <c r="DM24" i="5"/>
  <c r="DQ24" i="5"/>
  <c r="DP24" i="5"/>
  <c r="DS29" i="5"/>
  <c r="DW29" i="5"/>
  <c r="DV29" i="5"/>
  <c r="DM29" i="5"/>
  <c r="DQ29" i="5"/>
  <c r="DP29" i="5"/>
  <c r="DY29" i="5"/>
  <c r="DY34" i="5"/>
  <c r="EB34" i="5"/>
  <c r="EA34" i="5"/>
  <c r="DS34" i="5"/>
  <c r="DM34" i="5"/>
  <c r="DQ34" i="5"/>
  <c r="DY6" i="5"/>
  <c r="DS6" i="5"/>
  <c r="DM6" i="5"/>
  <c r="DS13" i="5"/>
  <c r="DW13" i="5"/>
  <c r="DV13" i="5"/>
  <c r="DM13" i="5"/>
  <c r="DY13" i="5"/>
  <c r="EB13" i="5"/>
  <c r="EA13" i="5"/>
  <c r="DY38" i="5"/>
  <c r="DS38" i="5"/>
  <c r="DW38" i="5"/>
  <c r="DV38" i="5"/>
  <c r="DM38" i="5"/>
  <c r="FR8" i="5"/>
  <c r="FT8" i="5"/>
  <c r="EF6" i="5"/>
  <c r="EF29" i="5"/>
  <c r="EF15" i="5"/>
  <c r="EF39" i="5"/>
  <c r="EF27" i="5"/>
  <c r="EF9" i="5"/>
  <c r="CN17" i="5"/>
  <c r="CQ17" i="5"/>
  <c r="CP17" i="5"/>
  <c r="CN33" i="5"/>
  <c r="CQ33" i="5"/>
  <c r="CP33" i="5"/>
  <c r="CS40" i="5"/>
  <c r="CV40" i="5"/>
  <c r="CU40" i="5"/>
  <c r="BW40" i="5"/>
  <c r="BV40" i="5"/>
  <c r="CQ26" i="5"/>
  <c r="CP26" i="5"/>
  <c r="CV26" i="5"/>
  <c r="CU26" i="5"/>
  <c r="BC26" i="5"/>
  <c r="BB26" i="5"/>
  <c r="CS36" i="5"/>
  <c r="CV36" i="5"/>
  <c r="CU36" i="5"/>
  <c r="CN41" i="5"/>
  <c r="CQ41" i="5"/>
  <c r="CP41" i="5"/>
  <c r="CS9" i="5"/>
  <c r="CV9" i="5"/>
  <c r="CU9" i="5"/>
  <c r="CN20" i="5"/>
  <c r="CQ20" i="5"/>
  <c r="CS27" i="5"/>
  <c r="CV27" i="5"/>
  <c r="CU27" i="5"/>
  <c r="CN32" i="5"/>
  <c r="CQ32" i="5"/>
  <c r="CP32" i="5"/>
  <c r="BW32" i="5"/>
  <c r="BV32" i="5"/>
  <c r="CS39" i="5"/>
  <c r="CV39" i="5"/>
  <c r="CU39" i="5"/>
  <c r="BW39" i="5"/>
  <c r="BV39" i="5"/>
  <c r="CQ22" i="5"/>
  <c r="CP22" i="5"/>
  <c r="CV22" i="5"/>
  <c r="CU22" i="5"/>
  <c r="BC22" i="5"/>
  <c r="BB22" i="5"/>
  <c r="CS23" i="5"/>
  <c r="CV23" i="5"/>
  <c r="CU23" i="5"/>
  <c r="BC23" i="5"/>
  <c r="BB23" i="5"/>
  <c r="CN35" i="5"/>
  <c r="CQ35" i="5"/>
  <c r="CP35" i="5"/>
  <c r="CS11" i="5"/>
  <c r="CV11" i="5"/>
  <c r="CU11" i="5"/>
  <c r="CS21" i="5"/>
  <c r="CV21" i="5"/>
  <c r="CU21" i="5"/>
  <c r="CN28" i="5"/>
  <c r="CQ28" i="5"/>
  <c r="CP28" i="5"/>
  <c r="BW28" i="5"/>
  <c r="BV28" i="5"/>
  <c r="CN14" i="5"/>
  <c r="CQ14" i="5"/>
  <c r="CP14" i="5"/>
  <c r="CS14" i="5"/>
  <c r="CV14" i="5"/>
  <c r="CU14" i="5"/>
  <c r="BC14" i="5"/>
  <c r="BB14" i="5"/>
  <c r="BW14" i="5"/>
  <c r="BV14" i="5"/>
  <c r="CS19" i="5"/>
  <c r="CV19" i="5"/>
  <c r="CU19" i="5"/>
  <c r="CN19" i="5"/>
  <c r="CQ19" i="5"/>
  <c r="CP19" i="5"/>
  <c r="CS25" i="5"/>
  <c r="CV25" i="5"/>
  <c r="CN25" i="5"/>
  <c r="CQ25" i="5"/>
  <c r="CP25" i="5"/>
  <c r="BC25" i="5"/>
  <c r="BB25" i="5"/>
  <c r="BT25" i="5"/>
  <c r="CS31" i="5"/>
  <c r="CV31" i="5"/>
  <c r="CU31" i="5"/>
  <c r="CN31" i="5"/>
  <c r="CQ31" i="5"/>
  <c r="CP31" i="5"/>
  <c r="BB31" i="5"/>
  <c r="CS37" i="5"/>
  <c r="CN37" i="5"/>
  <c r="CQ37" i="5"/>
  <c r="CP37" i="5"/>
  <c r="BW37" i="5"/>
  <c r="BV37" i="5"/>
  <c r="CV10" i="5"/>
  <c r="CU10" i="5"/>
  <c r="BC10" i="5"/>
  <c r="BB10" i="5"/>
  <c r="CQ16" i="5"/>
  <c r="CP16" i="5"/>
  <c r="CS16" i="5"/>
  <c r="CV16" i="5"/>
  <c r="CU16" i="5"/>
  <c r="AZ16" i="5"/>
  <c r="BC16" i="5"/>
  <c r="BB16" i="5"/>
  <c r="BW16" i="5"/>
  <c r="BV16" i="5"/>
  <c r="CV30" i="5"/>
  <c r="CU30" i="5"/>
  <c r="CS7" i="5"/>
  <c r="CV7" i="5"/>
  <c r="CU7" i="5"/>
  <c r="CN7" i="5"/>
  <c r="CQ7" i="5"/>
  <c r="CP7" i="5"/>
  <c r="BW7" i="5"/>
  <c r="BV7" i="5"/>
  <c r="CN12" i="5"/>
  <c r="CQ12" i="5"/>
  <c r="CP12" i="5"/>
  <c r="CS12" i="5"/>
  <c r="CV12" i="5"/>
  <c r="CU12" i="5"/>
  <c r="BC12" i="5"/>
  <c r="BB12" i="5"/>
  <c r="BW12" i="5"/>
  <c r="BV12" i="5"/>
  <c r="CN18" i="5"/>
  <c r="CQ18" i="5"/>
  <c r="CP18" i="5"/>
  <c r="CS18" i="5"/>
  <c r="CV18" i="5"/>
  <c r="CU18" i="5"/>
  <c r="BW18" i="5"/>
  <c r="BV18" i="5"/>
  <c r="CN24" i="5"/>
  <c r="CQ24" i="5"/>
  <c r="CP24" i="5"/>
  <c r="CS24" i="5"/>
  <c r="CV24" i="5"/>
  <c r="CU24" i="5"/>
  <c r="CS29" i="5"/>
  <c r="CV29" i="5"/>
  <c r="CU29" i="5"/>
  <c r="CN29" i="5"/>
  <c r="CQ29" i="5"/>
  <c r="CP29" i="5"/>
  <c r="CN34" i="5"/>
  <c r="CQ34" i="5"/>
  <c r="CP34" i="5"/>
  <c r="CS34" i="5"/>
  <c r="CV34" i="5"/>
  <c r="CU34" i="5"/>
  <c r="CV6" i="5"/>
  <c r="CU6" i="5"/>
  <c r="BC6" i="5"/>
  <c r="BB6" i="5"/>
  <c r="CS13" i="5"/>
  <c r="CV13" i="5"/>
  <c r="CU13" i="5"/>
  <c r="CQ13" i="5"/>
  <c r="CP13" i="5"/>
  <c r="AZ13" i="5"/>
  <c r="BC13" i="5"/>
  <c r="CN38" i="5"/>
  <c r="CS38" i="5"/>
  <c r="CV38" i="5"/>
  <c r="CU38" i="5"/>
  <c r="BC38" i="5"/>
  <c r="BB38" i="5"/>
  <c r="CN8" i="5"/>
  <c r="CQ8" i="5"/>
  <c r="CP8" i="5"/>
  <c r="CS8" i="5"/>
  <c r="CV8" i="5"/>
  <c r="CU8" i="5"/>
  <c r="BW8" i="5"/>
  <c r="BV8" i="5"/>
  <c r="EK26" i="5"/>
  <c r="EK18" i="5"/>
  <c r="EK10" i="5"/>
  <c r="EK37" i="5"/>
  <c r="EK29" i="5"/>
  <c r="EK21" i="5"/>
  <c r="EK24" i="5"/>
  <c r="EK16" i="5"/>
  <c r="EK8" i="5"/>
  <c r="EK35" i="5"/>
  <c r="EK27" i="5"/>
  <c r="EK19" i="5"/>
  <c r="EK11" i="5"/>
  <c r="EF41" i="5"/>
  <c r="EF26" i="5"/>
  <c r="EF33" i="5"/>
  <c r="EF21" i="5"/>
  <c r="EX42" i="5"/>
  <c r="FC42" i="5"/>
  <c r="FF42" i="5"/>
  <c r="EV42" i="5"/>
  <c r="EF30" i="5"/>
  <c r="EF10" i="5"/>
  <c r="EF31" i="5"/>
  <c r="EF19" i="5"/>
  <c r="DP11" i="5"/>
  <c r="DP28" i="5"/>
  <c r="DP33" i="5"/>
  <c r="DV15" i="5"/>
  <c r="DW19" i="5"/>
  <c r="DV19" i="5"/>
  <c r="DW31" i="5"/>
  <c r="DV31" i="5"/>
  <c r="DQ10" i="5"/>
  <c r="DP10" i="5"/>
  <c r="DP16" i="5"/>
  <c r="DW30" i="5"/>
  <c r="DV30" i="5"/>
  <c r="DP12" i="5"/>
  <c r="DW24" i="5"/>
  <c r="DV24" i="5"/>
  <c r="DP34" i="5"/>
  <c r="DW34" i="5"/>
  <c r="DV34" i="5"/>
  <c r="DQ13" i="5"/>
  <c r="DP13" i="5"/>
  <c r="DQ38" i="5"/>
  <c r="DP38" i="5"/>
  <c r="DP8" i="5"/>
  <c r="DW8" i="5"/>
  <c r="DV8" i="5"/>
  <c r="BC19" i="5"/>
  <c r="BB19" i="5"/>
  <c r="BC30" i="5"/>
  <c r="BB30" i="5"/>
  <c r="BB29" i="5"/>
  <c r="BC34" i="5"/>
  <c r="BB34" i="5"/>
  <c r="BB13" i="5"/>
  <c r="BC36" i="5"/>
  <c r="BB36" i="5"/>
  <c r="BW11" i="5"/>
  <c r="BV11" i="5"/>
  <c r="BW17" i="5"/>
  <c r="BV17" i="5"/>
  <c r="BW21" i="5"/>
  <c r="BV21" i="5"/>
  <c r="BW33" i="5"/>
  <c r="BV33" i="5"/>
  <c r="BW26" i="5"/>
  <c r="BV26" i="5"/>
  <c r="BW36" i="5"/>
  <c r="BV36" i="5"/>
  <c r="BW41" i="5"/>
  <c r="BV41" i="5"/>
  <c r="BW9" i="5"/>
  <c r="BV9" i="5"/>
  <c r="BW15" i="5"/>
  <c r="BV15" i="5"/>
  <c r="BW20" i="5"/>
  <c r="BV20" i="5"/>
  <c r="CP20" i="5"/>
  <c r="BW27" i="5"/>
  <c r="BV27" i="5"/>
  <c r="BW22" i="5"/>
  <c r="BV22" i="5"/>
  <c r="CQ23" i="5"/>
  <c r="CP23" i="5"/>
  <c r="BW23" i="5"/>
  <c r="BV23" i="5"/>
  <c r="BW35" i="5"/>
  <c r="BV35" i="5"/>
  <c r="FR14" i="5"/>
  <c r="FT14" i="5"/>
  <c r="FR19" i="5"/>
  <c r="FT19" i="5"/>
  <c r="BW19" i="5"/>
  <c r="BV19" i="5"/>
  <c r="FR25" i="5"/>
  <c r="FT25" i="5"/>
  <c r="CU25" i="5"/>
  <c r="FR31" i="5"/>
  <c r="FT31" i="5"/>
  <c r="BW31" i="5"/>
  <c r="BV31" i="5"/>
  <c r="FR37" i="5"/>
  <c r="FT37" i="5"/>
  <c r="CV37" i="5"/>
  <c r="CU37" i="5"/>
  <c r="FR10" i="5"/>
  <c r="FT10" i="5"/>
  <c r="BW10" i="5"/>
  <c r="BV10" i="5"/>
  <c r="CQ10" i="5"/>
  <c r="CP10" i="5"/>
  <c r="FR16" i="5"/>
  <c r="FT16" i="5"/>
  <c r="FR30" i="5"/>
  <c r="FT30" i="5"/>
  <c r="BW30" i="5"/>
  <c r="BV30" i="5"/>
  <c r="CQ30" i="5"/>
  <c r="CP30" i="5"/>
  <c r="DA30" i="5"/>
  <c r="FR12" i="5"/>
  <c r="FT12" i="5"/>
  <c r="FR18" i="5"/>
  <c r="FT18" i="5"/>
  <c r="FR24" i="5"/>
  <c r="FT24" i="5"/>
  <c r="BW24" i="5"/>
  <c r="BV24" i="5"/>
  <c r="FR29" i="5"/>
  <c r="FT29" i="5"/>
  <c r="BW29" i="5"/>
  <c r="BV29" i="5"/>
  <c r="FR34" i="5"/>
  <c r="FT34" i="5"/>
  <c r="BW34" i="5"/>
  <c r="BV34" i="5"/>
  <c r="FR6" i="5"/>
  <c r="FT6" i="5"/>
  <c r="BW6" i="5"/>
  <c r="BV6" i="5"/>
  <c r="CQ6" i="5"/>
  <c r="CP6" i="5"/>
  <c r="DA6" i="5"/>
  <c r="FR13" i="5"/>
  <c r="FT13" i="5"/>
  <c r="BW13" i="5"/>
  <c r="BV13" i="5"/>
  <c r="DA13" i="5"/>
  <c r="FR38" i="5"/>
  <c r="FT38" i="5"/>
  <c r="BW38" i="5"/>
  <c r="BV38" i="5"/>
  <c r="CQ38" i="5"/>
  <c r="CP38" i="5"/>
  <c r="DA38" i="5"/>
  <c r="FR7" i="5"/>
  <c r="FT7" i="5"/>
  <c r="DQ6" i="5"/>
  <c r="DP6" i="5"/>
  <c r="AU49" i="5"/>
  <c r="AA49" i="5"/>
  <c r="AA43" i="5"/>
  <c r="BM38" i="5"/>
  <c r="BL38" i="5"/>
  <c r="V81" i="5"/>
  <c r="DC56" i="5"/>
  <c r="DH56" i="5"/>
  <c r="AU56" i="5"/>
  <c r="AA56" i="5"/>
  <c r="BM13" i="5"/>
  <c r="BL13" i="5"/>
  <c r="V56" i="5"/>
  <c r="BM6" i="5"/>
  <c r="BL6" i="5"/>
  <c r="DH77" i="5"/>
  <c r="DC77" i="5"/>
  <c r="AU77" i="5"/>
  <c r="AA77" i="5"/>
  <c r="DH67" i="5"/>
  <c r="DC67" i="5"/>
  <c r="AU67" i="5"/>
  <c r="AA67" i="5"/>
  <c r="DH61" i="5"/>
  <c r="DC61" i="5"/>
  <c r="AU61" i="5"/>
  <c r="AA61" i="5"/>
  <c r="BM12" i="5"/>
  <c r="BL12" i="5"/>
  <c r="V55" i="5"/>
  <c r="DC50" i="5"/>
  <c r="DH50" i="5"/>
  <c r="AU50" i="5"/>
  <c r="AA50" i="5"/>
  <c r="BM30" i="5"/>
  <c r="BL30" i="5"/>
  <c r="V73" i="5"/>
  <c r="BM16" i="5"/>
  <c r="BL16" i="5"/>
  <c r="V59" i="5"/>
  <c r="DH53" i="5"/>
  <c r="DC53" i="5"/>
  <c r="AU53" i="5"/>
  <c r="AA53" i="5"/>
  <c r="DC80" i="5"/>
  <c r="DH80" i="5"/>
  <c r="AU80" i="5"/>
  <c r="AA80" i="5"/>
  <c r="BM37" i="5"/>
  <c r="BL37" i="5"/>
  <c r="V80" i="5"/>
  <c r="DC74" i="5"/>
  <c r="DH74" i="5"/>
  <c r="AU74" i="5"/>
  <c r="AA74" i="5"/>
  <c r="DC68" i="5"/>
  <c r="DH68" i="5"/>
  <c r="AU68" i="5"/>
  <c r="AA68" i="5"/>
  <c r="BM25" i="5"/>
  <c r="BL25" i="5"/>
  <c r="V68" i="5"/>
  <c r="BM14" i="5"/>
  <c r="BL14" i="5"/>
  <c r="V57" i="5"/>
  <c r="DC78" i="5"/>
  <c r="DH78" i="5"/>
  <c r="AU78" i="5"/>
  <c r="AA78" i="5"/>
  <c r="BM23" i="5"/>
  <c r="BL23" i="5"/>
  <c r="V66" i="5"/>
  <c r="BM22" i="5"/>
  <c r="BL22" i="5"/>
  <c r="V65" i="5"/>
  <c r="BM39" i="5"/>
  <c r="BL39" i="5"/>
  <c r="V82" i="5"/>
  <c r="BM32" i="5"/>
  <c r="BL32" i="5"/>
  <c r="V75" i="5"/>
  <c r="BM27" i="5"/>
  <c r="BL27" i="5"/>
  <c r="V70" i="5"/>
  <c r="DH63" i="5"/>
  <c r="DC63" i="5"/>
  <c r="AU63" i="5"/>
  <c r="AA63" i="5"/>
  <c r="BM15" i="5"/>
  <c r="BL15" i="5"/>
  <c r="V58" i="5"/>
  <c r="DC84" i="5"/>
  <c r="DH84" i="5"/>
  <c r="AU84" i="5"/>
  <c r="AA84" i="5"/>
  <c r="BM41" i="5"/>
  <c r="BL41" i="5"/>
  <c r="V84" i="5"/>
  <c r="BM36" i="5"/>
  <c r="BL36" i="5"/>
  <c r="V79" i="5"/>
  <c r="DH69" i="5"/>
  <c r="DC69" i="5"/>
  <c r="AU69" i="5"/>
  <c r="AA69" i="5"/>
  <c r="BM40" i="5"/>
  <c r="BL40" i="5"/>
  <c r="V83" i="5"/>
  <c r="DC76" i="5"/>
  <c r="DH76" i="5"/>
  <c r="AU76" i="5"/>
  <c r="AA76" i="5"/>
  <c r="BM33" i="5"/>
  <c r="BL33" i="5"/>
  <c r="V76" i="5"/>
  <c r="BM28" i="5"/>
  <c r="BL28" i="5"/>
  <c r="V71" i="5"/>
  <c r="DC64" i="5"/>
  <c r="DH64" i="5"/>
  <c r="AU64" i="5"/>
  <c r="AA64" i="5"/>
  <c r="BM21" i="5"/>
  <c r="BL21" i="5"/>
  <c r="V64" i="5"/>
  <c r="DC54" i="5"/>
  <c r="DH54" i="5"/>
  <c r="AU54" i="5"/>
  <c r="AA54" i="5"/>
  <c r="BM11" i="5"/>
  <c r="BL11" i="5"/>
  <c r="V54" i="5"/>
  <c r="DH51" i="5"/>
  <c r="DH43" i="5"/>
  <c r="DC51" i="5"/>
  <c r="AU51" i="5"/>
  <c r="AA51" i="5"/>
  <c r="DH81" i="5"/>
  <c r="DC81" i="5"/>
  <c r="AU81" i="5"/>
  <c r="AA81" i="5"/>
  <c r="BM34" i="5"/>
  <c r="BL34" i="5"/>
  <c r="V77" i="5"/>
  <c r="DC72" i="5"/>
  <c r="DH72" i="5"/>
  <c r="AU72" i="5"/>
  <c r="AA72" i="5"/>
  <c r="BM29" i="5"/>
  <c r="BL29" i="5"/>
  <c r="V72" i="5"/>
  <c r="BM24" i="5"/>
  <c r="BL24" i="5"/>
  <c r="V67" i="5"/>
  <c r="BM18" i="5"/>
  <c r="BL18" i="5"/>
  <c r="V61" i="5"/>
  <c r="DH55" i="5"/>
  <c r="DC55" i="5"/>
  <c r="AU55" i="5"/>
  <c r="AA55" i="5"/>
  <c r="BM7" i="5"/>
  <c r="BL7" i="5"/>
  <c r="V50" i="5"/>
  <c r="DH73" i="5"/>
  <c r="DC73" i="5"/>
  <c r="AU73" i="5"/>
  <c r="AA73" i="5"/>
  <c r="DH59" i="5"/>
  <c r="DC59" i="5"/>
  <c r="AU59" i="5"/>
  <c r="AA59" i="5"/>
  <c r="BM10" i="5"/>
  <c r="BL10" i="5"/>
  <c r="V53" i="5"/>
  <c r="BM31" i="5"/>
  <c r="BL31" i="5"/>
  <c r="V74" i="5"/>
  <c r="DC62" i="5"/>
  <c r="DH62" i="5"/>
  <c r="AU62" i="5"/>
  <c r="AA62" i="5"/>
  <c r="BM19" i="5"/>
  <c r="BL19" i="5"/>
  <c r="V62" i="5"/>
  <c r="DH57" i="5"/>
  <c r="DC57" i="5"/>
  <c r="AU57" i="5"/>
  <c r="AA57" i="5"/>
  <c r="BM35" i="5"/>
  <c r="BL35" i="5"/>
  <c r="V78" i="5"/>
  <c r="DC66" i="5"/>
  <c r="DH66" i="5"/>
  <c r="AU66" i="5"/>
  <c r="AA66" i="5"/>
  <c r="DH65" i="5"/>
  <c r="DC65" i="5"/>
  <c r="AU65" i="5"/>
  <c r="AA65" i="5"/>
  <c r="DC82" i="5"/>
  <c r="DH82" i="5"/>
  <c r="AU82" i="5"/>
  <c r="AA82" i="5"/>
  <c r="DH75" i="5"/>
  <c r="DC75" i="5"/>
  <c r="AU75" i="5"/>
  <c r="AA75" i="5"/>
  <c r="DC70" i="5"/>
  <c r="DH70" i="5"/>
  <c r="AU70" i="5"/>
  <c r="AA70" i="5"/>
  <c r="BM20" i="5"/>
  <c r="BL20" i="5"/>
  <c r="V63" i="5"/>
  <c r="DC58" i="5"/>
  <c r="DH58" i="5"/>
  <c r="AU58" i="5"/>
  <c r="AA58" i="5"/>
  <c r="DC52" i="5"/>
  <c r="DH52" i="5"/>
  <c r="AU52" i="5"/>
  <c r="AA52" i="5"/>
  <c r="BM9" i="5"/>
  <c r="BL9" i="5"/>
  <c r="V52" i="5"/>
  <c r="V43" i="5"/>
  <c r="DH79" i="5"/>
  <c r="DC79" i="5"/>
  <c r="AU79" i="5"/>
  <c r="AA79" i="5"/>
  <c r="BM26" i="5"/>
  <c r="BL26" i="5"/>
  <c r="V69" i="5"/>
  <c r="DH83" i="5"/>
  <c r="DC83" i="5"/>
  <c r="AU83" i="5"/>
  <c r="AA83" i="5"/>
  <c r="DH71" i="5"/>
  <c r="DC71" i="5"/>
  <c r="AU71" i="5"/>
  <c r="AA71" i="5"/>
  <c r="DC60" i="5"/>
  <c r="DH60" i="5"/>
  <c r="AU60" i="5"/>
  <c r="AA60" i="5"/>
  <c r="BM17" i="5"/>
  <c r="BL17" i="5"/>
  <c r="V60" i="5"/>
  <c r="BM8" i="5"/>
  <c r="BL8" i="5"/>
  <c r="V51" i="5"/>
  <c r="EU19" i="5"/>
  <c r="EU25" i="5"/>
  <c r="EU31" i="5"/>
  <c r="EU30" i="5"/>
  <c r="EU15" i="5"/>
  <c r="EU27" i="5"/>
  <c r="EU39" i="5"/>
  <c r="EU23" i="5"/>
  <c r="EU11" i="5"/>
  <c r="EU17" i="5"/>
  <c r="EU21" i="5"/>
  <c r="EU33" i="5"/>
  <c r="EU40" i="5"/>
  <c r="EU26" i="5"/>
  <c r="EU36" i="5"/>
  <c r="EU41" i="5"/>
  <c r="EU12" i="5"/>
  <c r="EU24" i="5"/>
  <c r="EU34" i="5"/>
  <c r="EU13" i="5"/>
  <c r="BR38" i="5"/>
  <c r="BQ38" i="5"/>
  <c r="BR13" i="5"/>
  <c r="BQ13" i="5"/>
  <c r="BR34" i="5"/>
  <c r="BQ34" i="5"/>
  <c r="BR24" i="5"/>
  <c r="BQ24" i="5"/>
  <c r="BR18" i="5"/>
  <c r="BQ18" i="5"/>
  <c r="BR7" i="5"/>
  <c r="BQ7" i="5"/>
  <c r="BR10" i="5"/>
  <c r="BQ10" i="5"/>
  <c r="BR37" i="5"/>
  <c r="BQ37" i="5"/>
  <c r="BR31" i="5"/>
  <c r="BQ31" i="5"/>
  <c r="BR25" i="5"/>
  <c r="BQ25" i="5"/>
  <c r="BR35" i="5"/>
  <c r="BQ35" i="5"/>
  <c r="BR20" i="5"/>
  <c r="BQ20" i="5"/>
  <c r="BR41" i="5"/>
  <c r="BQ41" i="5"/>
  <c r="BR26" i="5"/>
  <c r="BQ26" i="5"/>
  <c r="BR33" i="5"/>
  <c r="BQ33" i="5"/>
  <c r="BR21" i="5"/>
  <c r="BQ21" i="5"/>
  <c r="BR11" i="5"/>
  <c r="BQ11" i="5"/>
  <c r="BR8" i="5"/>
  <c r="BQ8" i="5"/>
  <c r="BR6" i="5"/>
  <c r="BQ6" i="5"/>
  <c r="BR29" i="5"/>
  <c r="BQ29" i="5"/>
  <c r="BR12" i="5"/>
  <c r="BQ12" i="5"/>
  <c r="BR30" i="5"/>
  <c r="BQ30" i="5"/>
  <c r="BR16" i="5"/>
  <c r="BQ16" i="5"/>
  <c r="BR19" i="5"/>
  <c r="BQ19" i="5"/>
  <c r="BR14" i="5"/>
  <c r="BQ14" i="5"/>
  <c r="BR23" i="5"/>
  <c r="BQ23" i="5"/>
  <c r="BR22" i="5"/>
  <c r="BQ22" i="5"/>
  <c r="BR39" i="5"/>
  <c r="BQ39" i="5"/>
  <c r="BR32" i="5"/>
  <c r="BQ32" i="5"/>
  <c r="BR27" i="5"/>
  <c r="BQ27" i="5"/>
  <c r="BR15" i="5"/>
  <c r="BQ15" i="5"/>
  <c r="BR9" i="5"/>
  <c r="BQ9" i="5"/>
  <c r="BR36" i="5"/>
  <c r="BQ36" i="5"/>
  <c r="BR40" i="5"/>
  <c r="BQ40" i="5"/>
  <c r="BR28" i="5"/>
  <c r="BQ28" i="5"/>
  <c r="BR17" i="5"/>
  <c r="BQ17" i="5"/>
  <c r="EX8" i="5"/>
  <c r="EA8" i="5"/>
  <c r="EA23" i="5"/>
  <c r="EA39" i="5"/>
  <c r="EA15" i="5"/>
  <c r="EA26" i="5"/>
  <c r="EB28" i="5"/>
  <c r="EA28" i="5"/>
  <c r="EA21" i="5"/>
  <c r="EX38" i="5"/>
  <c r="EB38" i="5"/>
  <c r="EA38" i="5"/>
  <c r="EX6" i="5"/>
  <c r="FA6" i="5"/>
  <c r="EB6" i="5"/>
  <c r="EA6" i="5"/>
  <c r="EX29" i="5"/>
  <c r="FA29" i="5"/>
  <c r="EB29" i="5"/>
  <c r="EA29" i="5"/>
  <c r="EB24" i="5"/>
  <c r="EA24" i="5"/>
  <c r="EX18" i="5"/>
  <c r="FA18" i="5"/>
  <c r="EB18" i="5"/>
  <c r="EA18" i="5"/>
  <c r="EB7" i="5"/>
  <c r="EA7" i="5"/>
  <c r="EX30" i="5"/>
  <c r="EB30" i="5"/>
  <c r="EA30" i="5"/>
  <c r="EB16" i="5"/>
  <c r="EA16" i="5"/>
  <c r="EB10" i="5"/>
  <c r="EA10" i="5"/>
  <c r="EX37" i="5"/>
  <c r="FA37" i="5"/>
  <c r="EX31" i="5"/>
  <c r="EB31" i="5"/>
  <c r="EA31" i="5"/>
  <c r="EB25" i="5"/>
  <c r="EA25" i="5"/>
  <c r="EX25" i="5"/>
  <c r="FA25" i="5"/>
  <c r="EX19" i="5"/>
  <c r="EB19" i="5"/>
  <c r="EA19" i="5"/>
  <c r="EX14" i="5"/>
  <c r="FC14" i="5"/>
  <c r="FF14" i="5"/>
  <c r="FE14" i="5"/>
  <c r="EB14" i="5"/>
  <c r="EA14" i="5"/>
  <c r="AU43" i="5"/>
  <c r="DC43" i="5"/>
  <c r="FA14" i="5"/>
  <c r="FC19" i="5"/>
  <c r="FF19" i="5"/>
  <c r="FE19" i="5"/>
  <c r="FA19" i="5"/>
  <c r="FC31" i="5"/>
  <c r="FF31" i="5"/>
  <c r="FE31" i="5"/>
  <c r="FA31" i="5"/>
  <c r="FC37" i="5"/>
  <c r="FF37" i="5"/>
  <c r="FE37" i="5"/>
  <c r="FC30" i="5"/>
  <c r="FF30" i="5"/>
  <c r="FE30" i="5"/>
  <c r="FA30" i="5"/>
  <c r="FC18" i="5"/>
  <c r="FF18" i="5"/>
  <c r="FE18" i="5"/>
  <c r="FC29" i="5"/>
  <c r="FF29" i="5"/>
  <c r="FE29" i="5"/>
  <c r="FC6" i="5"/>
  <c r="FF6" i="5"/>
  <c r="FE6" i="5"/>
  <c r="FC38" i="5"/>
  <c r="FF38" i="5"/>
  <c r="FE38" i="5"/>
  <c r="FC8" i="5"/>
  <c r="FF8" i="5"/>
  <c r="FE8" i="5"/>
  <c r="FA8" i="5"/>
  <c r="DA7" i="5"/>
  <c r="DA8" i="5"/>
  <c r="DA19" i="5"/>
  <c r="DA20" i="5"/>
  <c r="DA29" i="5"/>
  <c r="DA18" i="5"/>
  <c r="DA25" i="5"/>
  <c r="DA14" i="5"/>
  <c r="DA24" i="5"/>
  <c r="DA12" i="5"/>
  <c r="DA31" i="5"/>
  <c r="DA34" i="5"/>
  <c r="DA37" i="5"/>
  <c r="BU54" i="10"/>
  <c r="BU58" i="10"/>
  <c r="BU62" i="10"/>
  <c r="BU66" i="10"/>
  <c r="BU70" i="10"/>
  <c r="BU74" i="10"/>
  <c r="BU78" i="10"/>
  <c r="BU82" i="10"/>
  <c r="BU50" i="10"/>
  <c r="BU52" i="10"/>
  <c r="BU56" i="10"/>
  <c r="BU60" i="10"/>
  <c r="BU64" i="10"/>
  <c r="BU68" i="10"/>
  <c r="BU72" i="10"/>
  <c r="BU76" i="10"/>
  <c r="BU80" i="10"/>
  <c r="BU84" i="10"/>
  <c r="BU53" i="10"/>
  <c r="BU57" i="10"/>
  <c r="BU61" i="10"/>
  <c r="BU65" i="10"/>
  <c r="BU69" i="10"/>
  <c r="BU73" i="10"/>
  <c r="BU77" i="10"/>
  <c r="BU81" i="10"/>
  <c r="BU85" i="10"/>
  <c r="BU63" i="10"/>
  <c r="BU79" i="10"/>
  <c r="BU51" i="10"/>
  <c r="BU67" i="10"/>
  <c r="BU83" i="10"/>
  <c r="BU55" i="10"/>
  <c r="BU71" i="10"/>
  <c r="BU59" i="10"/>
  <c r="BU75" i="10"/>
  <c r="V43" i="10"/>
  <c r="CQ42" i="10"/>
  <c r="EZ6" i="5"/>
  <c r="FA16" i="5"/>
  <c r="EZ16" i="5"/>
  <c r="FC16" i="5"/>
  <c r="FF16" i="5"/>
  <c r="FE16" i="5"/>
  <c r="DW6" i="5"/>
  <c r="DV6" i="5"/>
  <c r="BC7" i="5"/>
  <c r="BB7" i="5"/>
  <c r="FA38" i="5"/>
  <c r="EZ38" i="5"/>
  <c r="EF36" i="5"/>
  <c r="EF40" i="5"/>
  <c r="EF17" i="5"/>
  <c r="EF25" i="5"/>
  <c r="EF11" i="5"/>
  <c r="EF23" i="5"/>
  <c r="EF18" i="5"/>
  <c r="EF24" i="5"/>
  <c r="EF32" i="5"/>
  <c r="FC25" i="5"/>
  <c r="FF25" i="5"/>
  <c r="FE25" i="5"/>
  <c r="BW25" i="5"/>
  <c r="BV25" i="5"/>
  <c r="BT43" i="5"/>
  <c r="CX11" i="5"/>
  <c r="DA11" i="5"/>
  <c r="DS11" i="5"/>
  <c r="DY11" i="5"/>
  <c r="EB11" i="5"/>
  <c r="EA11" i="5"/>
  <c r="FR11" i="5"/>
  <c r="FT11" i="5"/>
  <c r="AZ11" i="5"/>
  <c r="BC11" i="5"/>
  <c r="BB11" i="5"/>
  <c r="CN11" i="5"/>
  <c r="CQ11" i="5"/>
  <c r="CP11" i="5"/>
  <c r="CX21" i="5"/>
  <c r="DA21" i="5"/>
  <c r="DM21" i="5"/>
  <c r="DQ21" i="5"/>
  <c r="DP21" i="5"/>
  <c r="FR21" i="5"/>
  <c r="FT21" i="5"/>
  <c r="CN21" i="5"/>
  <c r="CQ21" i="5"/>
  <c r="CP21" i="5"/>
  <c r="DS33" i="5"/>
  <c r="FR33" i="5"/>
  <c r="FT33" i="5"/>
  <c r="AZ33" i="5"/>
  <c r="BC33" i="5"/>
  <c r="BB33" i="5"/>
  <c r="DY33" i="5"/>
  <c r="EB33" i="5"/>
  <c r="EA33" i="5"/>
  <c r="CS33" i="5"/>
  <c r="CV33" i="5"/>
  <c r="CU33" i="5"/>
  <c r="CX33" i="5"/>
  <c r="DA33" i="5"/>
  <c r="CX26" i="5"/>
  <c r="DA26" i="5"/>
  <c r="DS26" i="5"/>
  <c r="FR26" i="5"/>
  <c r="FT26" i="5"/>
  <c r="DM26" i="5"/>
  <c r="DQ26" i="5"/>
  <c r="DP26" i="5"/>
  <c r="DM41" i="5"/>
  <c r="CS41" i="5"/>
  <c r="CV41" i="5"/>
  <c r="CU41" i="5"/>
  <c r="AZ41" i="5"/>
  <c r="BC41" i="5"/>
  <c r="BB41" i="5"/>
  <c r="FR41" i="5"/>
  <c r="FT41" i="5"/>
  <c r="CX15" i="5"/>
  <c r="DA15" i="5"/>
  <c r="DM15" i="5"/>
  <c r="CN15" i="5"/>
  <c r="CQ15" i="5"/>
  <c r="CP15" i="5"/>
  <c r="FR15" i="5"/>
  <c r="FT15" i="5"/>
  <c r="CS15" i="5"/>
  <c r="AZ27" i="5"/>
  <c r="BC27" i="5"/>
  <c r="BB27" i="5"/>
  <c r="CN27" i="5"/>
  <c r="CQ27" i="5"/>
  <c r="CP27" i="5"/>
  <c r="FR27" i="5"/>
  <c r="FT27" i="5"/>
  <c r="CX27" i="5"/>
  <c r="DA27" i="5"/>
  <c r="DM27" i="5"/>
  <c r="CX39" i="5"/>
  <c r="DA39" i="5"/>
  <c r="DM39" i="5"/>
  <c r="CN39" i="5"/>
  <c r="CQ39" i="5"/>
  <c r="CP39" i="5"/>
  <c r="FR39" i="5"/>
  <c r="FT39" i="5"/>
  <c r="CX23" i="5"/>
  <c r="DA23" i="5"/>
  <c r="DM23" i="5"/>
  <c r="DQ23" i="5"/>
  <c r="DP23" i="5"/>
  <c r="FR23" i="5"/>
  <c r="FT23" i="5"/>
  <c r="DS23" i="5"/>
  <c r="EK22" i="5"/>
  <c r="EK41" i="5"/>
  <c r="EK31" i="5"/>
  <c r="EK30" i="5"/>
  <c r="EK14" i="5"/>
  <c r="EK33" i="5"/>
  <c r="EK39" i="5"/>
  <c r="EF7" i="5"/>
  <c r="EF20" i="5"/>
  <c r="EF13" i="5"/>
  <c r="EF37" i="5"/>
  <c r="EF28" i="5"/>
  <c r="EF16" i="5"/>
  <c r="EG8" i="5"/>
  <c r="EF8" i="5"/>
  <c r="ED43" i="5"/>
  <c r="EL40" i="5"/>
  <c r="EK40" i="5"/>
  <c r="EL36" i="5"/>
  <c r="EK36" i="5"/>
  <c r="EL32" i="5"/>
  <c r="EK32" i="5"/>
  <c r="EK23" i="5"/>
  <c r="EK15" i="5"/>
  <c r="EK7" i="5"/>
  <c r="EV22" i="5"/>
  <c r="EU22" i="5"/>
  <c r="EV10" i="5"/>
  <c r="EU10" i="5"/>
  <c r="EX10" i="5"/>
  <c r="CX41" i="5"/>
  <c r="DA41" i="5"/>
  <c r="DP37" i="5"/>
  <c r="CX17" i="5"/>
  <c r="DA17" i="5"/>
  <c r="AZ17" i="5"/>
  <c r="BC17" i="5"/>
  <c r="BB17" i="5"/>
  <c r="FR17" i="5"/>
  <c r="FT17" i="5"/>
  <c r="DS17" i="5"/>
  <c r="DW17" i="5"/>
  <c r="DV17" i="5"/>
  <c r="DY17" i="5"/>
  <c r="EB17" i="5"/>
  <c r="EA17" i="5"/>
  <c r="CS17" i="5"/>
  <c r="CV17" i="5"/>
  <c r="CU17" i="5"/>
  <c r="CX28" i="5"/>
  <c r="DA28" i="5"/>
  <c r="DS28" i="5"/>
  <c r="DW28" i="5"/>
  <c r="DV28" i="5"/>
  <c r="FR28" i="5"/>
  <c r="FT28" i="5"/>
  <c r="CS28" i="5"/>
  <c r="CV28" i="5"/>
  <c r="CU28" i="5"/>
  <c r="CX40" i="5"/>
  <c r="DA40" i="5"/>
  <c r="AZ40" i="5"/>
  <c r="BC40" i="5"/>
  <c r="BB40" i="5"/>
  <c r="DY40" i="5"/>
  <c r="EB40" i="5"/>
  <c r="EA40" i="5"/>
  <c r="DM40" i="5"/>
  <c r="DQ40" i="5"/>
  <c r="DP40" i="5"/>
  <c r="CN40" i="5"/>
  <c r="CQ40" i="5"/>
  <c r="CP40" i="5"/>
  <c r="FR40" i="5"/>
  <c r="FT40" i="5"/>
  <c r="CX36" i="5"/>
  <c r="DA36" i="5"/>
  <c r="DY36" i="5"/>
  <c r="EB36" i="5"/>
  <c r="EA36" i="5"/>
  <c r="DM36" i="5"/>
  <c r="DQ36" i="5"/>
  <c r="DP36" i="5"/>
  <c r="FR36" i="5"/>
  <c r="FT36" i="5"/>
  <c r="CN36" i="5"/>
  <c r="CQ36" i="5"/>
  <c r="CP36" i="5"/>
  <c r="CX9" i="5"/>
  <c r="DA9" i="5"/>
  <c r="CN9" i="5"/>
  <c r="CQ9" i="5"/>
  <c r="CP9" i="5"/>
  <c r="E42" i="5"/>
  <c r="DS9" i="5"/>
  <c r="DW9" i="5"/>
  <c r="DV9" i="5"/>
  <c r="DY9" i="5"/>
  <c r="FR9" i="5"/>
  <c r="CS20" i="5"/>
  <c r="CV20" i="5"/>
  <c r="CU20" i="5"/>
  <c r="AZ20" i="5"/>
  <c r="BC20" i="5"/>
  <c r="BB20" i="5"/>
  <c r="DY20" i="5"/>
  <c r="EB20" i="5"/>
  <c r="EA20" i="5"/>
  <c r="DM20" i="5"/>
  <c r="DQ20" i="5"/>
  <c r="DP20" i="5"/>
  <c r="FR20" i="5"/>
  <c r="FT20" i="5"/>
  <c r="CX32" i="5"/>
  <c r="DA32" i="5"/>
  <c r="DY32" i="5"/>
  <c r="EB32" i="5"/>
  <c r="EA32" i="5"/>
  <c r="DM32" i="5"/>
  <c r="DQ32" i="5"/>
  <c r="DP32" i="5"/>
  <c r="CS32" i="5"/>
  <c r="CV32" i="5"/>
  <c r="CU32" i="5"/>
  <c r="FR32" i="5"/>
  <c r="FT32" i="5"/>
  <c r="DY22" i="5"/>
  <c r="EB22" i="5"/>
  <c r="EA22" i="5"/>
  <c r="DM22" i="5"/>
  <c r="DQ22" i="5"/>
  <c r="DP22" i="5"/>
  <c r="FR22" i="5"/>
  <c r="FT22" i="5"/>
  <c r="CS35" i="5"/>
  <c r="CV35" i="5"/>
  <c r="CU35" i="5"/>
  <c r="CX35" i="5"/>
  <c r="DA35" i="5"/>
  <c r="DS35" i="5"/>
  <c r="DW35" i="5"/>
  <c r="DV35" i="5"/>
  <c r="DY35" i="5"/>
  <c r="EB35" i="5"/>
  <c r="EA35" i="5"/>
  <c r="AZ35" i="5"/>
  <c r="BC35" i="5"/>
  <c r="BB35" i="5"/>
  <c r="FR35" i="5"/>
  <c r="FT35" i="5"/>
  <c r="EF35" i="5"/>
  <c r="E8" i="10"/>
  <c r="E10" i="10"/>
  <c r="E12" i="10"/>
  <c r="E14" i="10"/>
  <c r="E16" i="10"/>
  <c r="E18" i="10"/>
  <c r="E20" i="10"/>
  <c r="E22" i="10"/>
  <c r="E24" i="10"/>
  <c r="E26" i="10"/>
  <c r="E28" i="10"/>
  <c r="E30" i="10"/>
  <c r="E32" i="10"/>
  <c r="E34" i="10"/>
  <c r="E36" i="10"/>
  <c r="E38" i="10"/>
  <c r="E40" i="10"/>
  <c r="E6" i="10"/>
  <c r="E7" i="10"/>
  <c r="E9" i="10"/>
  <c r="E11" i="10"/>
  <c r="E13" i="10"/>
  <c r="E15" i="10"/>
  <c r="E17" i="10"/>
  <c r="E19" i="10"/>
  <c r="E21" i="10"/>
  <c r="E23" i="10"/>
  <c r="E25" i="10"/>
  <c r="E27" i="10"/>
  <c r="E29" i="10"/>
  <c r="E31" i="10"/>
  <c r="E33" i="10"/>
  <c r="E35" i="10"/>
  <c r="E37" i="10"/>
  <c r="E39" i="10"/>
  <c r="E41" i="10"/>
  <c r="FI10" i="5"/>
  <c r="FK10" i="5"/>
  <c r="FJ10" i="5"/>
  <c r="EY42" i="5"/>
  <c r="FA42" i="5"/>
  <c r="EZ19" i="5"/>
  <c r="EF14" i="5"/>
  <c r="EI43" i="5"/>
  <c r="EL6" i="5"/>
  <c r="EK6" i="5"/>
  <c r="EK38" i="5"/>
  <c r="EL34" i="5"/>
  <c r="EK34" i="5"/>
  <c r="EX34" i="5"/>
  <c r="EK25" i="5"/>
  <c r="EL17" i="5"/>
  <c r="EK17" i="5"/>
  <c r="EL13" i="5"/>
  <c r="EK13" i="5"/>
  <c r="EX13" i="5"/>
  <c r="EL9" i="5"/>
  <c r="EK9" i="5"/>
  <c r="EV28" i="5"/>
  <c r="EU28" i="5"/>
  <c r="EX28" i="5"/>
  <c r="EX24" i="5"/>
  <c r="EX12" i="5"/>
  <c r="ES43" i="5"/>
  <c r="EV8" i="5"/>
  <c r="EU8" i="5"/>
  <c r="DS7" i="5"/>
  <c r="AZ18" i="5"/>
  <c r="BC18" i="5"/>
  <c r="BB18" i="5"/>
  <c r="I41" i="5"/>
  <c r="I37" i="5"/>
  <c r="I33" i="5"/>
  <c r="I29" i="5"/>
  <c r="I25" i="5"/>
  <c r="I21" i="5"/>
  <c r="I17" i="5"/>
  <c r="I13" i="5"/>
  <c r="S7" i="5"/>
  <c r="AC39" i="5"/>
  <c r="AC35" i="5"/>
  <c r="AC31" i="5"/>
  <c r="AC27" i="5"/>
  <c r="AC23" i="5"/>
  <c r="AC19" i="5"/>
  <c r="AC15" i="5"/>
  <c r="AC11" i="5"/>
  <c r="AC7" i="5"/>
  <c r="AW39" i="5"/>
  <c r="AW35" i="5"/>
  <c r="AW31" i="5"/>
  <c r="AW27" i="5"/>
  <c r="AW23" i="5"/>
  <c r="AW19" i="5"/>
  <c r="AW15" i="5"/>
  <c r="AW11" i="5"/>
  <c r="AW7" i="5"/>
  <c r="Q43" i="5"/>
  <c r="I39" i="5"/>
  <c r="I35" i="5"/>
  <c r="I31" i="5"/>
  <c r="I27" i="5"/>
  <c r="I23" i="5"/>
  <c r="I19" i="5"/>
  <c r="I15" i="5"/>
  <c r="I11" i="5"/>
  <c r="S9" i="5"/>
  <c r="AC41" i="5"/>
  <c r="AC37" i="5"/>
  <c r="AC33" i="5"/>
  <c r="AC29" i="5"/>
  <c r="AC25" i="5"/>
  <c r="AC21" i="5"/>
  <c r="AC17" i="5"/>
  <c r="AC13" i="5"/>
  <c r="AC9" i="5"/>
  <c r="AW41" i="5"/>
  <c r="AW37" i="5"/>
  <c r="AW33" i="5"/>
  <c r="AW29" i="5"/>
  <c r="AW25" i="5"/>
  <c r="AW21" i="5"/>
  <c r="AW17" i="5"/>
  <c r="AW13" i="5"/>
  <c r="AW9" i="5"/>
  <c r="G43" i="5"/>
  <c r="Q74" i="5"/>
  <c r="BT88" i="10"/>
  <c r="BT43" i="10"/>
  <c r="FA13" i="5"/>
  <c r="EZ13" i="5"/>
  <c r="FC13" i="5"/>
  <c r="FF13" i="5"/>
  <c r="FE13" i="5"/>
  <c r="CX37" i="10"/>
  <c r="CX21" i="10"/>
  <c r="CX6" i="10"/>
  <c r="E42" i="10"/>
  <c r="CX30" i="10"/>
  <c r="CX14" i="10"/>
  <c r="FT9" i="5"/>
  <c r="FT44" i="5"/>
  <c r="FR42" i="5"/>
  <c r="CZ40" i="5"/>
  <c r="CZ41" i="5"/>
  <c r="CN43" i="5"/>
  <c r="DS43" i="5"/>
  <c r="DW7" i="5"/>
  <c r="DV7" i="5"/>
  <c r="EX7" i="5"/>
  <c r="FC12" i="5"/>
  <c r="FF12" i="5"/>
  <c r="FE12" i="5"/>
  <c r="FA12" i="5"/>
  <c r="EZ12" i="5"/>
  <c r="FC34" i="5"/>
  <c r="FF34" i="5"/>
  <c r="FE34" i="5"/>
  <c r="FA34" i="5"/>
  <c r="EZ34" i="5"/>
  <c r="CX35" i="10"/>
  <c r="CX27" i="10"/>
  <c r="CX19" i="10"/>
  <c r="CX11" i="10"/>
  <c r="CX36" i="10"/>
  <c r="CX28" i="10"/>
  <c r="CX20" i="10"/>
  <c r="CX12" i="10"/>
  <c r="CZ12" i="10"/>
  <c r="EB9" i="5"/>
  <c r="EA9" i="5"/>
  <c r="DY43" i="5"/>
  <c r="CZ9" i="5"/>
  <c r="FC10" i="5"/>
  <c r="FF10" i="5"/>
  <c r="FE10" i="5"/>
  <c r="FA10" i="5"/>
  <c r="EZ10" i="5"/>
  <c r="EX35" i="5"/>
  <c r="EX32" i="5"/>
  <c r="EX40" i="5"/>
  <c r="CZ23" i="5"/>
  <c r="CZ39" i="5"/>
  <c r="DW33" i="5"/>
  <c r="DV33" i="5"/>
  <c r="EX33" i="5"/>
  <c r="CZ21" i="5"/>
  <c r="CX42" i="5"/>
  <c r="DA42" i="5"/>
  <c r="EZ29" i="5"/>
  <c r="EZ25" i="5"/>
  <c r="EX20" i="5"/>
  <c r="EX9" i="5"/>
  <c r="EX17" i="5"/>
  <c r="CX41" i="10"/>
  <c r="CX33" i="10"/>
  <c r="CX25" i="10"/>
  <c r="CX17" i="10"/>
  <c r="CX9" i="10"/>
  <c r="CX34" i="10"/>
  <c r="CX26" i="10"/>
  <c r="CX18" i="10"/>
  <c r="CX10" i="10"/>
  <c r="CZ32" i="5"/>
  <c r="CZ36" i="5"/>
  <c r="CZ17" i="5"/>
  <c r="DW23" i="5"/>
  <c r="DV23" i="5"/>
  <c r="EX23" i="5"/>
  <c r="DQ27" i="5"/>
  <c r="DP27" i="5"/>
  <c r="EX27" i="5"/>
  <c r="DQ15" i="5"/>
  <c r="DP15" i="5"/>
  <c r="EX15" i="5"/>
  <c r="DW26" i="5"/>
  <c r="DV26" i="5"/>
  <c r="EX26" i="5"/>
  <c r="DW11" i="5"/>
  <c r="DV11" i="5"/>
  <c r="EX11" i="5"/>
  <c r="DM43" i="5"/>
  <c r="EX43" i="5"/>
  <c r="FC43" i="5"/>
  <c r="AZ43" i="5"/>
  <c r="EZ31" i="5"/>
  <c r="EZ37" i="5"/>
  <c r="EZ30" i="5"/>
  <c r="EZ18" i="5"/>
  <c r="EZ14" i="5"/>
  <c r="FA28" i="5"/>
  <c r="EZ28" i="5"/>
  <c r="FC28" i="5"/>
  <c r="FF28" i="5"/>
  <c r="FE28" i="5"/>
  <c r="CX29" i="10"/>
  <c r="CX13" i="10"/>
  <c r="CX38" i="10"/>
  <c r="CX22" i="10"/>
  <c r="CZ28" i="5"/>
  <c r="FM28" i="5"/>
  <c r="EX22" i="5"/>
  <c r="DQ39" i="5"/>
  <c r="DP39" i="5"/>
  <c r="EX39" i="5"/>
  <c r="CZ33" i="5"/>
  <c r="FA24" i="5"/>
  <c r="EZ24" i="5"/>
  <c r="FC24" i="5"/>
  <c r="FF24" i="5"/>
  <c r="FE24" i="5"/>
  <c r="CX39" i="10"/>
  <c r="CX31" i="10"/>
  <c r="CX23" i="10"/>
  <c r="CX15" i="10"/>
  <c r="CX7" i="10"/>
  <c r="CX40" i="10"/>
  <c r="CX32" i="10"/>
  <c r="CX24" i="10"/>
  <c r="CX16" i="10"/>
  <c r="CX8" i="10"/>
  <c r="EX36" i="5"/>
  <c r="CZ27" i="5"/>
  <c r="CV15" i="5"/>
  <c r="CU15" i="5"/>
  <c r="CS43" i="5"/>
  <c r="CZ15" i="5"/>
  <c r="DQ41" i="5"/>
  <c r="DP41" i="5"/>
  <c r="EX41" i="5"/>
  <c r="CZ26" i="5"/>
  <c r="CZ11" i="5"/>
  <c r="EX21" i="5"/>
  <c r="EZ8" i="5"/>
  <c r="BO43" i="10"/>
  <c r="FA21" i="5"/>
  <c r="EZ21" i="5"/>
  <c r="FM21" i="5"/>
  <c r="FP21" i="5"/>
  <c r="FC21" i="5"/>
  <c r="FF21" i="5"/>
  <c r="FE21" i="5"/>
  <c r="FC41" i="5"/>
  <c r="FF41" i="5"/>
  <c r="FE41" i="5"/>
  <c r="FA41" i="5"/>
  <c r="EZ41" i="5"/>
  <c r="FM41" i="5"/>
  <c r="FP41" i="5"/>
  <c r="FA32" i="5"/>
  <c r="EZ32" i="5"/>
  <c r="FC32" i="5"/>
  <c r="FF32" i="5"/>
  <c r="FE32" i="5"/>
  <c r="FM32" i="5"/>
  <c r="FP32" i="5"/>
  <c r="FA11" i="5"/>
  <c r="EZ11" i="5"/>
  <c r="FM11" i="5"/>
  <c r="FP11" i="5"/>
  <c r="FC11" i="5"/>
  <c r="FF11" i="5"/>
  <c r="FE11" i="5"/>
  <c r="FA15" i="5"/>
  <c r="EZ15" i="5"/>
  <c r="FM15" i="5"/>
  <c r="FP15" i="5"/>
  <c r="FC15" i="5"/>
  <c r="FF15" i="5"/>
  <c r="FE15" i="5"/>
  <c r="FA23" i="5"/>
  <c r="EZ23" i="5"/>
  <c r="FM23" i="5"/>
  <c r="FP23" i="5"/>
  <c r="FC23" i="5"/>
  <c r="FF23" i="5"/>
  <c r="FE23" i="5"/>
  <c r="FA36" i="5"/>
  <c r="EZ36" i="5"/>
  <c r="FM36" i="5"/>
  <c r="FP36" i="5"/>
  <c r="FC36" i="5"/>
  <c r="FF36" i="5"/>
  <c r="FE36" i="5"/>
  <c r="BJ43" i="10"/>
  <c r="FA39" i="5"/>
  <c r="EZ39" i="5"/>
  <c r="FM39" i="5"/>
  <c r="FP39" i="5"/>
  <c r="FC39" i="5"/>
  <c r="FF39" i="5"/>
  <c r="FE39" i="5"/>
  <c r="FA7" i="5"/>
  <c r="EZ7" i="5"/>
  <c r="FC7" i="5"/>
  <c r="FF7" i="5"/>
  <c r="FE7" i="5"/>
  <c r="FM26" i="5"/>
  <c r="FP26" i="5"/>
  <c r="FA26" i="5"/>
  <c r="EZ26" i="5"/>
  <c r="FC26" i="5"/>
  <c r="FF26" i="5"/>
  <c r="FE26" i="5"/>
  <c r="FC27" i="5"/>
  <c r="FF27" i="5"/>
  <c r="FE27" i="5"/>
  <c r="FA27" i="5"/>
  <c r="EZ27" i="5"/>
  <c r="FM27" i="5"/>
  <c r="FP27" i="5"/>
  <c r="BE43" i="10"/>
  <c r="FC17" i="5"/>
  <c r="FF17" i="5"/>
  <c r="FE17" i="5"/>
  <c r="FA17" i="5"/>
  <c r="EZ17" i="5"/>
  <c r="FM17" i="5"/>
  <c r="FP17" i="5"/>
  <c r="CZ22" i="5"/>
  <c r="CZ13" i="5"/>
  <c r="FM13" i="5"/>
  <c r="FP13" i="5"/>
  <c r="CZ38" i="5"/>
  <c r="FM38" i="5"/>
  <c r="FN17" i="5"/>
  <c r="FN38" i="5"/>
  <c r="FN37" i="5"/>
  <c r="FN35" i="5"/>
  <c r="FN22" i="5"/>
  <c r="FN28" i="5"/>
  <c r="FP28" i="5"/>
  <c r="FN7" i="5"/>
  <c r="FN14" i="5"/>
  <c r="FN20" i="5"/>
  <c r="CZ16" i="5"/>
  <c r="FM16" i="5"/>
  <c r="FP16" i="5"/>
  <c r="CZ30" i="5"/>
  <c r="FM30" i="5"/>
  <c r="FN15" i="5"/>
  <c r="FN34" i="5"/>
  <c r="FN9" i="5"/>
  <c r="FN41" i="5"/>
  <c r="FN25" i="5"/>
  <c r="FN23" i="5"/>
  <c r="FN10" i="5"/>
  <c r="FN16" i="5"/>
  <c r="FN36" i="5"/>
  <c r="CZ6" i="5"/>
  <c r="FM6" i="5"/>
  <c r="FN40" i="5"/>
  <c r="FN8" i="5"/>
  <c r="FN21" i="5"/>
  <c r="FN26" i="5"/>
  <c r="FN12" i="5"/>
  <c r="FN29" i="5"/>
  <c r="FN13" i="5"/>
  <c r="FN27" i="5"/>
  <c r="FN39" i="5"/>
  <c r="FN33" i="5"/>
  <c r="FN18" i="5"/>
  <c r="FN31" i="5"/>
  <c r="FN24" i="5"/>
  <c r="FN19" i="5"/>
  <c r="FN32" i="5"/>
  <c r="FN11" i="5"/>
  <c r="FN6" i="5"/>
  <c r="FN30" i="5"/>
  <c r="CZ14" i="5"/>
  <c r="FM14" i="5"/>
  <c r="FP14" i="5"/>
  <c r="CZ19" i="5"/>
  <c r="FM19" i="5"/>
  <c r="FP19" i="5"/>
  <c r="CZ18" i="5"/>
  <c r="FM18" i="5"/>
  <c r="FP18" i="5"/>
  <c r="CZ37" i="5"/>
  <c r="FM37" i="5"/>
  <c r="FP37" i="5"/>
  <c r="CZ7" i="5"/>
  <c r="CZ20" i="5"/>
  <c r="CZ29" i="5"/>
  <c r="FM29" i="5"/>
  <c r="FP29" i="5"/>
  <c r="CZ8" i="5"/>
  <c r="FM8" i="5"/>
  <c r="FP8" i="5"/>
  <c r="CZ31" i="5"/>
  <c r="FM31" i="5"/>
  <c r="CZ34" i="5"/>
  <c r="FM34" i="5"/>
  <c r="FP34" i="5"/>
  <c r="CZ24" i="5"/>
  <c r="FM24" i="5"/>
  <c r="FP24" i="5"/>
  <c r="CZ25" i="5"/>
  <c r="FM25" i="5"/>
  <c r="FP25" i="5"/>
  <c r="CZ12" i="5"/>
  <c r="FM12" i="5"/>
  <c r="CZ10" i="5"/>
  <c r="FM10" i="5"/>
  <c r="FA33" i="5"/>
  <c r="EZ33" i="5"/>
  <c r="FM33" i="5"/>
  <c r="FP33" i="5"/>
  <c r="FC33" i="5"/>
  <c r="FF33" i="5"/>
  <c r="FE33" i="5"/>
  <c r="FC40" i="5"/>
  <c r="FF40" i="5"/>
  <c r="FE40" i="5"/>
  <c r="FA40" i="5"/>
  <c r="EZ40" i="5"/>
  <c r="FM40" i="5"/>
  <c r="FP40" i="5"/>
  <c r="CZ35" i="5"/>
  <c r="FM35" i="5"/>
  <c r="FP35" i="5"/>
  <c r="CN43" i="10"/>
  <c r="AK43" i="10"/>
  <c r="FC22" i="5"/>
  <c r="FF22" i="5"/>
  <c r="FE22" i="5"/>
  <c r="FA22" i="5"/>
  <c r="EZ22" i="5"/>
  <c r="FA9" i="5"/>
  <c r="EZ9" i="5"/>
  <c r="FM9" i="5"/>
  <c r="FP9" i="5"/>
  <c r="FC9" i="5"/>
  <c r="FF9" i="5"/>
  <c r="FE9" i="5"/>
  <c r="FA20" i="5"/>
  <c r="EZ20" i="5"/>
  <c r="FC20" i="5"/>
  <c r="FF20" i="5"/>
  <c r="FE20" i="5"/>
  <c r="FA35" i="5"/>
  <c r="EZ35" i="5"/>
  <c r="FC35" i="5"/>
  <c r="FF35" i="5"/>
  <c r="FE35" i="5"/>
  <c r="CX42" i="10"/>
  <c r="CS37" i="10"/>
  <c r="CT33" i="10"/>
  <c r="CT40" i="10"/>
  <c r="CT11" i="10"/>
  <c r="CT17" i="10"/>
  <c r="CT30" i="10"/>
  <c r="CT32" i="10"/>
  <c r="CT25" i="10"/>
  <c r="CT31" i="10"/>
  <c r="CT18" i="10"/>
  <c r="CT35" i="10"/>
  <c r="CT38" i="10"/>
  <c r="CT24" i="10"/>
  <c r="CT34" i="10"/>
  <c r="CT36" i="10"/>
  <c r="CT14" i="10"/>
  <c r="CT16" i="10"/>
  <c r="CT26" i="10"/>
  <c r="CT9" i="10"/>
  <c r="CT15" i="10"/>
  <c r="CT41" i="10"/>
  <c r="CT39" i="10"/>
  <c r="CT29" i="10"/>
  <c r="CT10" i="10"/>
  <c r="CT21" i="10"/>
  <c r="CT27" i="10"/>
  <c r="CT37" i="10"/>
  <c r="CT23" i="10"/>
  <c r="CT13" i="10"/>
  <c r="CT19" i="10"/>
  <c r="CT20" i="10"/>
  <c r="CT12" i="10"/>
  <c r="CT22" i="10"/>
  <c r="CT8" i="10"/>
  <c r="CT28" i="10"/>
  <c r="CS23" i="10"/>
  <c r="CS17" i="10"/>
  <c r="CS27" i="10"/>
  <c r="CS19" i="10"/>
  <c r="CS12" i="10"/>
  <c r="CS33" i="10"/>
  <c r="CS38" i="10"/>
  <c r="CS32" i="10"/>
  <c r="CS9" i="10"/>
  <c r="CS39" i="10"/>
  <c r="CS34" i="10"/>
  <c r="CS22" i="10"/>
  <c r="CS41" i="10"/>
  <c r="CS14" i="10"/>
  <c r="CS11" i="10"/>
  <c r="CS28" i="10"/>
  <c r="CS24" i="10"/>
  <c r="CS20" i="10"/>
  <c r="CS31" i="10"/>
  <c r="FP10" i="5"/>
  <c r="FP6" i="5"/>
  <c r="CS21" i="10"/>
  <c r="CS35" i="10"/>
  <c r="CS30" i="10"/>
  <c r="FP12" i="5"/>
  <c r="FP31" i="5"/>
  <c r="FM7" i="5"/>
  <c r="FP7" i="5"/>
  <c r="FP38" i="5"/>
  <c r="CS25" i="10"/>
  <c r="CS18" i="10"/>
  <c r="CS15" i="10"/>
  <c r="CS16" i="10"/>
  <c r="CS29" i="10"/>
  <c r="CS8" i="10"/>
  <c r="FM22" i="5"/>
  <c r="FP22" i="5"/>
  <c r="FM20" i="5"/>
  <c r="FP20" i="5"/>
  <c r="CS36" i="10"/>
  <c r="FP30" i="5"/>
  <c r="CS26" i="10"/>
  <c r="CS10" i="10"/>
  <c r="CS40" i="10"/>
  <c r="CS13" i="10"/>
  <c r="CV19" i="10"/>
  <c r="CV25" i="10"/>
  <c r="CV35" i="10"/>
  <c r="CV24" i="10"/>
  <c r="CV39" i="10"/>
  <c r="CV33" i="10"/>
  <c r="CV27" i="10"/>
  <c r="CV40" i="10"/>
  <c r="CV8" i="10"/>
  <c r="CV16" i="10"/>
  <c r="CV21" i="10"/>
  <c r="CV9" i="10"/>
  <c r="CV17" i="10"/>
  <c r="CV14" i="10"/>
  <c r="CV10" i="10"/>
  <c r="CV36" i="10"/>
  <c r="CV31" i="10"/>
  <c r="CV11" i="10"/>
  <c r="CV22" i="10"/>
  <c r="CV32" i="10"/>
  <c r="CV12" i="10"/>
  <c r="CV23" i="10"/>
  <c r="CV13" i="10"/>
  <c r="CV37" i="10"/>
  <c r="CV34" i="10"/>
  <c r="CV20" i="10"/>
  <c r="CV41" i="10"/>
  <c r="CV18" i="10"/>
  <c r="CV7" i="10"/>
  <c r="CV28" i="10"/>
  <c r="CV38" i="10"/>
  <c r="FP42" i="5"/>
  <c r="FQ30" i="5"/>
  <c r="FS30" i="5"/>
  <c r="FU30" i="5"/>
  <c r="CV26" i="10"/>
  <c r="CV29" i="10"/>
  <c r="CV15" i="10"/>
  <c r="CV30" i="10"/>
  <c r="FW30" i="5"/>
  <c r="FV30" i="5"/>
  <c r="FQ6" i="5"/>
  <c r="FQ27" i="5"/>
  <c r="FS27" i="5"/>
  <c r="FU27" i="5"/>
  <c r="FQ17" i="5"/>
  <c r="FS17" i="5"/>
  <c r="FU17" i="5"/>
  <c r="FQ15" i="5"/>
  <c r="FS15" i="5"/>
  <c r="FU15" i="5"/>
  <c r="FQ39" i="5"/>
  <c r="FS39" i="5"/>
  <c r="FU39" i="5"/>
  <c r="FQ29" i="5"/>
  <c r="FS29" i="5"/>
  <c r="FU29" i="5"/>
  <c r="FQ19" i="5"/>
  <c r="FS19" i="5"/>
  <c r="FU19" i="5"/>
  <c r="FQ14" i="5"/>
  <c r="FS14" i="5"/>
  <c r="FU14" i="5"/>
  <c r="FQ34" i="5"/>
  <c r="FS34" i="5"/>
  <c r="FU34" i="5"/>
  <c r="FQ8" i="5"/>
  <c r="FS8" i="5"/>
  <c r="FU8" i="5"/>
  <c r="FQ33" i="5"/>
  <c r="FS33" i="5"/>
  <c r="FU33" i="5"/>
  <c r="FQ32" i="5"/>
  <c r="FS32" i="5"/>
  <c r="FU32" i="5"/>
  <c r="FQ36" i="5"/>
  <c r="FS36" i="5"/>
  <c r="FU36" i="5"/>
  <c r="FQ18" i="5"/>
  <c r="FS18" i="5"/>
  <c r="FU18" i="5"/>
  <c r="FQ16" i="5"/>
  <c r="FS16" i="5"/>
  <c r="FU16" i="5"/>
  <c r="FQ37" i="5"/>
  <c r="FS37" i="5"/>
  <c r="FU37" i="5"/>
  <c r="FQ28" i="5"/>
  <c r="FS28" i="5"/>
  <c r="FU28" i="5"/>
  <c r="FQ9" i="5"/>
  <c r="FS9" i="5"/>
  <c r="FU9" i="5"/>
  <c r="FQ21" i="5"/>
  <c r="FS21" i="5"/>
  <c r="FU21" i="5"/>
  <c r="FQ35" i="5"/>
  <c r="FS35" i="5"/>
  <c r="FU35" i="5"/>
  <c r="FQ11" i="5"/>
  <c r="FS11" i="5"/>
  <c r="FU11" i="5"/>
  <c r="FQ40" i="5"/>
  <c r="FS40" i="5"/>
  <c r="FU40" i="5"/>
  <c r="FQ23" i="5"/>
  <c r="FS23" i="5"/>
  <c r="FU23" i="5"/>
  <c r="FQ24" i="5"/>
  <c r="FS24" i="5"/>
  <c r="FU24" i="5"/>
  <c r="FQ41" i="5"/>
  <c r="FS41" i="5"/>
  <c r="FU41" i="5"/>
  <c r="FQ26" i="5"/>
  <c r="FS26" i="5"/>
  <c r="FU26" i="5"/>
  <c r="FQ25" i="5"/>
  <c r="FS25" i="5"/>
  <c r="FU25" i="5"/>
  <c r="FQ13" i="5"/>
  <c r="FS13" i="5"/>
  <c r="FU13" i="5"/>
  <c r="FQ38" i="5"/>
  <c r="FS38" i="5"/>
  <c r="FU38" i="5"/>
  <c r="FQ10" i="5"/>
  <c r="FS10" i="5"/>
  <c r="FU10" i="5"/>
  <c r="FQ31" i="5"/>
  <c r="FS31" i="5"/>
  <c r="FU31" i="5"/>
  <c r="FQ12" i="5"/>
  <c r="FS12" i="5"/>
  <c r="FU12" i="5"/>
  <c r="FQ20" i="5"/>
  <c r="FS20" i="5"/>
  <c r="FU20" i="5"/>
  <c r="FQ22" i="5"/>
  <c r="FS22" i="5"/>
  <c r="FU22" i="5"/>
  <c r="FQ7" i="5"/>
  <c r="FS7" i="5"/>
  <c r="FU7" i="5"/>
  <c r="FW7" i="5"/>
  <c r="FV7" i="5"/>
  <c r="FW41" i="5"/>
  <c r="FV41" i="5"/>
  <c r="FV22" i="5"/>
  <c r="FW22" i="5"/>
  <c r="FW13" i="5"/>
  <c r="FY9" i="5"/>
  <c r="FV13" i="5"/>
  <c r="FY16" i="5"/>
  <c r="FW24" i="5"/>
  <c r="FV24" i="5"/>
  <c r="FW35" i="5"/>
  <c r="FY7" i="5"/>
  <c r="FV35" i="5"/>
  <c r="FV37" i="5"/>
  <c r="FW37" i="5"/>
  <c r="FV32" i="5"/>
  <c r="FW32" i="5"/>
  <c r="FV14" i="5"/>
  <c r="FW14" i="5"/>
  <c r="FV15" i="5"/>
  <c r="FW15" i="5"/>
  <c r="FW20" i="5"/>
  <c r="FV20" i="5"/>
  <c r="FW25" i="5"/>
  <c r="FV25" i="5"/>
  <c r="FV23" i="5"/>
  <c r="FW23" i="5"/>
  <c r="FV21" i="5"/>
  <c r="FW21" i="5"/>
  <c r="FW16" i="5"/>
  <c r="FV16" i="5"/>
  <c r="FW33" i="5"/>
  <c r="FV33" i="5"/>
  <c r="FW19" i="5"/>
  <c r="FV19" i="5"/>
  <c r="FV17" i="5"/>
  <c r="FW17" i="5"/>
  <c r="FS6" i="5"/>
  <c r="FQ42" i="5"/>
  <c r="FW38" i="5"/>
  <c r="FV38" i="5"/>
  <c r="FV28" i="5"/>
  <c r="FW28" i="5"/>
  <c r="FV39" i="5"/>
  <c r="FW39" i="5"/>
  <c r="FV12" i="5"/>
  <c r="FW12" i="5"/>
  <c r="FV31" i="5"/>
  <c r="FW31" i="5"/>
  <c r="FV10" i="5"/>
  <c r="FW10" i="5"/>
  <c r="FV26" i="5"/>
  <c r="FW26" i="5"/>
  <c r="FV40" i="5"/>
  <c r="FW40" i="5"/>
  <c r="FV9" i="5"/>
  <c r="FW9" i="5"/>
  <c r="FV18" i="5"/>
  <c r="FW18" i="5"/>
  <c r="FV8" i="5"/>
  <c r="FW8" i="5"/>
  <c r="FV29" i="5"/>
  <c r="FW29" i="5"/>
  <c r="FV27" i="5"/>
  <c r="FW27" i="5"/>
  <c r="FY14" i="5"/>
  <c r="FV11" i="5"/>
  <c r="FW11" i="5"/>
  <c r="FV36" i="5"/>
  <c r="FW36" i="5"/>
  <c r="FV34" i="5"/>
  <c r="FW34" i="5"/>
  <c r="FY6" i="5"/>
  <c r="FY13" i="5"/>
  <c r="FU6" i="5"/>
  <c r="FS44" i="5"/>
  <c r="FY21" i="5"/>
  <c r="FY23" i="5"/>
  <c r="FY20" i="5"/>
  <c r="FV6" i="5"/>
  <c r="FW6" i="5"/>
  <c r="FY8" i="5"/>
  <c r="FW42" i="5"/>
  <c r="FY15" i="5"/>
  <c r="FV42" i="5"/>
  <c r="FW44" i="5"/>
  <c r="FY22" i="5"/>
  <c r="FY17" i="5"/>
  <c r="FY10" i="5"/>
  <c r="FZ8" i="5"/>
  <c r="FY24" i="5"/>
  <c r="FZ10" i="5"/>
  <c r="FZ7" i="5"/>
  <c r="FZ9" i="5"/>
  <c r="FZ6" i="5"/>
  <c r="FZ14" i="5"/>
  <c r="FZ16" i="5"/>
  <c r="FZ13" i="5"/>
  <c r="FZ15" i="5"/>
  <c r="FZ23" i="5"/>
  <c r="FZ21" i="5"/>
  <c r="FZ20" i="5"/>
  <c r="FZ17" i="5"/>
  <c r="FZ22" i="5"/>
  <c r="FZ24" i="5"/>
  <c r="CI50" i="10"/>
  <c r="AA50" i="10"/>
  <c r="CD50" i="10"/>
  <c r="AZ43" i="10"/>
  <c r="G84" i="10"/>
  <c r="CV42" i="10"/>
  <c r="AF43" i="10"/>
  <c r="Q78" i="10"/>
  <c r="Q76" i="10"/>
  <c r="Q59" i="10"/>
  <c r="L54" i="10"/>
  <c r="Q52" i="10"/>
  <c r="G74" i="10"/>
  <c r="CD43" i="10"/>
  <c r="L80" i="10"/>
  <c r="Q73" i="10"/>
  <c r="G71" i="10"/>
  <c r="Q70" i="10"/>
  <c r="G64" i="10"/>
  <c r="L71" i="10"/>
  <c r="G65" i="10"/>
  <c r="L75" i="10"/>
  <c r="L82" i="10"/>
  <c r="Q80" i="10"/>
  <c r="L67" i="10"/>
  <c r="Q81" i="10"/>
  <c r="Q56" i="10"/>
  <c r="Q50" i="10"/>
  <c r="Q71" i="10"/>
  <c r="Q85" i="10"/>
  <c r="G66" i="10"/>
  <c r="L81" i="10"/>
  <c r="Q79" i="10"/>
  <c r="L58" i="10"/>
  <c r="G68" i="10"/>
  <c r="L76" i="10"/>
  <c r="Q83" i="10"/>
  <c r="L55" i="10"/>
  <c r="Q74" i="10"/>
  <c r="G77" i="10"/>
  <c r="L85" i="10"/>
  <c r="Q84" i="10"/>
  <c r="L56" i="10"/>
  <c r="Q63" i="10"/>
  <c r="L53" i="10"/>
  <c r="Q54" i="10"/>
  <c r="G57" i="10"/>
  <c r="G76" i="10"/>
  <c r="L84" i="10"/>
  <c r="G55" i="10"/>
  <c r="L63" i="10"/>
  <c r="Q82" i="10"/>
  <c r="G85" i="10"/>
  <c r="Q57" i="10"/>
  <c r="Q55" i="10"/>
  <c r="Q60" i="10"/>
  <c r="L62" i="10"/>
  <c r="G51" i="10"/>
  <c r="Q53" i="10"/>
  <c r="L69" i="10"/>
  <c r="CI43" i="10"/>
  <c r="G52" i="10"/>
  <c r="L60" i="10"/>
  <c r="Q67" i="10"/>
  <c r="L61" i="10"/>
  <c r="Q58" i="10"/>
  <c r="G61" i="10"/>
  <c r="L57" i="10"/>
  <c r="Q68" i="10"/>
  <c r="G75" i="10"/>
  <c r="L83" i="10"/>
  <c r="G70" i="10"/>
  <c r="L70" i="10"/>
  <c r="Q77" i="10"/>
  <c r="G60" i="10"/>
  <c r="L68" i="10"/>
  <c r="Q75" i="10"/>
  <c r="L77" i="10"/>
  <c r="Q66" i="10"/>
  <c r="G69" i="10"/>
  <c r="L73" i="10"/>
  <c r="G78" i="10"/>
  <c r="G67" i="10"/>
  <c r="Q69" i="10"/>
  <c r="L59" i="10"/>
  <c r="G56" i="10"/>
  <c r="Q62" i="10"/>
  <c r="L50" i="10"/>
  <c r="Q72" i="10"/>
  <c r="G79" i="10"/>
  <c r="G50" i="10"/>
  <c r="L65" i="10"/>
  <c r="G81" i="10"/>
  <c r="G62" i="10"/>
  <c r="G83" i="10"/>
  <c r="L66" i="10"/>
  <c r="L79" i="10"/>
  <c r="Q64" i="10"/>
  <c r="G73" i="10"/>
  <c r="L51" i="10"/>
  <c r="L72" i="10"/>
  <c r="Q65" i="10"/>
  <c r="G58" i="10"/>
  <c r="G63" i="10"/>
  <c r="AA43" i="10"/>
  <c r="L64" i="10"/>
  <c r="G72" i="10"/>
  <c r="L78" i="10"/>
  <c r="G53" i="10"/>
  <c r="G82" i="10"/>
  <c r="L52" i="10"/>
  <c r="Q61" i="10"/>
  <c r="G54" i="10"/>
  <c r="G59" i="10"/>
  <c r="G80" i="10"/>
  <c r="L74" i="10"/>
  <c r="Q51" i="10"/>
  <c r="L43" i="10"/>
  <c r="G43" i="10"/>
  <c r="Q43" i="10"/>
  <c r="CW10" i="10"/>
  <c r="CW17" i="10"/>
  <c r="CW19" i="10"/>
  <c r="CW16" i="10"/>
  <c r="CY16" i="10"/>
  <c r="CW39" i="10"/>
  <c r="CW32" i="10"/>
  <c r="CW25" i="10"/>
  <c r="CW21" i="10"/>
  <c r="CY21" i="10"/>
  <c r="CW34" i="10"/>
  <c r="CW12" i="10"/>
  <c r="CW26" i="10"/>
  <c r="CW33" i="10"/>
  <c r="CY33" i="10"/>
  <c r="CW8" i="10"/>
  <c r="CW23" i="10"/>
  <c r="CW35" i="10"/>
  <c r="CW38" i="10"/>
  <c r="CY38" i="10"/>
  <c r="CW22" i="10"/>
  <c r="CW40" i="10"/>
  <c r="CW41" i="10"/>
  <c r="CW30" i="10"/>
  <c r="CY30" i="10"/>
  <c r="CW11" i="10"/>
  <c r="CW20" i="10"/>
  <c r="CW31" i="10"/>
  <c r="CW9" i="10"/>
  <c r="CY9" i="10"/>
  <c r="CW28" i="10"/>
  <c r="CW15" i="10"/>
  <c r="CW24" i="10"/>
  <c r="CW7" i="10"/>
  <c r="CY7" i="10"/>
  <c r="CW13" i="10"/>
  <c r="CW27" i="10"/>
  <c r="CW37" i="10"/>
  <c r="CW14" i="10"/>
  <c r="CY14" i="10"/>
  <c r="CW18" i="10"/>
  <c r="CW29" i="10"/>
  <c r="CW36" i="10"/>
  <c r="CW6" i="10"/>
  <c r="CY6" i="10"/>
  <c r="CW42" i="10"/>
  <c r="DA38" i="10" l="1"/>
  <c r="DA21" i="10"/>
  <c r="CZ33" i="10"/>
  <c r="CZ17" i="10"/>
  <c r="CZ34" i="10"/>
  <c r="CZ18" i="10"/>
  <c r="CZ29" i="10"/>
  <c r="CZ38" i="10"/>
  <c r="CZ39" i="10"/>
  <c r="CZ23" i="10"/>
  <c r="CZ7" i="10"/>
  <c r="DA7" i="10" s="1"/>
  <c r="CZ32" i="10"/>
  <c r="CZ16" i="10"/>
  <c r="DA16" i="10" s="1"/>
  <c r="CZ6" i="10"/>
  <c r="CZ25" i="10"/>
  <c r="CZ9" i="10"/>
  <c r="DA9" i="10" s="1"/>
  <c r="CZ10" i="10"/>
  <c r="CZ22" i="10"/>
  <c r="CZ31" i="10"/>
  <c r="CZ40" i="10"/>
  <c r="CZ8" i="10"/>
  <c r="CZ14" i="10"/>
  <c r="DA14" i="10" s="1"/>
  <c r="CZ27" i="10"/>
  <c r="CZ28" i="10"/>
  <c r="CZ21" i="10"/>
  <c r="CZ30" i="10"/>
  <c r="DA30" i="10" s="1"/>
  <c r="CZ35" i="10"/>
  <c r="CZ19" i="10"/>
  <c r="CZ36" i="10"/>
  <c r="CZ20" i="10"/>
  <c r="CZ41" i="10"/>
  <c r="CZ26" i="10"/>
  <c r="CZ13" i="10"/>
  <c r="CZ15" i="10"/>
  <c r="CZ24" i="10"/>
  <c r="CZ37" i="10"/>
  <c r="CZ11" i="10"/>
  <c r="DA6" i="10"/>
  <c r="DA33" i="10"/>
  <c r="CY13" i="10"/>
  <c r="CY28" i="10"/>
  <c r="DA28" i="10" s="1"/>
  <c r="CY39" i="10"/>
  <c r="DA39" i="10" s="1"/>
  <c r="CY29" i="10"/>
  <c r="DA29" i="10" s="1"/>
  <c r="CY27" i="10"/>
  <c r="CY15" i="10"/>
  <c r="CY20" i="10"/>
  <c r="DA20" i="10" s="1"/>
  <c r="CY40" i="10"/>
  <c r="DA40" i="10" s="1"/>
  <c r="CY23" i="10"/>
  <c r="CY12" i="10"/>
  <c r="DA12" i="10" s="1"/>
  <c r="CY32" i="10"/>
  <c r="DA32" i="10" s="1"/>
  <c r="CY17" i="10"/>
  <c r="DA17" i="10" s="1"/>
  <c r="CY18" i="10"/>
  <c r="CY11" i="10"/>
  <c r="DA11" i="10" s="1"/>
  <c r="CY22" i="10"/>
  <c r="DA22" i="10" s="1"/>
  <c r="CY8" i="10"/>
  <c r="CY34" i="10"/>
  <c r="CY10" i="10"/>
  <c r="DA10" i="10" s="1"/>
  <c r="CY36" i="10"/>
  <c r="DA36" i="10" s="1"/>
  <c r="CY37" i="10"/>
  <c r="DA37" i="10" s="1"/>
  <c r="CY24" i="10"/>
  <c r="DA24" i="10" s="1"/>
  <c r="CY31" i="10"/>
  <c r="DA31" i="10" s="1"/>
  <c r="CY41" i="10"/>
  <c r="DA41" i="10" s="1"/>
  <c r="CY35" i="10"/>
  <c r="DA35" i="10" s="1"/>
  <c r="CY26" i="10"/>
  <c r="DA26" i="10" s="1"/>
  <c r="CY25" i="10"/>
  <c r="DA25" i="10" s="1"/>
  <c r="CY19" i="10"/>
  <c r="DA19" i="10" s="1"/>
  <c r="DB9" i="10" l="1"/>
  <c r="DC9" i="10"/>
  <c r="DC7" i="10"/>
  <c r="DB7" i="10"/>
  <c r="DB30" i="10"/>
  <c r="DC30" i="10"/>
  <c r="DC14" i="10"/>
  <c r="DB14" i="10"/>
  <c r="DB16" i="10"/>
  <c r="DC16" i="10"/>
  <c r="DB41" i="10"/>
  <c r="DC41" i="10"/>
  <c r="DC22" i="10"/>
  <c r="DB22" i="10"/>
  <c r="DC39" i="10"/>
  <c r="DB39" i="10"/>
  <c r="DB6" i="10"/>
  <c r="DC6" i="10"/>
  <c r="CZ45" i="10"/>
  <c r="DB31" i="10"/>
  <c r="DC31" i="10"/>
  <c r="DB11" i="10"/>
  <c r="DC11" i="10"/>
  <c r="DA15" i="10"/>
  <c r="DC38" i="10"/>
  <c r="DB38" i="10"/>
  <c r="DB26" i="10"/>
  <c r="DC26" i="10"/>
  <c r="DC24" i="10"/>
  <c r="DB24" i="10"/>
  <c r="DA34" i="10"/>
  <c r="DA18" i="10"/>
  <c r="DA23" i="10"/>
  <c r="DA27" i="10"/>
  <c r="DA13" i="10"/>
  <c r="DB19" i="10"/>
  <c r="DC19" i="10"/>
  <c r="DB36" i="10"/>
  <c r="DC36" i="10"/>
  <c r="DC32" i="10"/>
  <c r="DB32" i="10"/>
  <c r="DC20" i="10"/>
  <c r="DB20" i="10"/>
  <c r="DC33" i="10"/>
  <c r="DB33" i="10"/>
  <c r="DB21" i="10"/>
  <c r="DC21" i="10"/>
  <c r="DC25" i="10"/>
  <c r="DB25" i="10"/>
  <c r="DC10" i="10"/>
  <c r="DB10" i="10"/>
  <c r="DB12" i="10"/>
  <c r="DC12" i="10"/>
  <c r="DC28" i="10"/>
  <c r="DB28" i="10"/>
  <c r="DC35" i="10"/>
  <c r="DB35" i="10"/>
  <c r="DB37" i="10"/>
  <c r="DC37" i="10"/>
  <c r="DA8" i="10"/>
  <c r="DB17" i="10"/>
  <c r="DC17" i="10"/>
  <c r="DB40" i="10"/>
  <c r="DC40" i="10"/>
  <c r="DC29" i="10"/>
  <c r="DB29" i="10"/>
  <c r="CY45" i="10"/>
  <c r="DC18" i="10" l="1"/>
  <c r="DB18" i="10"/>
  <c r="DB15" i="10"/>
  <c r="DB42" i="10" s="1"/>
  <c r="DC15" i="10"/>
  <c r="DB13" i="10"/>
  <c r="DC13" i="10"/>
  <c r="DE9" i="10" s="1"/>
  <c r="DC34" i="10"/>
  <c r="DB34" i="10"/>
  <c r="DC27" i="10"/>
  <c r="DB27" i="10"/>
  <c r="DE8" i="10"/>
  <c r="DE7" i="10"/>
  <c r="DB8" i="10"/>
  <c r="DE13" i="10" s="1"/>
  <c r="DC8" i="10"/>
  <c r="DC42" i="10" s="1"/>
  <c r="DC23" i="10"/>
  <c r="DB23" i="10"/>
  <c r="DE15" i="10"/>
  <c r="DE14" i="10"/>
  <c r="DC45" i="10" l="1"/>
  <c r="DE21" i="10"/>
  <c r="DE6" i="10"/>
  <c r="DE16" i="10"/>
  <c r="DE17" i="10" s="1"/>
  <c r="DE22" i="10"/>
  <c r="DF14" i="10" l="1"/>
  <c r="DF13" i="10"/>
  <c r="DF17" i="10" s="1"/>
  <c r="DF15" i="10"/>
  <c r="DE10" i="10"/>
  <c r="DE20" i="10"/>
  <c r="DF16" i="10"/>
  <c r="DE23" i="10"/>
  <c r="DF10" i="10" l="1"/>
  <c r="DF7" i="10"/>
  <c r="DF8" i="10"/>
  <c r="DF9" i="10"/>
  <c r="DE24" i="10"/>
  <c r="DF6" i="10"/>
  <c r="DF21" i="10" l="1"/>
  <c r="DF22" i="10"/>
  <c r="DF23" i="10"/>
  <c r="DF20" i="10"/>
  <c r="DF24" i="10" l="1"/>
</calcChain>
</file>

<file path=xl/comments1.xml><?xml version="1.0" encoding="utf-8"?>
<comments xmlns="http://schemas.openxmlformats.org/spreadsheetml/2006/main">
  <authors>
    <author>Michael R. Wick</author>
  </authors>
  <commentList>
    <comment ref="D4" authorId="0">
      <text>
        <r>
          <rPr>
            <b/>
            <sz val="9"/>
            <color indexed="81"/>
            <rFont val="Tahoma"/>
            <family val="2"/>
          </rPr>
          <t>Michael R. Wick:</t>
        </r>
        <r>
          <rPr>
            <sz val="9"/>
            <color indexed="81"/>
            <rFont val="Tahoma"/>
            <family val="2"/>
          </rPr>
          <t xml:space="preserve">
2012-2013 Counts
NOTE: This is based on data from Redbook, cross-referenced with electronic UWSYS budget records and
manual management of vacant budget positions. Count includes most recent BCDT hires and vacancies.
Counts include budget FTE, which are FTE that are accounted for in the university's Redbook budget; does not 
include IAS or ad hoc instructional positions unless those have an associated budget position.
FTE split between Education Studies and home departments is counted in the home department.
FTE split between Human Development Center and the home departments is counted in the home department.
FTE in Kinesiology based on Redbook counts and does not include Athletics.
</t>
        </r>
      </text>
    </comment>
    <comment ref="F4" authorId="0">
      <text>
        <r>
          <rPr>
            <b/>
            <sz val="9"/>
            <color indexed="81"/>
            <rFont val="Tahoma"/>
            <family val="2"/>
          </rPr>
          <t>Michael R. Wick:</t>
        </r>
        <r>
          <rPr>
            <sz val="9"/>
            <color indexed="81"/>
            <rFont val="Tahoma"/>
            <family val="2"/>
          </rPr>
          <t xml:space="preserve">
Percent of majors experiencing faculty/student collaborative research.</t>
        </r>
      </text>
    </comment>
    <comment ref="K4" authorId="0">
      <text>
        <r>
          <rPr>
            <b/>
            <sz val="9"/>
            <color indexed="81"/>
            <rFont val="Tahoma"/>
            <family val="2"/>
          </rPr>
          <t>Michael R. Wick:</t>
        </r>
        <r>
          <rPr>
            <sz val="9"/>
            <color indexed="81"/>
            <rFont val="Tahoma"/>
            <family val="2"/>
          </rPr>
          <t xml:space="preserve">
Percent of majors having an internship (broadly defined - clinical, teaching, etc.)</t>
        </r>
      </text>
    </comment>
    <comment ref="P4" authorId="0">
      <text>
        <r>
          <rPr>
            <b/>
            <sz val="9"/>
            <color indexed="81"/>
            <rFont val="Tahoma"/>
            <family val="2"/>
          </rPr>
          <t>Michael R. Wick:</t>
        </r>
        <r>
          <rPr>
            <sz val="9"/>
            <color indexed="81"/>
            <rFont val="Tahoma"/>
            <family val="2"/>
          </rPr>
          <t xml:space="preserve">
Percent of students having interculturual immersion experience.</t>
        </r>
      </text>
    </comment>
    <comment ref="U4" authorId="0">
      <text>
        <r>
          <rPr>
            <b/>
            <sz val="9"/>
            <color indexed="81"/>
            <rFont val="Tahoma"/>
            <family val="2"/>
          </rPr>
          <t>Michael R. Wick:</t>
        </r>
        <r>
          <rPr>
            <sz val="9"/>
            <color indexed="81"/>
            <rFont val="Tahoma"/>
            <family val="2"/>
          </rPr>
          <t xml:space="preserve">
Percent of new majors with online four-year degree plans.</t>
        </r>
      </text>
    </comment>
    <comment ref="Z4" authorId="0">
      <text>
        <r>
          <rPr>
            <b/>
            <sz val="9"/>
            <color indexed="81"/>
            <rFont val="Tahoma"/>
            <family val="2"/>
          </rPr>
          <t>Michael R. Wick:</t>
        </r>
        <r>
          <rPr>
            <sz val="9"/>
            <color indexed="81"/>
            <rFont val="Tahoma"/>
            <family val="2"/>
          </rPr>
          <t xml:space="preserve">
Percent of NSSE respondants from department that approve of advising.</t>
        </r>
      </text>
    </comment>
    <comment ref="AE4" authorId="0">
      <text>
        <r>
          <rPr>
            <b/>
            <sz val="9"/>
            <color indexed="81"/>
            <rFont val="Tahoma"/>
            <family val="2"/>
          </rPr>
          <t>Michael R. Wick:</t>
        </r>
        <r>
          <rPr>
            <sz val="9"/>
            <color indexed="81"/>
            <rFont val="Tahoma"/>
            <family val="2"/>
          </rPr>
          <t xml:space="preserve">
Percent of courses with documented learning outcomes.</t>
        </r>
      </text>
    </comment>
    <comment ref="AJ4" authorId="0">
      <text>
        <r>
          <rPr>
            <b/>
            <sz val="9"/>
            <color indexed="81"/>
            <rFont val="Tahoma"/>
            <family val="2"/>
          </rPr>
          <t>Michael R. Wick:</t>
        </r>
        <r>
          <rPr>
            <sz val="9"/>
            <color indexed="81"/>
            <rFont val="Tahoma"/>
            <family val="2"/>
          </rPr>
          <t xml:space="preserve">
Percent of programs with documented learning outcomes.</t>
        </r>
      </text>
    </comment>
    <comment ref="AO4" authorId="0">
      <text>
        <r>
          <rPr>
            <b/>
            <sz val="9"/>
            <color indexed="81"/>
            <rFont val="Tahoma"/>
            <family val="2"/>
          </rPr>
          <t>Michael R. Wick:</t>
        </r>
        <r>
          <rPr>
            <sz val="9"/>
            <color indexed="81"/>
            <rFont val="Tahoma"/>
            <family val="2"/>
          </rPr>
          <t xml:space="preserve">
Not yet defined.  Some measure of impact of assessment in curricular revision.</t>
        </r>
      </text>
    </comment>
    <comment ref="AT4" authorId="0">
      <text>
        <r>
          <rPr>
            <b/>
            <sz val="9"/>
            <color indexed="81"/>
            <rFont val="Tahoma"/>
            <family val="2"/>
          </rPr>
          <t>Michael R. Wick:</t>
        </r>
        <r>
          <rPr>
            <sz val="9"/>
            <color indexed="81"/>
            <rFont val="Tahoma"/>
            <family val="2"/>
          </rPr>
          <t xml:space="preserve">
Percent of majors coming from underrepresented groups.</t>
        </r>
      </text>
    </comment>
    <comment ref="AY4" authorId="0">
      <text>
        <r>
          <rPr>
            <b/>
            <sz val="9"/>
            <color indexed="81"/>
            <rFont val="Tahoma"/>
            <family val="2"/>
          </rPr>
          <t>Michael R. Wick:</t>
        </r>
        <r>
          <rPr>
            <sz val="9"/>
            <color indexed="81"/>
            <rFont val="Tahoma"/>
            <family val="2"/>
          </rPr>
          <t xml:space="preserve">
Percent of majors that are transfer students.</t>
        </r>
      </text>
    </comment>
    <comment ref="BD4" authorId="0">
      <text>
        <r>
          <rPr>
            <b/>
            <sz val="9"/>
            <color indexed="81"/>
            <rFont val="Tahoma"/>
            <family val="2"/>
          </rPr>
          <t>Michael R. Wick:</t>
        </r>
        <r>
          <rPr>
            <sz val="9"/>
            <color indexed="81"/>
            <rFont val="Tahoma"/>
            <family val="2"/>
          </rPr>
          <t xml:space="preserve">
ACT report on percent of high school students with interest in program(s).</t>
        </r>
      </text>
    </comment>
    <comment ref="BI4" authorId="0">
      <text>
        <r>
          <rPr>
            <b/>
            <sz val="9"/>
            <color indexed="81"/>
            <rFont val="Tahoma"/>
            <family val="2"/>
          </rPr>
          <t>Michael R. Wick:</t>
        </r>
        <r>
          <rPr>
            <sz val="9"/>
            <color indexed="81"/>
            <rFont val="Tahoma"/>
            <family val="2"/>
          </rPr>
          <t xml:space="preserve">
Percent of new freshmen students majoring in the department.</t>
        </r>
      </text>
    </comment>
    <comment ref="BN4" authorId="0">
      <text>
        <r>
          <rPr>
            <b/>
            <sz val="9"/>
            <color indexed="81"/>
            <rFont val="Tahoma"/>
            <family val="2"/>
          </rPr>
          <t>Michael R. Wick:</t>
        </r>
        <r>
          <rPr>
            <sz val="9"/>
            <color indexed="81"/>
            <rFont val="Tahoma"/>
            <family val="2"/>
          </rPr>
          <t xml:space="preserve">
Percent of all students majoring in the department.</t>
        </r>
      </text>
    </comment>
    <comment ref="BS4" authorId="0">
      <text>
        <r>
          <rPr>
            <b/>
            <sz val="9"/>
            <color indexed="81"/>
            <rFont val="Tahoma"/>
            <family val="2"/>
          </rPr>
          <t>Michael R. Wick:</t>
        </r>
        <r>
          <rPr>
            <sz val="9"/>
            <color indexed="81"/>
            <rFont val="Tahoma"/>
            <family val="2"/>
          </rPr>
          <t xml:space="preserve">
Percent of "GE" SCH production. Uses 2010-2011 and 2011-2012 data.</t>
        </r>
      </text>
    </comment>
    <comment ref="BX4" authorId="0">
      <text>
        <r>
          <rPr>
            <b/>
            <sz val="9"/>
            <color indexed="81"/>
            <rFont val="Tahoma"/>
            <family val="2"/>
          </rPr>
          <t>Michael R. Wick:</t>
        </r>
        <r>
          <rPr>
            <sz val="9"/>
            <color indexed="81"/>
            <rFont val="Tahoma"/>
            <family val="2"/>
          </rPr>
          <t xml:space="preserve">
Percent of target high-demand course SCH.</t>
        </r>
      </text>
    </comment>
    <comment ref="CC4" authorId="0">
      <text>
        <r>
          <rPr>
            <b/>
            <sz val="9"/>
            <color indexed="81"/>
            <rFont val="Tahoma"/>
            <family val="2"/>
          </rPr>
          <t>Michael R. Wick:</t>
        </r>
        <r>
          <rPr>
            <sz val="9"/>
            <color indexed="81"/>
            <rFont val="Tahoma"/>
            <family val="2"/>
          </rPr>
          <t xml:space="preserve">
Percent of department participating in CETL programming.</t>
        </r>
      </text>
    </comment>
    <comment ref="CH4" authorId="0">
      <text>
        <r>
          <rPr>
            <b/>
            <sz val="9"/>
            <color indexed="81"/>
            <rFont val="Tahoma"/>
            <family val="2"/>
          </rPr>
          <t>Michael R. Wick:</t>
        </r>
        <r>
          <rPr>
            <sz val="9"/>
            <color indexed="81"/>
            <rFont val="Tahoma"/>
            <family val="2"/>
          </rPr>
          <t xml:space="preserve">
Percent of faculty participating in ORSP programming.</t>
        </r>
      </text>
    </comment>
    <comment ref="CM4" authorId="0">
      <text>
        <r>
          <rPr>
            <b/>
            <sz val="9"/>
            <color indexed="81"/>
            <rFont val="Tahoma"/>
            <family val="2"/>
          </rPr>
          <t>Michael R. Wick:</t>
        </r>
        <r>
          <rPr>
            <sz val="9"/>
            <color indexed="81"/>
            <rFont val="Tahoma"/>
            <family val="2"/>
          </rPr>
          <t xml:space="preserve">
Percent of winterim SCH offered by department.</t>
        </r>
      </text>
    </comment>
    <comment ref="CR4" authorId="0">
      <text>
        <r>
          <rPr>
            <b/>
            <sz val="9"/>
            <color indexed="81"/>
            <rFont val="Tahoma"/>
            <family val="2"/>
          </rPr>
          <t>Michael R. Wick:</t>
        </r>
        <r>
          <rPr>
            <sz val="9"/>
            <color indexed="81"/>
            <rFont val="Tahoma"/>
            <family val="2"/>
          </rPr>
          <t xml:space="preserve">
Percent of summer SCH offered by department.</t>
        </r>
      </text>
    </comment>
    <comment ref="CW4" authorId="0">
      <text>
        <r>
          <rPr>
            <b/>
            <sz val="9"/>
            <color indexed="81"/>
            <rFont val="Tahoma"/>
            <family val="2"/>
          </rPr>
          <t>Michael R. Wick:</t>
        </r>
        <r>
          <rPr>
            <sz val="9"/>
            <color indexed="81"/>
            <rFont val="Tahoma"/>
            <family val="2"/>
          </rPr>
          <t xml:space="preserve">
Department's share of  all SCH lost due to withdraw, repeat, failure.</t>
        </r>
      </text>
    </comment>
    <comment ref="DB4" authorId="0">
      <text>
        <r>
          <rPr>
            <b/>
            <sz val="9"/>
            <color indexed="81"/>
            <rFont val="Tahoma"/>
            <family val="2"/>
          </rPr>
          <t>Michael R. Wick:</t>
        </r>
        <r>
          <rPr>
            <sz val="9"/>
            <color indexed="81"/>
            <rFont val="Tahoma"/>
            <family val="2"/>
          </rPr>
          <t xml:space="preserve">
Percent of majors earning 30 credits in first year.</t>
        </r>
      </text>
    </comment>
    <comment ref="DG4" authorId="0">
      <text>
        <r>
          <rPr>
            <b/>
            <sz val="9"/>
            <color indexed="81"/>
            <rFont val="Tahoma"/>
            <family val="2"/>
          </rPr>
          <t>Michael R. Wick:</t>
        </r>
        <r>
          <rPr>
            <sz val="9"/>
            <color indexed="81"/>
            <rFont val="Tahoma"/>
            <family val="2"/>
          </rPr>
          <t xml:space="preserve">
Percent of majors earning 60 credits in first two years.</t>
        </r>
      </text>
    </comment>
    <comment ref="DL4" authorId="0">
      <text>
        <r>
          <rPr>
            <b/>
            <sz val="9"/>
            <color indexed="81"/>
            <rFont val="Tahoma"/>
            <family val="2"/>
          </rPr>
          <t>Michael R. Wick:</t>
        </r>
        <r>
          <rPr>
            <sz val="9"/>
            <color indexed="81"/>
            <rFont val="Tahoma"/>
            <family val="2"/>
          </rPr>
          <t xml:space="preserve">
80% of all tuition paid by student for department courses.</t>
        </r>
      </text>
    </comment>
    <comment ref="DR4" authorId="0">
      <text>
        <r>
          <rPr>
            <b/>
            <sz val="9"/>
            <color indexed="81"/>
            <rFont val="Tahoma"/>
            <family val="2"/>
          </rPr>
          <t>Michael R. Wick:</t>
        </r>
        <r>
          <rPr>
            <sz val="9"/>
            <color indexed="81"/>
            <rFont val="Tahoma"/>
            <family val="2"/>
          </rPr>
          <t xml:space="preserve">
20% of tuition for all majors.</t>
        </r>
      </text>
    </comment>
    <comment ref="DX4" authorId="0">
      <text>
        <r>
          <rPr>
            <b/>
            <sz val="9"/>
            <color indexed="81"/>
            <rFont val="Tahoma"/>
            <family val="2"/>
          </rPr>
          <t>Michael R. Wick:</t>
        </r>
        <r>
          <rPr>
            <sz val="9"/>
            <color indexed="81"/>
            <rFont val="Tahoma"/>
            <family val="2"/>
          </rPr>
          <t xml:space="preserve">
Winter and summer tuition revenue.</t>
        </r>
      </text>
    </comment>
    <comment ref="EC4" authorId="0">
      <text>
        <r>
          <rPr>
            <b/>
            <sz val="9"/>
            <color indexed="81"/>
            <rFont val="Tahoma"/>
            <family val="2"/>
          </rPr>
          <t>Michael R. Wick:</t>
        </r>
        <r>
          <rPr>
            <sz val="9"/>
            <color indexed="81"/>
            <rFont val="Tahoma"/>
            <family val="2"/>
          </rPr>
          <t xml:space="preserve">
Grant funding received from outside UWEC.  IPEDS Federal Grants/Contracts
FUND 144 Revenue for UWEC.</t>
        </r>
      </text>
    </comment>
    <comment ref="ER4" authorId="0">
      <text>
        <r>
          <rPr>
            <b/>
            <sz val="9"/>
            <color indexed="81"/>
            <rFont val="Tahoma"/>
            <family val="2"/>
          </rPr>
          <t>Michael R. Wick:</t>
        </r>
        <r>
          <rPr>
            <sz val="9"/>
            <color indexed="81"/>
            <rFont val="Tahoma"/>
            <family val="2"/>
          </rPr>
          <t xml:space="preserve">
Gift funding received.
FY 2010,2011,2012 Fund 233 Revenue</t>
        </r>
      </text>
    </comment>
    <comment ref="FG4" authorId="0">
      <text>
        <r>
          <rPr>
            <b/>
            <sz val="9"/>
            <color indexed="81"/>
            <rFont val="Tahoma"/>
            <family val="2"/>
          </rPr>
          <t>Michael R. Wick:</t>
        </r>
        <r>
          <rPr>
            <sz val="9"/>
            <color indexed="81"/>
            <rFont val="Tahoma"/>
            <family val="2"/>
          </rPr>
          <t xml:space="preserve">
Ratio of income (tuition, grants, gifts) to expendatures.</t>
        </r>
      </text>
    </comment>
    <comment ref="J5" authorId="0">
      <text>
        <r>
          <rPr>
            <b/>
            <sz val="9"/>
            <color indexed="81"/>
            <rFont val="Tahoma"/>
            <family val="2"/>
          </rPr>
          <t>Michael R. Wick:</t>
        </r>
        <r>
          <rPr>
            <sz val="9"/>
            <color indexed="81"/>
            <rFont val="Tahoma"/>
            <family val="2"/>
          </rPr>
          <t xml:space="preserve">
"Performance Ratio" equals Actual/Expected.</t>
        </r>
      </text>
    </comment>
  </commentList>
</comments>
</file>

<file path=xl/comments2.xml><?xml version="1.0" encoding="utf-8"?>
<comments xmlns="http://schemas.openxmlformats.org/spreadsheetml/2006/main">
  <authors>
    <author>Michael R. Wick</author>
  </authors>
  <commentList>
    <comment ref="D4" authorId="0">
      <text>
        <r>
          <rPr>
            <b/>
            <sz val="9"/>
            <color indexed="81"/>
            <rFont val="Tahoma"/>
            <family val="2"/>
          </rPr>
          <t>Michael R. Wick:</t>
        </r>
        <r>
          <rPr>
            <sz val="9"/>
            <color indexed="81"/>
            <rFont val="Tahoma"/>
            <family val="2"/>
          </rPr>
          <t xml:space="preserve">
2012-2013 Counts
NOTE: This is based on data from Redbook, cross-referenced with electronic UWSYS budget records and
manual management of vacant budget positions. Count includes most recent BCDT hires and vacancies.
Counts include budget FTE, which are FTE that are accounted for in the university's Redbook budget; does not 
include IAS or ad hoc instructional positions unless those have an associated budget position.
FTE split between Education Studies and home departments is counted in the home department.
FTE split between Human Development Center and the home departments is counted in the home department.
FTE in Kinesiology based on Redbook counts and does not include Athletics.
</t>
        </r>
      </text>
    </comment>
    <comment ref="F4" authorId="0">
      <text>
        <r>
          <rPr>
            <b/>
            <sz val="9"/>
            <color indexed="81"/>
            <rFont val="Tahoma"/>
            <family val="2"/>
          </rPr>
          <t>Michael R. Wick:</t>
        </r>
        <r>
          <rPr>
            <sz val="9"/>
            <color indexed="81"/>
            <rFont val="Tahoma"/>
            <family val="2"/>
          </rPr>
          <t xml:space="preserve">
Percent of majors experiencing faculty/student collaborative research.</t>
        </r>
      </text>
    </comment>
    <comment ref="K4" authorId="0">
      <text>
        <r>
          <rPr>
            <b/>
            <sz val="9"/>
            <color indexed="81"/>
            <rFont val="Tahoma"/>
            <family val="2"/>
          </rPr>
          <t>Michael R. Wick:</t>
        </r>
        <r>
          <rPr>
            <sz val="9"/>
            <color indexed="81"/>
            <rFont val="Tahoma"/>
            <family val="2"/>
          </rPr>
          <t xml:space="preserve">
Percent of majors having an internship (broadly defined - clinical, teaching, etc.)</t>
        </r>
      </text>
    </comment>
    <comment ref="P4" authorId="0">
      <text>
        <r>
          <rPr>
            <b/>
            <sz val="9"/>
            <color indexed="81"/>
            <rFont val="Tahoma"/>
            <family val="2"/>
          </rPr>
          <t>Michael R. Wick:</t>
        </r>
        <r>
          <rPr>
            <sz val="9"/>
            <color indexed="81"/>
            <rFont val="Tahoma"/>
            <family val="2"/>
          </rPr>
          <t xml:space="preserve">
Percent of students having interculturual immersion experience.</t>
        </r>
      </text>
    </comment>
    <comment ref="U4" authorId="0">
      <text>
        <r>
          <rPr>
            <b/>
            <sz val="9"/>
            <color indexed="81"/>
            <rFont val="Tahoma"/>
            <family val="2"/>
          </rPr>
          <t>Michael R. Wick:</t>
        </r>
        <r>
          <rPr>
            <sz val="9"/>
            <color indexed="81"/>
            <rFont val="Tahoma"/>
            <family val="2"/>
          </rPr>
          <t xml:space="preserve">
Percent of new majors with online four-year degree plans.</t>
        </r>
      </text>
    </comment>
    <comment ref="Z4" authorId="0">
      <text>
        <r>
          <rPr>
            <b/>
            <sz val="9"/>
            <color indexed="81"/>
            <rFont val="Tahoma"/>
            <family val="2"/>
          </rPr>
          <t>Michael R. Wick:</t>
        </r>
        <r>
          <rPr>
            <sz val="9"/>
            <color indexed="81"/>
            <rFont val="Tahoma"/>
            <family val="2"/>
          </rPr>
          <t xml:space="preserve">
Percent of NSSE respondants from department that approve of advising.</t>
        </r>
      </text>
    </comment>
    <comment ref="AE4" authorId="0">
      <text>
        <r>
          <rPr>
            <b/>
            <sz val="9"/>
            <color indexed="81"/>
            <rFont val="Tahoma"/>
            <family val="2"/>
          </rPr>
          <t>Michael R. Wick:</t>
        </r>
        <r>
          <rPr>
            <sz val="9"/>
            <color indexed="81"/>
            <rFont val="Tahoma"/>
            <family val="2"/>
          </rPr>
          <t xml:space="preserve">
Percent of majors coming from underrepresented groups.</t>
        </r>
      </text>
    </comment>
    <comment ref="AJ4" authorId="0">
      <text>
        <r>
          <rPr>
            <b/>
            <sz val="9"/>
            <color indexed="81"/>
            <rFont val="Tahoma"/>
            <family val="2"/>
          </rPr>
          <t>Michael R. Wick:</t>
        </r>
        <r>
          <rPr>
            <sz val="9"/>
            <color indexed="81"/>
            <rFont val="Tahoma"/>
            <family val="2"/>
          </rPr>
          <t xml:space="preserve">
Percent of majors that are transfer students.</t>
        </r>
      </text>
    </comment>
    <comment ref="AO4" authorId="0">
      <text>
        <r>
          <rPr>
            <b/>
            <sz val="9"/>
            <color indexed="81"/>
            <rFont val="Tahoma"/>
            <family val="2"/>
          </rPr>
          <t>Michael R. Wick:</t>
        </r>
        <r>
          <rPr>
            <sz val="9"/>
            <color indexed="81"/>
            <rFont val="Tahoma"/>
            <family val="2"/>
          </rPr>
          <t xml:space="preserve">
ACT report on percent of high school students with interest in program(s).</t>
        </r>
      </text>
    </comment>
    <comment ref="AT4" authorId="0">
      <text>
        <r>
          <rPr>
            <b/>
            <sz val="9"/>
            <color indexed="81"/>
            <rFont val="Tahoma"/>
            <family val="2"/>
          </rPr>
          <t>Michael R. Wick:</t>
        </r>
        <r>
          <rPr>
            <sz val="9"/>
            <color indexed="81"/>
            <rFont val="Tahoma"/>
            <family val="2"/>
          </rPr>
          <t xml:space="preserve">
Percent of new freshmen students majoring in the department.</t>
        </r>
      </text>
    </comment>
    <comment ref="AY4" authorId="0">
      <text>
        <r>
          <rPr>
            <b/>
            <sz val="9"/>
            <color indexed="81"/>
            <rFont val="Tahoma"/>
            <family val="2"/>
          </rPr>
          <t>Michael R. Wick:</t>
        </r>
        <r>
          <rPr>
            <sz val="9"/>
            <color indexed="81"/>
            <rFont val="Tahoma"/>
            <family val="2"/>
          </rPr>
          <t xml:space="preserve">
Percent of all students majoring in the department.</t>
        </r>
      </text>
    </comment>
    <comment ref="BD4" authorId="0">
      <text>
        <r>
          <rPr>
            <b/>
            <sz val="9"/>
            <color indexed="81"/>
            <rFont val="Tahoma"/>
            <family val="2"/>
          </rPr>
          <t>Michael R. Wick:</t>
        </r>
        <r>
          <rPr>
            <sz val="9"/>
            <color indexed="81"/>
            <rFont val="Tahoma"/>
            <family val="2"/>
          </rPr>
          <t xml:space="preserve">
Percent of "GE" SCH production. Uses 2010-2011 and 2011-2012 data.</t>
        </r>
      </text>
    </comment>
    <comment ref="BI4" authorId="0">
      <text>
        <r>
          <rPr>
            <b/>
            <sz val="9"/>
            <color indexed="81"/>
            <rFont val="Tahoma"/>
            <family val="2"/>
          </rPr>
          <t>Michael R. Wick:</t>
        </r>
        <r>
          <rPr>
            <sz val="9"/>
            <color indexed="81"/>
            <rFont val="Tahoma"/>
            <family val="2"/>
          </rPr>
          <t xml:space="preserve">
Percent of winterim SCH offered by department.</t>
        </r>
      </text>
    </comment>
    <comment ref="BN4" authorId="0">
      <text>
        <r>
          <rPr>
            <b/>
            <sz val="9"/>
            <color indexed="81"/>
            <rFont val="Tahoma"/>
            <family val="2"/>
          </rPr>
          <t>Michael R. Wick:</t>
        </r>
        <r>
          <rPr>
            <sz val="9"/>
            <color indexed="81"/>
            <rFont val="Tahoma"/>
            <family val="2"/>
          </rPr>
          <t xml:space="preserve">
Percent of summer SCH offered by department.</t>
        </r>
      </text>
    </comment>
    <comment ref="BS4" authorId="0">
      <text>
        <r>
          <rPr>
            <b/>
            <sz val="9"/>
            <color indexed="81"/>
            <rFont val="Tahoma"/>
            <family val="2"/>
          </rPr>
          <t>Michael R. Wick:</t>
        </r>
        <r>
          <rPr>
            <sz val="9"/>
            <color indexed="81"/>
            <rFont val="Tahoma"/>
            <family val="2"/>
          </rPr>
          <t xml:space="preserve">
Department's share of  all SCH lost due to withdraw, repeat, failure.</t>
        </r>
      </text>
    </comment>
    <comment ref="BX4" authorId="0">
      <text>
        <r>
          <rPr>
            <b/>
            <sz val="9"/>
            <color indexed="81"/>
            <rFont val="Tahoma"/>
            <family val="2"/>
          </rPr>
          <t>Michael R. Wick:</t>
        </r>
        <r>
          <rPr>
            <sz val="9"/>
            <color indexed="81"/>
            <rFont val="Tahoma"/>
            <family val="2"/>
          </rPr>
          <t xml:space="preserve">
Percent of majors earning 30 credits in first year.</t>
        </r>
      </text>
    </comment>
    <comment ref="CC4" authorId="0">
      <text>
        <r>
          <rPr>
            <b/>
            <sz val="9"/>
            <color indexed="81"/>
            <rFont val="Tahoma"/>
            <family val="2"/>
          </rPr>
          <t>Michael R. Wick:</t>
        </r>
        <r>
          <rPr>
            <sz val="9"/>
            <color indexed="81"/>
            <rFont val="Tahoma"/>
            <family val="2"/>
          </rPr>
          <t xml:space="preserve">
Percent of majors earning 30 credits in first year.</t>
        </r>
      </text>
    </comment>
    <comment ref="CH4" authorId="0">
      <text>
        <r>
          <rPr>
            <b/>
            <sz val="9"/>
            <color indexed="81"/>
            <rFont val="Tahoma"/>
            <family val="2"/>
          </rPr>
          <t>Michael R. Wick:</t>
        </r>
        <r>
          <rPr>
            <sz val="9"/>
            <color indexed="81"/>
            <rFont val="Tahoma"/>
            <family val="2"/>
          </rPr>
          <t xml:space="preserve">
Percent of majors earning 60 credits in first two years.</t>
        </r>
      </text>
    </comment>
    <comment ref="CM4" authorId="0">
      <text>
        <r>
          <rPr>
            <b/>
            <sz val="9"/>
            <color indexed="81"/>
            <rFont val="Tahoma"/>
            <family val="2"/>
          </rPr>
          <t>Michael R. Wick:</t>
        </r>
        <r>
          <rPr>
            <sz val="9"/>
            <color indexed="81"/>
            <rFont val="Tahoma"/>
            <family val="2"/>
          </rPr>
          <t xml:space="preserve">
Winter and summer tuition revenue.</t>
        </r>
      </text>
    </comment>
    <comment ref="J5" authorId="0">
      <text>
        <r>
          <rPr>
            <b/>
            <sz val="9"/>
            <color indexed="81"/>
            <rFont val="Tahoma"/>
            <family val="2"/>
          </rPr>
          <t>Michael R. Wick:</t>
        </r>
        <r>
          <rPr>
            <sz val="9"/>
            <color indexed="81"/>
            <rFont val="Tahoma"/>
            <family val="2"/>
          </rPr>
          <t xml:space="preserve">
"Performance Ratio" equals Actual/Expected.</t>
        </r>
      </text>
    </comment>
  </commentList>
</comments>
</file>

<file path=xl/sharedStrings.xml><?xml version="1.0" encoding="utf-8"?>
<sst xmlns="http://schemas.openxmlformats.org/spreadsheetml/2006/main" count="1305" uniqueCount="417">
  <si>
    <t>Seats</t>
  </si>
  <si>
    <t>RESEARCH</t>
  </si>
  <si>
    <t>Immersion</t>
  </si>
  <si>
    <t>Expected</t>
  </si>
  <si>
    <t>Actual</t>
  </si>
  <si>
    <t>Revenue</t>
  </si>
  <si>
    <t>LIVING/LEARNING</t>
  </si>
  <si>
    <t>Vision Centrality</t>
  </si>
  <si>
    <t>Quality</t>
  </si>
  <si>
    <t>Department/Program</t>
  </si>
  <si>
    <t>Multi-Perspective</t>
  </si>
  <si>
    <t>Big Questions</t>
  </si>
  <si>
    <t>Applied Skills</t>
  </si>
  <si>
    <t>Real-World</t>
  </si>
  <si>
    <t>Diversity</t>
  </si>
  <si>
    <t>Higher Order</t>
  </si>
  <si>
    <t>Reflective</t>
  </si>
  <si>
    <t>Sustainability</t>
  </si>
  <si>
    <t>Globally-Infused</t>
  </si>
  <si>
    <t>Integrated</t>
  </si>
  <si>
    <t>Time on Task</t>
  </si>
  <si>
    <t>Faculty Interaction</t>
  </si>
  <si>
    <t>Freq Feedback</t>
  </si>
  <si>
    <t>Contextual</t>
  </si>
  <si>
    <t>Goal-Aligned</t>
  </si>
  <si>
    <t>Values</t>
  </si>
  <si>
    <t>Intellectual Skills</t>
  </si>
  <si>
    <t>Social Responsibilty</t>
  </si>
  <si>
    <t>Civic Engagement</t>
  </si>
  <si>
    <t>Instruction</t>
  </si>
  <si>
    <t>Extramural</t>
  </si>
  <si>
    <t>LEC LD</t>
  </si>
  <si>
    <t>LEC UD</t>
  </si>
  <si>
    <t>INTERCULTURAL</t>
  </si>
  <si>
    <t>INTERNSHIPS</t>
  </si>
  <si>
    <t>SPECIFIC</t>
  </si>
  <si>
    <t>INDIRECTS</t>
  </si>
  <si>
    <t>GIFTS</t>
  </si>
  <si>
    <t>FUND 131</t>
  </si>
  <si>
    <t>GRADUATE</t>
  </si>
  <si>
    <t>Tuition</t>
  </si>
  <si>
    <t>FROM INSTRUCTION</t>
  </si>
  <si>
    <t>FROM MAJOR</t>
  </si>
  <si>
    <t>Demand</t>
  </si>
  <si>
    <t>Other</t>
  </si>
  <si>
    <t>Rigorous</t>
  </si>
  <si>
    <t>Student Engagement</t>
  </si>
  <si>
    <t>Student Success</t>
  </si>
  <si>
    <t>SCH per FTE</t>
  </si>
  <si>
    <t>Rates</t>
  </si>
  <si>
    <t>4 YR GRADUATION</t>
  </si>
  <si>
    <t>5 YR GRADUATION</t>
  </si>
  <si>
    <t>6 YR GRADUATION</t>
  </si>
  <si>
    <t>Student Demographics</t>
  </si>
  <si>
    <t>COMPOSITE ACT</t>
  </si>
  <si>
    <t>URM STUDENTS</t>
  </si>
  <si>
    <r>
      <t>2</t>
    </r>
    <r>
      <rPr>
        <vertAlign val="superscript"/>
        <sz val="11"/>
        <color theme="1"/>
        <rFont val="Calibri"/>
        <family val="2"/>
        <scheme val="minor"/>
      </rPr>
      <t>nd</t>
    </r>
    <r>
      <rPr>
        <sz val="11"/>
        <color theme="1"/>
        <rFont val="Calibri"/>
        <family val="2"/>
        <scheme val="minor"/>
      </rPr>
      <t xml:space="preserve"> YR RETENTION</t>
    </r>
  </si>
  <si>
    <r>
      <t>3</t>
    </r>
    <r>
      <rPr>
        <vertAlign val="superscript"/>
        <sz val="11"/>
        <color theme="1"/>
        <rFont val="Calibri"/>
        <family val="2"/>
        <scheme val="minor"/>
      </rPr>
      <t>rd</t>
    </r>
    <r>
      <rPr>
        <sz val="11"/>
        <color theme="1"/>
        <rFont val="Calibri"/>
        <family val="2"/>
        <scheme val="minor"/>
      </rPr>
      <t xml:space="preserve"> YR RETENTION</t>
    </r>
  </si>
  <si>
    <t>PROGRAM</t>
  </si>
  <si>
    <t>LEC</t>
  </si>
  <si>
    <t>Accountability</t>
  </si>
  <si>
    <t>Expenditures</t>
  </si>
  <si>
    <t>DOLLARS</t>
  </si>
  <si>
    <t>DINS</t>
  </si>
  <si>
    <t>Advising</t>
  </si>
  <si>
    <t>Percentages</t>
  </si>
  <si>
    <t>PLANS</t>
  </si>
  <si>
    <t>SATISFACTION</t>
  </si>
  <si>
    <t>OTHER</t>
  </si>
  <si>
    <t>INTEGRATIVE</t>
  </si>
  <si>
    <t>High-Impact Practices</t>
  </si>
  <si>
    <t>Deep Learning</t>
  </si>
  <si>
    <t>Context</t>
  </si>
  <si>
    <t>For Major(s)</t>
  </si>
  <si>
    <t>Key Performance Indicators</t>
  </si>
  <si>
    <t>ACT 32</t>
  </si>
  <si>
    <t>NSSE Benchmarks</t>
  </si>
  <si>
    <t>LAC</t>
  </si>
  <si>
    <t>ACL</t>
  </si>
  <si>
    <t>SFI</t>
  </si>
  <si>
    <t>EEE</t>
  </si>
  <si>
    <t>SCE</t>
  </si>
  <si>
    <t>Department/Program Academic Citizenship Expectations Matrix</t>
  </si>
  <si>
    <t>Learning Assessment</t>
  </si>
  <si>
    <t>Percent Assessed</t>
  </si>
  <si>
    <t>102 Expenditures</t>
  </si>
  <si>
    <t>MAJOR(S)</t>
  </si>
  <si>
    <t>MINOR(S)</t>
  </si>
  <si>
    <t>Program Enrollment</t>
  </si>
  <si>
    <t>Department/Program Academic Expectations Dashboard</t>
  </si>
  <si>
    <t>SALARY+FRINGE</t>
  </si>
  <si>
    <t>Supply/Demand</t>
  </si>
  <si>
    <t>TOTAL</t>
  </si>
  <si>
    <t>Interest</t>
  </si>
  <si>
    <t>TIME TO DEGREE</t>
  </si>
  <si>
    <t>CREDITS TO DEGREE</t>
  </si>
  <si>
    <t>PLACEMENT</t>
  </si>
  <si>
    <t>UWS PARTNERS</t>
  </si>
  <si>
    <t>HS INTEREST</t>
  </si>
  <si>
    <t>Performance</t>
  </si>
  <si>
    <t>Additional Program-Level ACT 32</t>
  </si>
  <si>
    <t>ALUMNI IN WI</t>
  </si>
  <si>
    <t>Faculty</t>
  </si>
  <si>
    <t>Collaboration</t>
  </si>
  <si>
    <t>Economic Development</t>
  </si>
  <si>
    <t>EXTERNAL REVENUE</t>
  </si>
  <si>
    <t>NEW BUSINESSES</t>
  </si>
  <si>
    <t>SECONDARY BUS.</t>
  </si>
  <si>
    <t>BUS. SUPPORT</t>
  </si>
  <si>
    <t>WI JOB GROWTH</t>
  </si>
  <si>
    <t>CV JOB GROWTH</t>
  </si>
  <si>
    <t>PATENTS/LICENCES</t>
  </si>
  <si>
    <t>EXTRAMURAL PROJ.</t>
  </si>
  <si>
    <t>Tactical Indicators</t>
  </si>
  <si>
    <t>WITHDRAWAL</t>
  </si>
  <si>
    <t>REPEAT</t>
  </si>
  <si>
    <t>FAILURE</t>
  </si>
  <si>
    <t>Mini-Session Utilization</t>
  </si>
  <si>
    <t>Credits</t>
  </si>
  <si>
    <t>EARNED 1st YR</t>
  </si>
  <si>
    <t>ATTEMPTED 2 YRS</t>
  </si>
  <si>
    <t>EARNED 2 YRS</t>
  </si>
  <si>
    <t>WTR SCH ATTEMP.</t>
  </si>
  <si>
    <t>WTR SCH EARNED</t>
  </si>
  <si>
    <t>SMR SCH ATTEMP.</t>
  </si>
  <si>
    <t>SMR SCH EARNED</t>
  </si>
  <si>
    <t>FUND 233</t>
  </si>
  <si>
    <t>FUNDS 133+144</t>
  </si>
  <si>
    <t>DIN</t>
  </si>
  <si>
    <t>Fund 102</t>
  </si>
  <si>
    <t>Immersion Experiences</t>
  </si>
  <si>
    <t>Integrative</t>
  </si>
  <si>
    <t>Multi-Perspective Experiences</t>
  </si>
  <si>
    <t>Assessed Outcomes</t>
  </si>
  <si>
    <t>Engagement</t>
  </si>
  <si>
    <t>Credits Lost</t>
  </si>
  <si>
    <t>American Indian Studies</t>
  </si>
  <si>
    <t>Art &amp; Design</t>
  </si>
  <si>
    <t>Biology</t>
  </si>
  <si>
    <t>Chemistry</t>
  </si>
  <si>
    <t>Communication &amp; Journalism</t>
  </si>
  <si>
    <t>Computer Science</t>
  </si>
  <si>
    <t>Criminal Justice</t>
  </si>
  <si>
    <t>Economics</t>
  </si>
  <si>
    <t>English</t>
  </si>
  <si>
    <t>Foreign Languages</t>
  </si>
  <si>
    <t>Geography &amp; Anthropology</t>
  </si>
  <si>
    <t>Geology</t>
  </si>
  <si>
    <t>History</t>
  </si>
  <si>
    <t>Latin American Studies</t>
  </si>
  <si>
    <t>Liberal Studies</t>
  </si>
  <si>
    <t>Materials Science</t>
  </si>
  <si>
    <t>Mathematics</t>
  </si>
  <si>
    <t>Music &amp; Theatre Arts</t>
  </si>
  <si>
    <t>Philosophy &amp; Religious Studies</t>
  </si>
  <si>
    <t>Physics &amp; Astronomy</t>
  </si>
  <si>
    <t>Political Science</t>
  </si>
  <si>
    <t>Psychology</t>
  </si>
  <si>
    <t>Sociology</t>
  </si>
  <si>
    <t>Watershed Institute</t>
  </si>
  <si>
    <t>Women's Studies</t>
  </si>
  <si>
    <t>URM Gap</t>
  </si>
  <si>
    <t>Accounting &amp; Finance</t>
  </si>
  <si>
    <t>Business Communication</t>
  </si>
  <si>
    <t>Information Systems</t>
  </si>
  <si>
    <t>Health Care Administration</t>
  </si>
  <si>
    <t>Communication Sciences &amp; Disorders</t>
  </si>
  <si>
    <t>Special Education</t>
  </si>
  <si>
    <t>Education Studies</t>
  </si>
  <si>
    <t>Kinesiology</t>
  </si>
  <si>
    <t>Social Work</t>
  </si>
  <si>
    <t>Nursing</t>
  </si>
  <si>
    <t>SCH</t>
  </si>
  <si>
    <t>CAPSTONES</t>
  </si>
  <si>
    <t>PUBS SUBMITTED</t>
  </si>
  <si>
    <t>GRANTS SUBMITTED</t>
  </si>
  <si>
    <t>PRESENT./PEFORM.</t>
  </si>
  <si>
    <t>PRO. DEV. ACTIVITY</t>
  </si>
  <si>
    <t>STU. SUPERVISED</t>
  </si>
  <si>
    <r>
      <t>2</t>
    </r>
    <r>
      <rPr>
        <vertAlign val="superscript"/>
        <sz val="10"/>
        <color theme="1"/>
        <rFont val="Calibri"/>
        <family val="2"/>
        <scheme val="minor"/>
      </rPr>
      <t>nd</t>
    </r>
    <r>
      <rPr>
        <sz val="10"/>
        <color theme="1"/>
        <rFont val="Calibri"/>
        <family val="2"/>
        <scheme val="minor"/>
      </rPr>
      <t xml:space="preserve"> YR RETENTION</t>
    </r>
  </si>
  <si>
    <r>
      <t>3</t>
    </r>
    <r>
      <rPr>
        <vertAlign val="superscript"/>
        <sz val="10"/>
        <color theme="1"/>
        <rFont val="Calibri"/>
        <family val="2"/>
        <scheme val="minor"/>
      </rPr>
      <t>rd</t>
    </r>
    <r>
      <rPr>
        <sz val="10"/>
        <color theme="1"/>
        <rFont val="Calibri"/>
        <family val="2"/>
        <scheme val="minor"/>
      </rPr>
      <t xml:space="preserve"> YR RETENTION</t>
    </r>
  </si>
  <si>
    <r>
      <t>ATTEMPTED 1</t>
    </r>
    <r>
      <rPr>
        <vertAlign val="superscript"/>
        <sz val="10"/>
        <color theme="1"/>
        <rFont val="Calibri"/>
        <family val="2"/>
        <scheme val="minor"/>
      </rPr>
      <t>st</t>
    </r>
    <r>
      <rPr>
        <sz val="10"/>
        <color theme="1"/>
        <rFont val="Calibri"/>
        <family val="2"/>
        <scheme val="minor"/>
      </rPr>
      <t xml:space="preserve"> YR</t>
    </r>
  </si>
  <si>
    <t>FROM INSTRUCT.</t>
  </si>
  <si>
    <t>Management &amp; Marketing</t>
  </si>
  <si>
    <t>Public Health Professions</t>
  </si>
  <si>
    <t>FROSH MAJORS</t>
  </si>
  <si>
    <t>UG DEGREES</t>
  </si>
  <si>
    <t>GRAD. DEGREES</t>
  </si>
  <si>
    <t>GRADUATE STU.</t>
  </si>
  <si>
    <t>URM FTE %</t>
  </si>
  <si>
    <t>EARNED INCOME RATIO</t>
  </si>
  <si>
    <t>Overhead</t>
  </si>
  <si>
    <t>FTE</t>
  </si>
  <si>
    <t>Share</t>
  </si>
  <si>
    <t>Scale</t>
  </si>
  <si>
    <t>Significantly Below</t>
  </si>
  <si>
    <t>Below</t>
  </si>
  <si>
    <t>Above</t>
  </si>
  <si>
    <t>Significantly Above</t>
  </si>
  <si>
    <t>Business Communications</t>
  </si>
  <si>
    <t>Blugold Commitment</t>
  </si>
  <si>
    <t>High-Impact Experiences</t>
  </si>
  <si>
    <t>Weight</t>
  </si>
  <si>
    <t>PR</t>
  </si>
  <si>
    <t>Intercultural Immersion</t>
  </si>
  <si>
    <t>Advisee Satisfaction</t>
  </si>
  <si>
    <t>Course Outcomes</t>
  </si>
  <si>
    <t>Program Outcomes</t>
  </si>
  <si>
    <t>Assessment</t>
  </si>
  <si>
    <t>Outcomes</t>
  </si>
  <si>
    <t>High School Student Interest</t>
  </si>
  <si>
    <t>Transfer Student Majors</t>
  </si>
  <si>
    <t>Total Majors</t>
  </si>
  <si>
    <t>Student Interest</t>
  </si>
  <si>
    <t>Tuition from Instruction</t>
  </si>
  <si>
    <t>Tuition from Majors</t>
  </si>
  <si>
    <t>Tuition from Mini-Session</t>
  </si>
  <si>
    <t>Development</t>
  </si>
  <si>
    <t>Earned Income Ratio</t>
  </si>
  <si>
    <t>Liberal Education Core SCH</t>
  </si>
  <si>
    <t>High-Demand Service SCH</t>
  </si>
  <si>
    <t>Citizenship</t>
  </si>
  <si>
    <t>Course Availability</t>
  </si>
  <si>
    <t>Stewardship</t>
  </si>
  <si>
    <t>Strategic Accountability Matrix</t>
  </si>
  <si>
    <t>Internships</t>
  </si>
  <si>
    <t>Weighted
Score</t>
  </si>
  <si>
    <t>Dept
Portion</t>
  </si>
  <si>
    <t>College
Portion</t>
  </si>
  <si>
    <t>Perform.
Share</t>
  </si>
  <si>
    <t>FTE
Share</t>
  </si>
  <si>
    <t>Perform.
Funding</t>
  </si>
  <si>
    <t>FTE
Funding</t>
  </si>
  <si>
    <t>Total
Funding</t>
  </si>
  <si>
    <t>Perform. Fund:</t>
  </si>
  <si>
    <t>FTE Fund:</t>
  </si>
  <si>
    <t>&lt;--    equal    --&gt;</t>
  </si>
  <si>
    <t>Tactical</t>
  </si>
  <si>
    <t>Student Progression</t>
  </si>
  <si>
    <t>SCH Lost Due to WRF</t>
  </si>
  <si>
    <t>Pedagogy</t>
  </si>
  <si>
    <t>Documented Feedback</t>
  </si>
  <si>
    <t>CETL Participation/Leadership</t>
  </si>
  <si>
    <t>Scholarship</t>
  </si>
  <si>
    <t>ORSP Participation/Leadership</t>
  </si>
  <si>
    <t>30 Credits First Year</t>
  </si>
  <si>
    <t>60 Credits First Two Years</t>
  </si>
  <si>
    <t>Student of Color Majors</t>
  </si>
  <si>
    <t>UG Actual</t>
  </si>
  <si>
    <t>GR Actual</t>
  </si>
  <si>
    <t>Collaborative Research/Creative</t>
  </si>
  <si>
    <t>Freshmen Degree Plans</t>
  </si>
  <si>
    <t>xMiscellaneous</t>
  </si>
  <si>
    <t>College</t>
  </si>
  <si>
    <t>COB</t>
  </si>
  <si>
    <t>CAS</t>
  </si>
  <si>
    <t>COEHS</t>
  </si>
  <si>
    <t>CNHS</t>
  </si>
  <si>
    <t>SSN</t>
  </si>
  <si>
    <t>Earned Income</t>
  </si>
  <si>
    <t>Direct Expenditures</t>
  </si>
  <si>
    <t>Program Revenue (128)</t>
  </si>
  <si>
    <t>Program Revenue (136)</t>
  </si>
  <si>
    <t>College Shares</t>
  </si>
  <si>
    <t>Instructional FTE</t>
  </si>
  <si>
    <t>Extramural Grants (Fund 144)</t>
  </si>
  <si>
    <t>Operating Gifts (Fund 233)</t>
  </si>
  <si>
    <t>University of Wisconsin - Eau Claire</t>
  </si>
  <si>
    <t>Column</t>
  </si>
  <si>
    <t>Definition</t>
  </si>
  <si>
    <t>Data</t>
  </si>
  <si>
    <t>2009, 2010, 2011</t>
  </si>
  <si>
    <t>The total full-time equivalent faculty and instructional academic staff positions allocated to the unit.</t>
  </si>
  <si>
    <t>Redbook</t>
  </si>
  <si>
    <t>The percent of graduating majors that participated in at least one faculty/student collaborative research or creative activity experience.</t>
  </si>
  <si>
    <t>Graduating classes from 2009, 2010, 2011.</t>
  </si>
  <si>
    <t>University-wide average needed to fulfill Blugold Commitment.</t>
  </si>
  <si>
    <t>The percent of graduating majors that participated in at least one "internship" experience including traditional internships, student teaching, and clinical experiences.</t>
  </si>
  <si>
    <t>Students who registered for one or more of the designated courses (see Appendix II).</t>
  </si>
  <si>
    <t>The percent of graduating majors that participated in at least one intercultural immersion experience.</t>
  </si>
  <si>
    <t>Students listed in CIE, Domestic Intercultural Immersion, or National Student Exchange programming, who went on the Civil Rights Pilgrimage, majored or minored in Spanish or Latin American Studies, or registered for one or more of the designated courses (see Appendix III).</t>
  </si>
  <si>
    <t>Students listed in ORSP, Blugold Fellows, International Fellows programming, or students who registered for one or more of the designated courses (see Appendix I).</t>
  </si>
  <si>
    <t>CampS plans with explicit use of 2016-2017 term or at least 20 courses in the plan.</t>
  </si>
  <si>
    <t>Actual Value Calculation</t>
  </si>
  <si>
    <t>Expected Value Calculation</t>
  </si>
  <si>
    <t>The percent of freshmen majors with four-year degree plans within the CampS degree planning system.</t>
  </si>
  <si>
    <t>CampS degree plan audit from December, 2012.</t>
  </si>
  <si>
    <t>Students of Color Majors</t>
  </si>
  <si>
    <t>The percent of current majors that are Native American, African American, Hispanic, Asian, Alaska Native, Native Hawaiian, Pacific Islander, or two or more races.</t>
  </si>
  <si>
    <t>CampS major from December, 2012.</t>
  </si>
  <si>
    <t>Student self-report.</t>
  </si>
  <si>
    <t>The percent of such underrepresented students within the overall student population (average from three most-recent years).</t>
  </si>
  <si>
    <t>Share proportional to share of instructional FTE.</t>
  </si>
  <si>
    <t>Three-year average.</t>
  </si>
  <si>
    <t>The portion (share) of graduating high school students who submitted ACT scores to UW-Eau Claire who indicated an interest in a major offered by the department/program who submitted ACT scores to UW-Eau Claire</t>
  </si>
  <si>
    <t>ACT High School Graduating Class of 2012 Interest Survey.  Calculation uses the number of students expressing interest in a major divided by the total number of students who submitted ACT scores to UW-Eau Claire.</t>
  </si>
  <si>
    <t>The portion of all Minnesota and Wisconsin students taking the ACT who expressed an interest in a major (regardless of whether they sent their scores to UW-Eau Claire).</t>
  </si>
  <si>
    <t>Freshmen Majors</t>
  </si>
  <si>
    <t>The portion (share) of first-time, full-time new freshmen who are majoring in the department/program.</t>
  </si>
  <si>
    <t>The portion (share) of all UW-Eau Claire students who are majoring in the department/program.</t>
  </si>
  <si>
    <t>Two-year average.</t>
  </si>
  <si>
    <t>The portion (share) of all student credit hours lost because students whithdrew, failed, or were repeating courses offered by the department/program.</t>
  </si>
  <si>
    <t>Arbitrary target.</t>
  </si>
  <si>
    <t>Tuition from Major</t>
  </si>
  <si>
    <t>Eighty percent (80%) of the tuition for students taking courses offered by department/program.</t>
  </si>
  <si>
    <t>Three-year average.  Assumes resident per-credit tuition rate multipled by credits of each course.</t>
  </si>
  <si>
    <t>Twenty percent (20%) of the tuition for students majoring in department/program.</t>
  </si>
  <si>
    <t>The tuition generated by Winter Session and Summer Session enrollment in courses offered by the department/program.</t>
  </si>
  <si>
    <t>Winter and Summer, 2012</t>
  </si>
  <si>
    <t>Gross tuition from mini-session enrollments as per "revenue-sharing" pilot.</t>
  </si>
  <si>
    <t>Extramural Grants</t>
  </si>
  <si>
    <t>Program Revenue</t>
  </si>
  <si>
    <t>Operating Gifts</t>
  </si>
  <si>
    <t>Revenue in department/program "Fund 144" accounts.</t>
  </si>
  <si>
    <t>Revenue in department/program "Fund 136" accounts.</t>
  </si>
  <si>
    <t>Revenue in department/program "Fund 233" accounts.</t>
  </si>
  <si>
    <t>Sum of all income columns (tuition from instruction, tuition from majors, extramural grants, program revenue, and operatig gifts).</t>
  </si>
  <si>
    <t>Sum of three-year averages.</t>
  </si>
  <si>
    <t>Sum of expected values for all income columns.</t>
  </si>
  <si>
    <t>Seventy (70%) of expected income recognizing 30% institutional operating overhead.</t>
  </si>
  <si>
    <t>1.30 recognizing 30% institutional operating overhead.</t>
  </si>
  <si>
    <t>Earned income divided by direct expenditures.</t>
  </si>
  <si>
    <t>Division of three-year averages.</t>
  </si>
  <si>
    <t>Notes:</t>
  </si>
  <si>
    <t>Collaborative Research or
Creative Activity</t>
  </si>
  <si>
    <r>
      <t xml:space="preserve">FTE multipled by the </t>
    </r>
    <r>
      <rPr>
        <i/>
        <sz val="10"/>
        <color theme="2" tint="-0.749992370372631"/>
        <rFont val="Calibri"/>
        <family val="2"/>
        <scheme val="minor"/>
      </rPr>
      <t xml:space="preserve">federal grant/contract revenue per FTE </t>
    </r>
    <r>
      <rPr>
        <sz val="10"/>
        <color theme="2" tint="-0.749992370372631"/>
        <rFont val="Calibri"/>
        <family val="2"/>
        <scheme val="minor"/>
      </rPr>
      <t>at peer institutions as reported by IPEDS.</t>
    </r>
  </si>
  <si>
    <r>
      <t xml:space="preserve">FTE multipled by the </t>
    </r>
    <r>
      <rPr>
        <i/>
        <sz val="10"/>
        <color theme="2" tint="-0.749992370372631"/>
        <rFont val="Calibri"/>
        <family val="2"/>
        <scheme val="minor"/>
      </rPr>
      <t>revenue from sales/services of educational activities per FTE</t>
    </r>
    <r>
      <rPr>
        <sz val="10"/>
        <color theme="2" tint="-0.749992370372631"/>
        <rFont val="Calibri"/>
        <family val="2"/>
        <scheme val="minor"/>
      </rPr>
      <t xml:space="preserve"> at peer institutions as reported by IPEDS.</t>
    </r>
  </si>
  <si>
    <r>
      <t xml:space="preserve">FTE multipled by the </t>
    </r>
    <r>
      <rPr>
        <i/>
        <sz val="10"/>
        <color theme="2" tint="-0.749992370372631"/>
        <rFont val="Calibri"/>
        <family val="2"/>
        <scheme val="minor"/>
      </rPr>
      <t xml:space="preserve">revenue from gifts per FTE </t>
    </r>
    <r>
      <rPr>
        <sz val="10"/>
        <color theme="2" tint="-0.749992370372631"/>
        <rFont val="Calibri"/>
        <family val="2"/>
        <scheme val="minor"/>
      </rPr>
      <t>at peer institutions as reported by IPEDS.</t>
    </r>
  </si>
  <si>
    <t xml:space="preserve">    - Only a student's 1st major in included in determining major.</t>
  </si>
  <si>
    <t>Strategic Accountability Matrix (SAM)</t>
  </si>
  <si>
    <t>The Strategic Accountability Matrix (SAM) is a formulaic resource allocation model that directly allocates a pool of one-time services and supplies funding based on strategic accountability measures.  SAM provides annual feedback to departments/programs on the effectiveness of their engagement with key strategic indicators aligned with the longer-term metrics found in the companion Public Accountability Matrix.  Each metric in SAM indicates a weight (relative importance of the metric to the department/program), an expected target, and actual performance data.  The weights are developed collaboratively with the college dean and in consultation with the department chair/program director.  The Office of Institutional Research provides the actual performance measurements.  Prior to the beginning of each fiscal year, each department/program are informed of their funding allocation which can be used as desired by the department/program in the subsequent fiscal year.</t>
  </si>
  <si>
    <t>wPR</t>
  </si>
  <si>
    <t>Student FTE</t>
  </si>
  <si>
    <t>Seniors responding to the survey.</t>
  </si>
  <si>
    <t>All instructional expenditures (Program 2).  Taken from WISDM.</t>
  </si>
  <si>
    <t>2011, 2012</t>
  </si>
  <si>
    <r>
      <t xml:space="preserve">The percent of </t>
    </r>
    <r>
      <rPr>
        <sz val="10"/>
        <color theme="2" tint="-0.749992370372631"/>
        <rFont val="Calibri"/>
        <family val="2"/>
        <scheme val="minor"/>
      </rPr>
      <t>majors that rated the overall quality of their academic advising as "good" or "excellent."</t>
    </r>
  </si>
  <si>
    <t>National Survey on Student Engagement (NSSE) responses from 2012 Pilot Study.</t>
  </si>
  <si>
    <t>The percent of majors earning 30 credits in their first academic year at UW-Eau Claire.</t>
  </si>
  <si>
    <t>The percent of majors earning 60 credits in their first two academic years at UW-Eau Claire.</t>
  </si>
  <si>
    <t>Represents University value if expectation is met --&gt;</t>
  </si>
  <si>
    <t>In-State Per-Credit Tuition Rate</t>
  </si>
  <si>
    <t>Credits per AY</t>
  </si>
  <si>
    <t>Liberal Education Core Credits per AY</t>
  </si>
  <si>
    <t>The number of new transfer students transferring into a major offered by the department/program.</t>
  </si>
  <si>
    <t>Share of UW-Eau Claire Ed Attainment goal proportional to share of instructional FTE.</t>
  </si>
  <si>
    <t>The total of all General Education student credits hours offered by the department/program.</t>
  </si>
  <si>
    <t>Share of UW-Eau Claire target proportional to share of instructional FTE.</t>
  </si>
  <si>
    <t>Winterim Tuition Revenue Target</t>
  </si>
  <si>
    <t>Summer Tuition Revenue Target</t>
  </si>
  <si>
    <t>One year.</t>
  </si>
  <si>
    <t>Winterim UG SCH</t>
  </si>
  <si>
    <t>Summer UG SCH</t>
  </si>
  <si>
    <t>The total of all undergraduate Winter Session student credit hours offered by the department/program.</t>
  </si>
  <si>
    <t>The total of all undergraduate Summer Session  student credit hours offered by the department/program.</t>
  </si>
  <si>
    <t>Share of actual SCH (i.e., a department's percentage of lost SCH should be proportion to their percentage of all SCH).</t>
  </si>
  <si>
    <t>Peer Extramural Grants per FTE</t>
  </si>
  <si>
    <t>Peer Program Revenue per FTE</t>
  </si>
  <si>
    <t>Peer Operating Gifts per FTE</t>
  </si>
  <si>
    <t>Total:</t>
  </si>
  <si>
    <t>Undecl.:</t>
  </si>
  <si>
    <t>x</t>
  </si>
  <si>
    <t>New Freshman FTE</t>
  </si>
  <si>
    <t>New Freshman Majors</t>
  </si>
  <si>
    <t>SCH per Yr</t>
  </si>
  <si>
    <t>Undergraduate? Tuition Revenue Target (FY 13)</t>
  </si>
  <si>
    <t>Bac. Graduates per AY</t>
  </si>
  <si>
    <t>New Freshmen Degree Plans</t>
  </si>
  <si>
    <t>Department Shares by College</t>
  </si>
  <si>
    <t>TOTAL Shares by College</t>
  </si>
  <si>
    <t>Using All Metrics</t>
  </si>
  <si>
    <t>Using Shared Metrics</t>
  </si>
  <si>
    <t>Frosh Mid-Term Grade Report</t>
  </si>
  <si>
    <t>Student HC</t>
  </si>
  <si>
    <t>New Freshman FTE (from data)</t>
  </si>
  <si>
    <t>All above information based on 2014 Factbook (except Frosh FTE)</t>
  </si>
  <si>
    <t>2011, 2012, 2013</t>
  </si>
  <si>
    <t>Midterm Frosh Grade Report</t>
  </si>
  <si>
    <t>Past pattern</t>
  </si>
  <si>
    <t>Maximum PR</t>
  </si>
  <si>
    <t>Reversed Scored</t>
  </si>
  <si>
    <t>Department 1</t>
  </si>
  <si>
    <t>Department 2</t>
  </si>
  <si>
    <t>Department 3</t>
  </si>
  <si>
    <t>Department 4</t>
  </si>
  <si>
    <t>Department 5</t>
  </si>
  <si>
    <t>Department 6</t>
  </si>
  <si>
    <t>Department 7</t>
  </si>
  <si>
    <t>Department 8</t>
  </si>
  <si>
    <t>Department 9</t>
  </si>
  <si>
    <t>Department 10</t>
  </si>
  <si>
    <t>Department 11</t>
  </si>
  <si>
    <t>Department 12</t>
  </si>
  <si>
    <t>Department 13</t>
  </si>
  <si>
    <t>Department 14</t>
  </si>
  <si>
    <t>Department 15</t>
  </si>
  <si>
    <t>Department 16</t>
  </si>
  <si>
    <t>Department 17</t>
  </si>
  <si>
    <t>Department 18</t>
  </si>
  <si>
    <t>Department 19</t>
  </si>
  <si>
    <t>Department 20</t>
  </si>
  <si>
    <t>Department 21</t>
  </si>
  <si>
    <t>Department 22</t>
  </si>
  <si>
    <t>Department 23</t>
  </si>
  <si>
    <t>Department 24</t>
  </si>
  <si>
    <t>Department 25</t>
  </si>
  <si>
    <t>Department 26</t>
  </si>
  <si>
    <t>Department 27</t>
  </si>
  <si>
    <t>Department 28</t>
  </si>
  <si>
    <t>Department 29</t>
  </si>
  <si>
    <t>Department 30</t>
  </si>
  <si>
    <t>Department 31</t>
  </si>
  <si>
    <t>Department 32</t>
  </si>
  <si>
    <t>Department 33</t>
  </si>
  <si>
    <t>Department 34</t>
  </si>
  <si>
    <t>Department 35</t>
  </si>
  <si>
    <t>Department 36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</si>
</sst>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s>
  <fonts count="74" x14ac:knownFonts="1">
    <font>
      <sz val="11"/>
      <color theme="1"/>
      <name val="Calibri"/>
      <family val="2"/>
      <scheme val="minor"/>
    </font>
    <font>
      <sz val="10"/>
      <color theme="1"/>
      <name val="Calibri"/>
      <family val="2"/>
      <scheme val="minor"/>
    </font>
    <font>
      <sz val="11"/>
      <name val="Calibri"/>
      <family val="2"/>
      <scheme val="minor"/>
    </font>
    <font>
      <b/>
      <sz val="14"/>
      <color theme="0"/>
      <name val="Calibri"/>
      <family val="2"/>
      <scheme val="minor"/>
    </font>
    <font>
      <b/>
      <sz val="18"/>
      <color theme="0"/>
      <name val="Calibri"/>
      <family val="2"/>
      <scheme val="minor"/>
    </font>
    <font>
      <sz val="36"/>
      <color theme="1"/>
      <name val="Calibri"/>
      <family val="2"/>
      <scheme val="minor"/>
    </font>
    <font>
      <sz val="18"/>
      <color theme="0"/>
      <name val="Calibri"/>
      <family val="2"/>
      <scheme val="minor"/>
    </font>
    <font>
      <vertAlign val="superscript"/>
      <sz val="11"/>
      <color theme="1"/>
      <name val="Calibri"/>
      <family val="2"/>
      <scheme val="minor"/>
    </font>
    <font>
      <sz val="18"/>
      <name val="Calibri"/>
      <family val="2"/>
      <scheme val="minor"/>
    </font>
    <font>
      <b/>
      <sz val="72"/>
      <color theme="1"/>
      <name val="Calibri"/>
      <family val="2"/>
      <scheme val="minor"/>
    </font>
    <font>
      <sz val="10"/>
      <color theme="5" tint="0.39997558519241921"/>
      <name val="Calibri"/>
      <family val="2"/>
      <scheme val="minor"/>
    </font>
    <font>
      <sz val="10"/>
      <name val="Calibri"/>
      <family val="2"/>
      <scheme val="minor"/>
    </font>
    <font>
      <vertAlign val="superscript"/>
      <sz val="10"/>
      <color theme="1"/>
      <name val="Calibri"/>
      <family val="2"/>
      <scheme val="minor"/>
    </font>
    <font>
      <sz val="9"/>
      <color theme="1"/>
      <name val="Calibri"/>
      <family val="2"/>
      <scheme val="minor"/>
    </font>
    <font>
      <sz val="10"/>
      <color theme="0" tint="-0.499984740745262"/>
      <name val="Calibri"/>
      <family val="2"/>
      <scheme val="minor"/>
    </font>
    <font>
      <sz val="11"/>
      <color theme="0" tint="-0.499984740745262"/>
      <name val="Calibri"/>
      <family val="2"/>
      <scheme val="minor"/>
    </font>
    <font>
      <sz val="12"/>
      <color rgb="FFFFD85D"/>
      <name val="Calibri"/>
      <family val="2"/>
      <scheme val="minor"/>
    </font>
    <font>
      <b/>
      <sz val="14"/>
      <color rgb="FFFFD85D"/>
      <name val="Calibri"/>
      <family val="2"/>
      <scheme val="minor"/>
    </font>
    <font>
      <sz val="10"/>
      <color rgb="FFFFD85D"/>
      <name val="Calibri"/>
      <family val="2"/>
      <scheme val="minor"/>
    </font>
    <font>
      <b/>
      <sz val="16"/>
      <color rgb="FFFFD85D"/>
      <name val="Calibri"/>
      <family val="2"/>
      <scheme val="minor"/>
    </font>
    <font>
      <b/>
      <sz val="22"/>
      <color rgb="FFFFD85D"/>
      <name val="Calibri"/>
      <family val="2"/>
      <scheme val="minor"/>
    </font>
    <font>
      <sz val="18"/>
      <color rgb="FFFFD85D"/>
      <name val="Calibri"/>
      <family val="2"/>
      <scheme val="minor"/>
    </font>
    <font>
      <sz val="10"/>
      <color theme="2" tint="-0.749992370372631"/>
      <name val="Calibri"/>
      <family val="2"/>
      <scheme val="minor"/>
    </font>
    <font>
      <b/>
      <sz val="9"/>
      <color theme="0"/>
      <name val="Calibri"/>
      <family val="2"/>
      <scheme val="minor"/>
    </font>
    <font>
      <sz val="9"/>
      <name val="Calibri"/>
      <family val="2"/>
      <scheme val="minor"/>
    </font>
    <font>
      <sz val="9"/>
      <color theme="0" tint="-0.499984740745262"/>
      <name val="Calibri"/>
      <family val="2"/>
      <scheme val="minor"/>
    </font>
    <font>
      <sz val="9"/>
      <color indexed="81"/>
      <name val="Tahoma"/>
      <family val="2"/>
    </font>
    <font>
      <b/>
      <sz val="9"/>
      <color indexed="81"/>
      <name val="Tahoma"/>
      <family val="2"/>
    </font>
    <font>
      <sz val="8"/>
      <name val="Microsoft Sans Serif"/>
      <family val="2"/>
      <charset val="204"/>
    </font>
    <font>
      <sz val="8"/>
      <name val="Microsoft Sans Serif"/>
      <family val="2"/>
    </font>
    <font>
      <sz val="8"/>
      <name val="Microsoft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2" tint="-0.749992370372631"/>
      <name val="Calibri"/>
      <family val="2"/>
      <scheme val="minor"/>
    </font>
    <font>
      <sz val="10"/>
      <name val="Arial"/>
      <family val="2"/>
    </font>
    <font>
      <sz val="9"/>
      <name val="Microsoft Sans Serif"/>
      <family val="2"/>
      <charset val="204"/>
    </font>
    <font>
      <sz val="8"/>
      <name val="MS Sans Serif"/>
      <family val="2"/>
    </font>
    <font>
      <sz val="12"/>
      <color theme="1"/>
      <name val="Calibri"/>
      <family val="2"/>
      <scheme val="minor"/>
    </font>
    <font>
      <sz val="10"/>
      <name val="Arial Unicode MS"/>
      <family val="2"/>
    </font>
    <font>
      <u/>
      <sz val="12"/>
      <color theme="10"/>
      <name val="Calibri"/>
      <family val="2"/>
      <scheme val="minor"/>
    </font>
    <font>
      <u/>
      <sz val="12"/>
      <color theme="11"/>
      <name val="Calibri"/>
      <family val="2"/>
      <scheme val="minor"/>
    </font>
    <font>
      <u/>
      <sz val="11"/>
      <color theme="10"/>
      <name val="Calibri"/>
      <family val="2"/>
    </font>
    <font>
      <sz val="9"/>
      <color theme="2" tint="-0.749992370372631"/>
      <name val="Calibri"/>
      <family val="2"/>
      <scheme val="minor"/>
    </font>
    <font>
      <b/>
      <sz val="14"/>
      <color theme="2" tint="-0.749992370372631"/>
      <name val="Calibri"/>
      <family val="2"/>
      <scheme val="minor"/>
    </font>
    <font>
      <b/>
      <sz val="10"/>
      <color theme="2" tint="-0.749992370372631"/>
      <name val="Calibri"/>
      <family val="2"/>
      <scheme val="minor"/>
    </font>
    <font>
      <i/>
      <sz val="10"/>
      <color theme="2" tint="-0.749992370372631"/>
      <name val="Calibri"/>
      <family val="2"/>
      <scheme val="minor"/>
    </font>
    <font>
      <b/>
      <sz val="12"/>
      <color rgb="FFFFD85D"/>
      <name val="Calibri"/>
      <family val="2"/>
      <scheme val="minor"/>
    </font>
    <font>
      <b/>
      <sz val="20"/>
      <color theme="1"/>
      <name val="Cambria"/>
      <family val="1"/>
      <scheme val="major"/>
    </font>
    <font>
      <b/>
      <sz val="20"/>
      <color theme="2" tint="-0.749992370372631"/>
      <name val="Cambria"/>
      <family val="1"/>
      <scheme val="major"/>
    </font>
    <font>
      <b/>
      <sz val="9"/>
      <color theme="2" tint="-0.749992370372631"/>
      <name val="Calibri"/>
      <family val="2"/>
      <scheme val="minor"/>
    </font>
    <font>
      <b/>
      <sz val="9"/>
      <color theme="1"/>
      <name val="Calibri"/>
      <family val="2"/>
      <scheme val="minor"/>
    </font>
    <font>
      <i/>
      <sz val="9"/>
      <color theme="2" tint="-0.749992370372631"/>
      <name val="Calibri"/>
      <family val="2"/>
      <scheme val="minor"/>
    </font>
    <font>
      <sz val="9"/>
      <color theme="0"/>
      <name val="Calibri"/>
      <family val="2"/>
      <scheme val="minor"/>
    </font>
    <font>
      <b/>
      <i/>
      <sz val="11"/>
      <color theme="2" tint="-0.749992370372631"/>
      <name val="Calibri"/>
      <family val="2"/>
      <scheme val="minor"/>
    </font>
    <font>
      <sz val="10"/>
      <color theme="4" tint="-0.499984740745262"/>
      <name val="Calibri"/>
      <family val="2"/>
      <scheme val="minor"/>
    </font>
    <font>
      <b/>
      <sz val="14"/>
      <name val="Calibri"/>
      <family val="2"/>
      <scheme val="minor"/>
    </font>
    <font>
      <sz val="12"/>
      <color theme="9"/>
      <name val="Calibri"/>
      <family val="2"/>
      <scheme val="minor"/>
    </font>
    <font>
      <sz val="10"/>
      <color theme="9"/>
      <name val="Calibri"/>
      <family val="2"/>
      <scheme val="minor"/>
    </font>
    <font>
      <sz val="9"/>
      <color theme="9"/>
      <name val="Calibri"/>
      <family val="2"/>
      <scheme val="minor"/>
    </font>
  </fonts>
  <fills count="6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0.89999084444715716"/>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s>
  <borders count="43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auto="1"/>
      </bottom>
      <diagonal/>
    </border>
    <border>
      <left style="thick">
        <color auto="1"/>
      </left>
      <right/>
      <top/>
      <bottom style="double">
        <color auto="1"/>
      </bottom>
      <diagonal/>
    </border>
    <border>
      <left/>
      <right/>
      <top style="thin">
        <color indexed="64"/>
      </top>
      <bottom style="double">
        <color auto="1"/>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top/>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style="thin">
        <color indexed="64"/>
      </left>
      <right/>
      <top style="medium">
        <color indexed="64"/>
      </top>
      <bottom style="thin">
        <color indexed="64"/>
      </bottom>
      <diagonal/>
    </border>
    <border>
      <left style="thick">
        <color indexed="64"/>
      </left>
      <right/>
      <top style="double">
        <color auto="1"/>
      </top>
      <bottom style="dotted">
        <color indexed="64"/>
      </bottom>
      <diagonal/>
    </border>
    <border>
      <left style="thick">
        <color theme="5" tint="-0.499984740745262"/>
      </left>
      <right/>
      <top style="medium">
        <color indexed="64"/>
      </top>
      <bottom style="medium">
        <color indexed="64"/>
      </bottom>
      <diagonal/>
    </border>
    <border>
      <left/>
      <right style="thick">
        <color theme="5" tint="-0.499984740745262"/>
      </right>
      <top style="medium">
        <color indexed="64"/>
      </top>
      <bottom style="medium">
        <color indexed="64"/>
      </bottom>
      <diagonal/>
    </border>
    <border>
      <left style="thick">
        <color theme="5" tint="-0.499984740745262"/>
      </left>
      <right style="thin">
        <color indexed="64"/>
      </right>
      <top style="medium">
        <color indexed="64"/>
      </top>
      <bottom style="thin">
        <color indexed="64"/>
      </bottom>
      <diagonal/>
    </border>
    <border>
      <left style="thin">
        <color indexed="64"/>
      </left>
      <right style="thick">
        <color theme="5" tint="-0.499984740745262"/>
      </right>
      <top style="medium">
        <color indexed="64"/>
      </top>
      <bottom style="thin">
        <color indexed="64"/>
      </bottom>
      <diagonal/>
    </border>
    <border>
      <left style="thick">
        <color theme="5" tint="-0.499984740745262"/>
      </left>
      <right/>
      <top style="thin">
        <color indexed="64"/>
      </top>
      <bottom style="double">
        <color auto="1"/>
      </bottom>
      <diagonal/>
    </border>
    <border>
      <left/>
      <right style="thick">
        <color theme="5" tint="-0.499984740745262"/>
      </right>
      <top style="thin">
        <color indexed="64"/>
      </top>
      <bottom style="double">
        <color auto="1"/>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medium">
        <color indexed="64"/>
      </top>
      <bottom style="medium">
        <color indexed="64"/>
      </bottom>
      <diagonal/>
    </border>
    <border>
      <left/>
      <right style="thick">
        <color theme="4" tint="-0.499984740745262"/>
      </right>
      <top style="medium">
        <color indexed="64"/>
      </top>
      <bottom/>
      <diagonal/>
    </border>
    <border>
      <left style="medium">
        <color indexed="64"/>
      </left>
      <right style="thick">
        <color theme="4" tint="-0.499984740745262"/>
      </right>
      <top style="medium">
        <color indexed="64"/>
      </top>
      <bottom style="medium">
        <color indexed="64"/>
      </bottom>
      <diagonal/>
    </border>
    <border>
      <left style="thick">
        <color theme="4" tint="-0.499984740745262"/>
      </left>
      <right style="thin">
        <color indexed="64"/>
      </right>
      <top style="medium">
        <color indexed="64"/>
      </top>
      <bottom style="thin">
        <color indexed="64"/>
      </bottom>
      <diagonal/>
    </border>
    <border>
      <left style="thin">
        <color indexed="64"/>
      </left>
      <right style="thick">
        <color theme="4" tint="-0.499984740745262"/>
      </right>
      <top style="medium">
        <color indexed="64"/>
      </top>
      <bottom style="thin">
        <color indexed="64"/>
      </bottom>
      <diagonal/>
    </border>
    <border>
      <left style="thick">
        <color theme="4" tint="-0.499984740745262"/>
      </left>
      <right/>
      <top style="thin">
        <color indexed="64"/>
      </top>
      <bottom style="double">
        <color auto="1"/>
      </bottom>
      <diagonal/>
    </border>
    <border>
      <left/>
      <right style="thick">
        <color theme="4" tint="-0.499984740745262"/>
      </right>
      <top/>
      <bottom style="double">
        <color auto="1"/>
      </bottom>
      <diagonal/>
    </border>
    <border>
      <left style="thick">
        <color theme="5" tint="-0.499984740745262"/>
      </left>
      <right/>
      <top style="thick">
        <color theme="5" tint="-0.499984740745262"/>
      </top>
      <bottom style="medium">
        <color indexed="64"/>
      </bottom>
      <diagonal/>
    </border>
    <border>
      <left/>
      <right/>
      <top style="thick">
        <color theme="5" tint="-0.499984740745262"/>
      </top>
      <bottom style="medium">
        <color indexed="64"/>
      </bottom>
      <diagonal/>
    </border>
    <border>
      <left/>
      <right style="thick">
        <color theme="5" tint="-0.499984740745262"/>
      </right>
      <top style="thick">
        <color theme="5" tint="-0.499984740745262"/>
      </top>
      <bottom style="medium">
        <color indexed="64"/>
      </bottom>
      <diagonal/>
    </border>
    <border>
      <left style="medium">
        <color theme="5" tint="-0.499984740745262"/>
      </left>
      <right/>
      <top style="medium">
        <color indexed="64"/>
      </top>
      <bottom style="medium">
        <color indexed="64"/>
      </bottom>
      <diagonal/>
    </border>
    <border>
      <left style="medium">
        <color theme="5" tint="-0.499984740745262"/>
      </left>
      <right style="thin">
        <color indexed="64"/>
      </right>
      <top style="medium">
        <color indexed="64"/>
      </top>
      <bottom style="thin">
        <color indexed="64"/>
      </bottom>
      <diagonal/>
    </border>
    <border>
      <left style="medium">
        <color theme="5" tint="-0.499984740745262"/>
      </left>
      <right/>
      <top style="thin">
        <color indexed="64"/>
      </top>
      <bottom style="double">
        <color auto="1"/>
      </bottom>
      <diagonal/>
    </border>
    <border>
      <left/>
      <right/>
      <top style="thick">
        <color theme="5" tint="-0.499984740745262"/>
      </top>
      <bottom/>
      <diagonal/>
    </border>
    <border>
      <left/>
      <right style="medium">
        <color theme="5" tint="-0.499984740745262"/>
      </right>
      <top style="medium">
        <color indexed="64"/>
      </top>
      <bottom style="medium">
        <color indexed="64"/>
      </bottom>
      <diagonal/>
    </border>
    <border>
      <left style="thin">
        <color indexed="64"/>
      </left>
      <right style="medium">
        <color theme="5" tint="-0.499984740745262"/>
      </right>
      <top style="medium">
        <color indexed="64"/>
      </top>
      <bottom style="thin">
        <color indexed="64"/>
      </bottom>
      <diagonal/>
    </border>
    <border>
      <left/>
      <right style="medium">
        <color theme="5" tint="-0.499984740745262"/>
      </right>
      <top style="thin">
        <color indexed="64"/>
      </top>
      <bottom style="double">
        <color auto="1"/>
      </bottom>
      <diagonal/>
    </border>
    <border>
      <left style="medium">
        <color theme="4" tint="-0.499984740745262"/>
      </left>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style="thin">
        <color indexed="64"/>
      </left>
      <right style="medium">
        <color theme="4" tint="-0.499984740745262"/>
      </right>
      <top style="medium">
        <color indexed="64"/>
      </top>
      <bottom style="thin">
        <color indexed="64"/>
      </bottom>
      <diagonal/>
    </border>
    <border>
      <left style="medium">
        <color theme="4" tint="-0.499984740745262"/>
      </left>
      <right/>
      <top style="thin">
        <color indexed="64"/>
      </top>
      <bottom style="double">
        <color auto="1"/>
      </bottom>
      <diagonal/>
    </border>
    <border>
      <left/>
      <right style="medium">
        <color theme="4" tint="-0.499984740745262"/>
      </right>
      <top/>
      <bottom style="double">
        <color auto="1"/>
      </bottom>
      <diagonal/>
    </border>
    <border>
      <left style="thin">
        <color theme="4" tint="-0.499984740745262"/>
      </left>
      <right style="thin">
        <color indexed="64"/>
      </right>
      <top style="medium">
        <color indexed="64"/>
      </top>
      <bottom style="thin">
        <color indexed="64"/>
      </bottom>
      <diagonal/>
    </border>
    <border>
      <left style="thin">
        <color theme="4" tint="-0.499984740745262"/>
      </left>
      <right/>
      <top/>
      <bottom style="double">
        <color auto="1"/>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top/>
      <bottom style="double">
        <color auto="1"/>
      </bottom>
      <diagonal/>
    </border>
    <border>
      <left/>
      <right style="medium">
        <color theme="4" tint="-0.499984740745262"/>
      </right>
      <top style="thin">
        <color indexed="64"/>
      </top>
      <bottom style="double">
        <color auto="1"/>
      </bottom>
      <diagonal/>
    </border>
    <border>
      <left style="medium">
        <color theme="4" tint="-0.499984740745262"/>
      </left>
      <right style="thin">
        <color theme="4" tint="-0.499984740745262"/>
      </right>
      <top style="thin">
        <color indexed="64"/>
      </top>
      <bottom style="double">
        <color auto="1"/>
      </bottom>
      <diagonal/>
    </border>
    <border>
      <left style="medium">
        <color theme="4" tint="-0.499984740745262"/>
      </left>
      <right/>
      <top style="medium">
        <color indexed="64"/>
      </top>
      <bottom style="thin">
        <color indexed="64"/>
      </bottom>
      <diagonal/>
    </border>
    <border>
      <left style="thin">
        <color theme="4" tint="-0.499984740745262"/>
      </left>
      <right/>
      <top style="thin">
        <color indexed="64"/>
      </top>
      <bottom style="double">
        <color auto="1"/>
      </bottom>
      <diagonal/>
    </border>
    <border>
      <left style="thin">
        <color theme="4" tint="-0.499984740745262"/>
      </left>
      <right style="medium">
        <color theme="4" tint="-0.499984740745262"/>
      </right>
      <top style="medium">
        <color indexed="64"/>
      </top>
      <bottom style="thin">
        <color indexed="64"/>
      </bottom>
      <diagonal/>
    </border>
    <border>
      <left/>
      <right style="thin">
        <color theme="4" tint="-0.499984740745262"/>
      </right>
      <top style="thin">
        <color indexed="64"/>
      </top>
      <bottom style="double">
        <color auto="1"/>
      </bottom>
      <diagonal/>
    </border>
    <border>
      <left style="thin">
        <color theme="4" tint="-0.499984740745262"/>
      </left>
      <right style="thin">
        <color theme="4" tint="-0.499984740745262"/>
      </right>
      <top style="medium">
        <color indexed="64"/>
      </top>
      <bottom style="thin">
        <color indexed="64"/>
      </bottom>
      <diagonal/>
    </border>
    <border>
      <left style="thin">
        <color theme="4" tint="-0.499984740745262"/>
      </left>
      <right style="thin">
        <color theme="4" tint="-0.499984740745262"/>
      </right>
      <top/>
      <bottom style="double">
        <color auto="1"/>
      </bottom>
      <diagonal/>
    </border>
    <border>
      <left style="medium">
        <color theme="4" tint="-0.499984740745262"/>
      </left>
      <right style="thin">
        <color theme="4" tint="-0.499984740745262"/>
      </right>
      <top style="medium">
        <color indexed="64"/>
      </top>
      <bottom style="thin">
        <color indexed="64"/>
      </bottom>
      <diagonal/>
    </border>
    <border>
      <left style="thin">
        <color theme="4" tint="-0.499984740745262"/>
      </left>
      <right/>
      <top style="medium">
        <color indexed="64"/>
      </top>
      <bottom style="thin">
        <color indexed="64"/>
      </bottom>
      <diagonal/>
    </border>
    <border>
      <left style="thin">
        <color theme="4" tint="-0.499984740745262"/>
      </left>
      <right style="medium">
        <color theme="4" tint="-0.499984740745262"/>
      </right>
      <top/>
      <bottom style="double">
        <color auto="1"/>
      </bottom>
      <diagonal/>
    </border>
    <border>
      <left style="thin">
        <color indexed="64"/>
      </left>
      <right style="thin">
        <color theme="4" tint="-0.499984740745262"/>
      </right>
      <top style="medium">
        <color indexed="64"/>
      </top>
      <bottom style="thin">
        <color indexed="64"/>
      </bottom>
      <diagonal/>
    </border>
    <border>
      <left style="thick">
        <color theme="6" tint="-0.499984740745262"/>
      </left>
      <right/>
      <top style="thick">
        <color theme="6" tint="-0.499984740745262"/>
      </top>
      <bottom/>
      <diagonal/>
    </border>
    <border>
      <left/>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top style="medium">
        <color indexed="64"/>
      </top>
      <bottom/>
      <diagonal/>
    </border>
    <border>
      <left/>
      <right style="thick">
        <color theme="6" tint="-0.499984740745262"/>
      </right>
      <top style="medium">
        <color indexed="64"/>
      </top>
      <bottom style="medium">
        <color indexed="64"/>
      </bottom>
      <diagonal/>
    </border>
    <border>
      <left style="thick">
        <color theme="6" tint="-0.499984740745262"/>
      </left>
      <right/>
      <top style="medium">
        <color indexed="64"/>
      </top>
      <bottom style="medium">
        <color indexed="64"/>
      </bottom>
      <diagonal/>
    </border>
    <border>
      <left style="medium">
        <color indexed="64"/>
      </left>
      <right style="thick">
        <color theme="6" tint="-0.499984740745262"/>
      </right>
      <top style="medium">
        <color indexed="64"/>
      </top>
      <bottom style="medium">
        <color indexed="64"/>
      </bottom>
      <diagonal/>
    </border>
    <border>
      <left style="thick">
        <color theme="6" tint="-0.499984740745262"/>
      </left>
      <right/>
      <top style="medium">
        <color indexed="64"/>
      </top>
      <bottom style="thin">
        <color indexed="64"/>
      </bottom>
      <diagonal/>
    </border>
    <border>
      <left style="thin">
        <color indexed="64"/>
      </left>
      <right style="thick">
        <color theme="6" tint="-0.499984740745262"/>
      </right>
      <top style="medium">
        <color indexed="64"/>
      </top>
      <bottom style="thin">
        <color indexed="64"/>
      </bottom>
      <diagonal/>
    </border>
    <border>
      <left style="thick">
        <color theme="6" tint="-0.499984740745262"/>
      </left>
      <right/>
      <top/>
      <bottom style="double">
        <color auto="1"/>
      </bottom>
      <diagonal/>
    </border>
    <border>
      <left/>
      <right style="thick">
        <color theme="6" tint="-0.499984740745262"/>
      </right>
      <top/>
      <bottom style="double">
        <color auto="1"/>
      </bottom>
      <diagonal/>
    </border>
    <border>
      <left/>
      <right style="medium">
        <color theme="6" tint="-0.499984740745262"/>
      </right>
      <top style="medium">
        <color indexed="64"/>
      </top>
      <bottom style="medium">
        <color indexed="64"/>
      </bottom>
      <diagonal/>
    </border>
    <border>
      <left style="thin">
        <color indexed="64"/>
      </left>
      <right style="medium">
        <color theme="6" tint="-0.499984740745262"/>
      </right>
      <top style="medium">
        <color indexed="64"/>
      </top>
      <bottom style="thin">
        <color indexed="64"/>
      </bottom>
      <diagonal/>
    </border>
    <border>
      <left/>
      <right style="medium">
        <color theme="6" tint="-0.499984740745262"/>
      </right>
      <top/>
      <bottom style="double">
        <color auto="1"/>
      </bottom>
      <diagonal/>
    </border>
    <border>
      <left style="medium">
        <color theme="6" tint="-0.499984740745262"/>
      </left>
      <right/>
      <top style="medium">
        <color indexed="64"/>
      </top>
      <bottom style="medium">
        <color indexed="64"/>
      </bottom>
      <diagonal/>
    </border>
    <border>
      <left style="medium">
        <color theme="6" tint="-0.499984740745262"/>
      </left>
      <right style="thin">
        <color indexed="64"/>
      </right>
      <top style="medium">
        <color indexed="64"/>
      </top>
      <bottom style="thin">
        <color indexed="64"/>
      </bottom>
      <diagonal/>
    </border>
    <border>
      <left style="medium">
        <color theme="6" tint="-0.499984740745262"/>
      </left>
      <right/>
      <top/>
      <bottom style="double">
        <color auto="1"/>
      </bottom>
      <diagonal/>
    </border>
    <border>
      <left style="thin">
        <color theme="6" tint="-0.499984740745262"/>
      </left>
      <right style="thin">
        <color indexed="64"/>
      </right>
      <top style="medium">
        <color indexed="64"/>
      </top>
      <bottom style="thin">
        <color indexed="64"/>
      </bottom>
      <diagonal/>
    </border>
    <border>
      <left style="thin">
        <color indexed="64"/>
      </left>
      <right style="thin">
        <color theme="6" tint="-0.499984740745262"/>
      </right>
      <top style="medium">
        <color indexed="64"/>
      </top>
      <bottom style="thin">
        <color indexed="64"/>
      </bottom>
      <diagonal/>
    </border>
    <border>
      <left style="thin">
        <color theme="6" tint="-0.499984740745262"/>
      </left>
      <right/>
      <top/>
      <bottom style="double">
        <color auto="1"/>
      </bottom>
      <diagonal/>
    </border>
    <border>
      <left/>
      <right style="thin">
        <color theme="6" tint="-0.499984740745262"/>
      </right>
      <top/>
      <bottom style="double">
        <color auto="1"/>
      </bottom>
      <diagonal/>
    </border>
    <border>
      <left/>
      <right style="thin">
        <color theme="6" tint="-0.499984740745262"/>
      </right>
      <top style="thin">
        <color indexed="64"/>
      </top>
      <bottom style="double">
        <color auto="1"/>
      </bottom>
      <diagonal/>
    </border>
    <border>
      <left style="thin">
        <color theme="5" tint="-0.499984740745262"/>
      </left>
      <right style="thin">
        <color indexed="64"/>
      </right>
      <top style="medium">
        <color indexed="64"/>
      </top>
      <bottom style="thin">
        <color indexed="64"/>
      </bottom>
      <diagonal/>
    </border>
    <border>
      <left style="thin">
        <color indexed="64"/>
      </left>
      <right style="thin">
        <color theme="5" tint="-0.499984740745262"/>
      </right>
      <top style="medium">
        <color indexed="64"/>
      </top>
      <bottom style="thin">
        <color indexed="64"/>
      </bottom>
      <diagonal/>
    </border>
    <border>
      <left style="thin">
        <color theme="5" tint="-0.499984740745262"/>
      </left>
      <right/>
      <top style="thin">
        <color indexed="64"/>
      </top>
      <bottom style="double">
        <color auto="1"/>
      </bottom>
      <diagonal/>
    </border>
    <border>
      <left/>
      <right style="thin">
        <color theme="5" tint="-0.499984740745262"/>
      </right>
      <top style="thin">
        <color indexed="64"/>
      </top>
      <bottom style="double">
        <color auto="1"/>
      </bottom>
      <diagonal/>
    </border>
    <border>
      <left/>
      <right style="dashed">
        <color theme="4" tint="0.59996337778862885"/>
      </right>
      <top style="double">
        <color auto="1"/>
      </top>
      <bottom style="dashed">
        <color theme="4" tint="0.59996337778862885"/>
      </bottom>
      <diagonal/>
    </border>
    <border>
      <left style="dashed">
        <color theme="4" tint="0.59996337778862885"/>
      </left>
      <right/>
      <top style="double">
        <color auto="1"/>
      </top>
      <bottom style="dashed">
        <color theme="4" tint="0.59996337778862885"/>
      </bottom>
      <diagonal/>
    </border>
    <border>
      <left/>
      <right style="dashed">
        <color theme="4" tint="0.59996337778862885"/>
      </right>
      <top style="dashed">
        <color theme="4" tint="0.59996337778862885"/>
      </top>
      <bottom style="dashed">
        <color theme="4" tint="0.59996337778862885"/>
      </bottom>
      <diagonal/>
    </border>
    <border>
      <left style="dashed">
        <color theme="4" tint="0.59996337778862885"/>
      </left>
      <right/>
      <top style="dashed">
        <color theme="4" tint="0.59996337778862885"/>
      </top>
      <bottom style="dashed">
        <color theme="4" tint="0.59996337778862885"/>
      </bottom>
      <diagonal/>
    </border>
    <border>
      <left/>
      <right style="dashed">
        <color theme="4" tint="0.59996337778862885"/>
      </right>
      <top style="dashed">
        <color theme="4" tint="0.59996337778862885"/>
      </top>
      <bottom style="thick">
        <color theme="4" tint="-0.499984740745262"/>
      </bottom>
      <diagonal/>
    </border>
    <border>
      <left style="dashed">
        <color theme="4" tint="0.59996337778862885"/>
      </left>
      <right/>
      <top style="dashed">
        <color theme="4" tint="0.59996337778862885"/>
      </top>
      <bottom style="thick">
        <color theme="4" tint="-0.499984740745262"/>
      </bottom>
      <diagonal/>
    </border>
    <border>
      <left style="thin">
        <color theme="4" tint="-0.499984740745262"/>
      </left>
      <right style="dashed">
        <color theme="4" tint="0.59996337778862885"/>
      </right>
      <top style="double">
        <color auto="1"/>
      </top>
      <bottom style="dashed">
        <color theme="4" tint="0.59996337778862885"/>
      </bottom>
      <diagonal/>
    </border>
    <border>
      <left style="thin">
        <color theme="4" tint="-0.499984740745262"/>
      </left>
      <right style="dashed">
        <color theme="4" tint="0.59996337778862885"/>
      </right>
      <top style="dashed">
        <color theme="4" tint="0.59996337778862885"/>
      </top>
      <bottom style="dashed">
        <color theme="4" tint="0.59996337778862885"/>
      </bottom>
      <diagonal/>
    </border>
    <border>
      <left style="thin">
        <color theme="4" tint="-0.499984740745262"/>
      </left>
      <right style="dashed">
        <color theme="4" tint="0.59996337778862885"/>
      </right>
      <top style="dashed">
        <color theme="4" tint="0.59996337778862885"/>
      </top>
      <bottom style="thick">
        <color theme="4" tint="-0.499984740745262"/>
      </bottom>
      <diagonal/>
    </border>
    <border>
      <left style="medium">
        <color theme="4" tint="-0.499984740745262"/>
      </left>
      <right style="dashed">
        <color theme="4" tint="0.59996337778862885"/>
      </right>
      <top style="double">
        <color auto="1"/>
      </top>
      <bottom style="dashed">
        <color theme="4" tint="0.59996337778862885"/>
      </bottom>
      <diagonal/>
    </border>
    <border>
      <left style="dashed">
        <color theme="4" tint="0.59996337778862885"/>
      </left>
      <right style="thin">
        <color theme="4" tint="-0.499984740745262"/>
      </right>
      <top style="double">
        <color auto="1"/>
      </top>
      <bottom style="dashed">
        <color theme="4" tint="0.59996337778862885"/>
      </bottom>
      <diagonal/>
    </border>
    <border>
      <left style="medium">
        <color theme="4" tint="-0.499984740745262"/>
      </left>
      <right style="dashed">
        <color theme="4" tint="0.59996337778862885"/>
      </right>
      <top style="dashed">
        <color theme="4" tint="0.59996337778862885"/>
      </top>
      <bottom style="dashed">
        <color theme="4" tint="0.59996337778862885"/>
      </bottom>
      <diagonal/>
    </border>
    <border>
      <left style="dashed">
        <color theme="4" tint="0.59996337778862885"/>
      </left>
      <right style="thin">
        <color theme="4" tint="-0.499984740745262"/>
      </right>
      <top style="dashed">
        <color theme="4" tint="0.59996337778862885"/>
      </top>
      <bottom style="dashed">
        <color theme="4" tint="0.59996337778862885"/>
      </bottom>
      <diagonal/>
    </border>
    <border>
      <left style="medium">
        <color theme="4" tint="-0.499984740745262"/>
      </left>
      <right style="dashed">
        <color theme="4" tint="0.59996337778862885"/>
      </right>
      <top style="dashed">
        <color theme="4" tint="0.59996337778862885"/>
      </top>
      <bottom style="thick">
        <color theme="4" tint="-0.499984740745262"/>
      </bottom>
      <diagonal/>
    </border>
    <border>
      <left style="dashed">
        <color theme="4" tint="0.59996337778862885"/>
      </left>
      <right style="thin">
        <color theme="4" tint="-0.499984740745262"/>
      </right>
      <top style="dashed">
        <color theme="4" tint="0.59996337778862885"/>
      </top>
      <bottom style="thick">
        <color theme="4" tint="-0.499984740745262"/>
      </bottom>
      <diagonal/>
    </border>
    <border>
      <left style="dashed">
        <color theme="4" tint="0.59996337778862885"/>
      </left>
      <right style="medium">
        <color theme="4" tint="-0.499984740745262"/>
      </right>
      <top style="double">
        <color auto="1"/>
      </top>
      <bottom style="dashed">
        <color theme="4" tint="0.59996337778862885"/>
      </bottom>
      <diagonal/>
    </border>
    <border>
      <left style="dashed">
        <color theme="4" tint="0.59996337778862885"/>
      </left>
      <right style="medium">
        <color theme="4" tint="-0.499984740745262"/>
      </right>
      <top style="dashed">
        <color theme="4" tint="0.59996337778862885"/>
      </top>
      <bottom style="dashed">
        <color theme="4" tint="0.59996337778862885"/>
      </bottom>
      <diagonal/>
    </border>
    <border>
      <left style="dashed">
        <color theme="4" tint="0.59996337778862885"/>
      </left>
      <right style="medium">
        <color theme="4" tint="-0.499984740745262"/>
      </right>
      <top style="dashed">
        <color theme="4" tint="0.59996337778862885"/>
      </top>
      <bottom style="thick">
        <color theme="4" tint="-0.499984740745262"/>
      </bottom>
      <diagonal/>
    </border>
    <border>
      <left/>
      <right style="thin">
        <color theme="4" tint="-0.499984740745262"/>
      </right>
      <top style="medium">
        <color indexed="64"/>
      </top>
      <bottom style="thin">
        <color indexed="64"/>
      </bottom>
      <diagonal/>
    </border>
    <border>
      <left style="thick">
        <color theme="4" tint="-0.499984740745262"/>
      </left>
      <right style="dashed">
        <color theme="4" tint="0.59996337778862885"/>
      </right>
      <top style="double">
        <color auto="1"/>
      </top>
      <bottom style="dashed">
        <color theme="4" tint="0.59996337778862885"/>
      </bottom>
      <diagonal/>
    </border>
    <border>
      <left style="thick">
        <color theme="4" tint="-0.499984740745262"/>
      </left>
      <right style="dashed">
        <color theme="4" tint="0.59996337778862885"/>
      </right>
      <top style="dashed">
        <color theme="4" tint="0.59996337778862885"/>
      </top>
      <bottom style="dashed">
        <color theme="4" tint="0.59996337778862885"/>
      </bottom>
      <diagonal/>
    </border>
    <border>
      <left style="thick">
        <color theme="4" tint="-0.499984740745262"/>
      </left>
      <right style="dashed">
        <color theme="4" tint="0.59996337778862885"/>
      </right>
      <top style="dashed">
        <color theme="4" tint="0.59996337778862885"/>
      </top>
      <bottom style="thick">
        <color theme="4" tint="-0.499984740745262"/>
      </bottom>
      <diagonal/>
    </border>
    <border>
      <left style="dashed">
        <color theme="4" tint="0.59996337778862885"/>
      </left>
      <right style="thick">
        <color theme="4" tint="-0.499984740745262"/>
      </right>
      <top style="double">
        <color auto="1"/>
      </top>
      <bottom style="dashed">
        <color theme="4" tint="0.59996337778862885"/>
      </bottom>
      <diagonal/>
    </border>
    <border>
      <left style="dashed">
        <color theme="4" tint="0.59996337778862885"/>
      </left>
      <right style="thick">
        <color theme="4" tint="-0.499984740745262"/>
      </right>
      <top style="dashed">
        <color theme="4" tint="0.59996337778862885"/>
      </top>
      <bottom style="dashed">
        <color theme="4" tint="0.59996337778862885"/>
      </bottom>
      <diagonal/>
    </border>
    <border>
      <left style="dashed">
        <color theme="4" tint="0.59996337778862885"/>
      </left>
      <right style="thick">
        <color theme="4" tint="-0.499984740745262"/>
      </right>
      <top style="dashed">
        <color theme="4" tint="0.59996337778862885"/>
      </top>
      <bottom style="thick">
        <color theme="4" tint="-0.499984740745262"/>
      </bottom>
      <diagonal/>
    </border>
    <border>
      <left style="thick">
        <color theme="5" tint="-0.499984740745262"/>
      </left>
      <right style="dashed">
        <color theme="5" tint="0.59996337778862885"/>
      </right>
      <top/>
      <bottom style="dashed">
        <color theme="5" tint="0.59996337778862885"/>
      </bottom>
      <diagonal/>
    </border>
    <border>
      <left style="dashed">
        <color theme="5" tint="0.59996337778862885"/>
      </left>
      <right/>
      <top/>
      <bottom style="dashed">
        <color theme="5" tint="0.59996337778862885"/>
      </bottom>
      <diagonal/>
    </border>
    <border>
      <left style="thick">
        <color theme="5" tint="-0.499984740745262"/>
      </left>
      <right style="dashed">
        <color theme="5" tint="0.59996337778862885"/>
      </right>
      <top style="dashed">
        <color theme="5" tint="0.59996337778862885"/>
      </top>
      <bottom style="dashed">
        <color theme="5" tint="0.59996337778862885"/>
      </bottom>
      <diagonal/>
    </border>
    <border>
      <left style="dashed">
        <color theme="5" tint="0.59996337778862885"/>
      </left>
      <right/>
      <top style="dashed">
        <color theme="5" tint="0.59996337778862885"/>
      </top>
      <bottom style="dashed">
        <color theme="5" tint="0.59996337778862885"/>
      </bottom>
      <diagonal/>
    </border>
    <border>
      <left style="thick">
        <color theme="5" tint="-0.499984740745262"/>
      </left>
      <right style="dashed">
        <color theme="5" tint="0.59996337778862885"/>
      </right>
      <top style="dashed">
        <color theme="5" tint="0.59996337778862885"/>
      </top>
      <bottom style="thick">
        <color theme="5" tint="-0.499984740745262"/>
      </bottom>
      <diagonal/>
    </border>
    <border>
      <left style="dashed">
        <color theme="5" tint="0.59996337778862885"/>
      </left>
      <right/>
      <top style="dashed">
        <color theme="5" tint="0.59996337778862885"/>
      </top>
      <bottom style="thick">
        <color theme="5" tint="-0.499984740745262"/>
      </bottom>
      <diagonal/>
    </border>
    <border>
      <left style="thin">
        <color theme="5" tint="-0.499984740745262"/>
      </left>
      <right style="dashed">
        <color theme="5" tint="0.59996337778862885"/>
      </right>
      <top/>
      <bottom style="dashed">
        <color theme="5" tint="0.59996337778862885"/>
      </bottom>
      <diagonal/>
    </border>
    <border>
      <left style="dashed">
        <color theme="5" tint="0.59996337778862885"/>
      </left>
      <right style="thin">
        <color theme="5" tint="-0.499984740745262"/>
      </right>
      <top/>
      <bottom style="dashed">
        <color theme="5" tint="0.59996337778862885"/>
      </bottom>
      <diagonal/>
    </border>
    <border>
      <left style="thin">
        <color theme="5" tint="-0.499984740745262"/>
      </left>
      <right style="dashed">
        <color theme="5" tint="0.59996337778862885"/>
      </right>
      <top style="dashed">
        <color theme="5" tint="0.59996337778862885"/>
      </top>
      <bottom style="dashed">
        <color theme="5" tint="0.59996337778862885"/>
      </bottom>
      <diagonal/>
    </border>
    <border>
      <left style="dashed">
        <color theme="5" tint="0.59996337778862885"/>
      </left>
      <right style="thin">
        <color theme="5" tint="-0.499984740745262"/>
      </right>
      <top style="dashed">
        <color theme="5" tint="0.59996337778862885"/>
      </top>
      <bottom style="dashed">
        <color theme="5" tint="0.59996337778862885"/>
      </bottom>
      <diagonal/>
    </border>
    <border>
      <left style="thin">
        <color theme="5" tint="-0.499984740745262"/>
      </left>
      <right style="dashed">
        <color theme="5" tint="0.59996337778862885"/>
      </right>
      <top style="dashed">
        <color theme="5" tint="0.59996337778862885"/>
      </top>
      <bottom style="thick">
        <color theme="5" tint="-0.499984740745262"/>
      </bottom>
      <diagonal/>
    </border>
    <border>
      <left style="dashed">
        <color theme="5" tint="0.59996337778862885"/>
      </left>
      <right style="thin">
        <color theme="5" tint="-0.499984740745262"/>
      </right>
      <top style="dashed">
        <color theme="5" tint="0.59996337778862885"/>
      </top>
      <bottom style="thick">
        <color theme="5" tint="-0.499984740745262"/>
      </bottom>
      <diagonal/>
    </border>
    <border>
      <left/>
      <right style="dashed">
        <color theme="5" tint="0.59996337778862885"/>
      </right>
      <top/>
      <bottom style="dashed">
        <color theme="5" tint="0.59996337778862885"/>
      </bottom>
      <diagonal/>
    </border>
    <border>
      <left/>
      <right style="dashed">
        <color theme="5" tint="0.59996337778862885"/>
      </right>
      <top style="dashed">
        <color theme="5" tint="0.59996337778862885"/>
      </top>
      <bottom style="dashed">
        <color theme="5" tint="0.59996337778862885"/>
      </bottom>
      <diagonal/>
    </border>
    <border>
      <left/>
      <right style="dashed">
        <color theme="5" tint="0.59996337778862885"/>
      </right>
      <top style="dashed">
        <color theme="5" tint="0.59996337778862885"/>
      </top>
      <bottom style="thick">
        <color theme="5" tint="-0.499984740745262"/>
      </bottom>
      <diagonal/>
    </border>
    <border>
      <left style="medium">
        <color theme="5" tint="-0.499984740745262"/>
      </left>
      <right style="dashed">
        <color theme="5" tint="0.59996337778862885"/>
      </right>
      <top/>
      <bottom style="dashed">
        <color theme="5" tint="0.59996337778862885"/>
      </bottom>
      <diagonal/>
    </border>
    <border>
      <left style="medium">
        <color theme="5" tint="-0.499984740745262"/>
      </left>
      <right style="dashed">
        <color theme="5" tint="0.59996337778862885"/>
      </right>
      <top style="dashed">
        <color theme="5" tint="0.59996337778862885"/>
      </top>
      <bottom style="dashed">
        <color theme="5" tint="0.59996337778862885"/>
      </bottom>
      <diagonal/>
    </border>
    <border>
      <left style="medium">
        <color theme="5" tint="-0.499984740745262"/>
      </left>
      <right style="dashed">
        <color theme="5" tint="0.59996337778862885"/>
      </right>
      <top style="dashed">
        <color theme="5" tint="0.59996337778862885"/>
      </top>
      <bottom style="thick">
        <color theme="5" tint="-0.499984740745262"/>
      </bottom>
      <diagonal/>
    </border>
    <border>
      <left style="dashed">
        <color theme="5" tint="0.59996337778862885"/>
      </left>
      <right style="medium">
        <color theme="5" tint="-0.499984740745262"/>
      </right>
      <top/>
      <bottom style="dashed">
        <color theme="5" tint="0.59996337778862885"/>
      </bottom>
      <diagonal/>
    </border>
    <border>
      <left style="dashed">
        <color theme="5" tint="0.59996337778862885"/>
      </left>
      <right style="medium">
        <color theme="5" tint="-0.499984740745262"/>
      </right>
      <top style="dashed">
        <color theme="5" tint="0.59996337778862885"/>
      </top>
      <bottom style="dashed">
        <color theme="5" tint="0.59996337778862885"/>
      </bottom>
      <diagonal/>
    </border>
    <border>
      <left style="dashed">
        <color theme="5" tint="0.59996337778862885"/>
      </left>
      <right style="medium">
        <color theme="5" tint="-0.499984740745262"/>
      </right>
      <top style="dashed">
        <color theme="5" tint="0.59996337778862885"/>
      </top>
      <bottom style="thick">
        <color theme="5" tint="-0.499984740745262"/>
      </bottom>
      <diagonal/>
    </border>
    <border>
      <left style="medium">
        <color theme="5" tint="-0.499984740745262"/>
      </left>
      <right style="dashed">
        <color theme="5" tint="0.59996337778862885"/>
      </right>
      <top style="double">
        <color auto="1"/>
      </top>
      <bottom style="dashed">
        <color theme="5" tint="0.59996337778862885"/>
      </bottom>
      <diagonal/>
    </border>
    <border>
      <left style="dashed">
        <color theme="5" tint="0.59996337778862885"/>
      </left>
      <right/>
      <top style="double">
        <color auto="1"/>
      </top>
      <bottom style="dashed">
        <color theme="5" tint="0.59996337778862885"/>
      </bottom>
      <diagonal/>
    </border>
    <border>
      <left style="thin">
        <color theme="5" tint="-0.499984740745262"/>
      </left>
      <right style="dashed">
        <color theme="5" tint="0.59996337778862885"/>
      </right>
      <top style="double">
        <color auto="1"/>
      </top>
      <bottom style="dashed">
        <color theme="5" tint="0.59996337778862885"/>
      </bottom>
      <diagonal/>
    </border>
    <border>
      <left style="dashed">
        <color theme="5" tint="0.59996337778862885"/>
      </left>
      <right style="medium">
        <color theme="5" tint="-0.499984740745262"/>
      </right>
      <top style="double">
        <color auto="1"/>
      </top>
      <bottom style="dashed">
        <color theme="5" tint="0.59996337778862885"/>
      </bottom>
      <diagonal/>
    </border>
    <border>
      <left/>
      <right style="dashed">
        <color theme="5" tint="0.59996337778862885"/>
      </right>
      <top style="double">
        <color auto="1"/>
      </top>
      <bottom style="dashed">
        <color theme="5" tint="0.59996337778862885"/>
      </bottom>
      <diagonal/>
    </border>
    <border>
      <left style="dashed">
        <color theme="5" tint="0.59996337778862885"/>
      </left>
      <right style="thin">
        <color theme="5" tint="-0.499984740745262"/>
      </right>
      <top style="double">
        <color auto="1"/>
      </top>
      <bottom style="dashed">
        <color theme="5" tint="0.59996337778862885"/>
      </bottom>
      <diagonal/>
    </border>
    <border>
      <left style="dashed">
        <color theme="5" tint="0.59996337778862885"/>
      </left>
      <right style="thick">
        <color theme="5" tint="-0.499984740745262"/>
      </right>
      <top style="double">
        <color auto="1"/>
      </top>
      <bottom style="dashed">
        <color theme="5" tint="0.59996337778862885"/>
      </bottom>
      <diagonal/>
    </border>
    <border>
      <left style="dashed">
        <color theme="5" tint="0.59996337778862885"/>
      </left>
      <right style="thick">
        <color theme="5" tint="-0.499984740745262"/>
      </right>
      <top style="dashed">
        <color theme="5" tint="0.59996337778862885"/>
      </top>
      <bottom style="dashed">
        <color theme="5" tint="0.59996337778862885"/>
      </bottom>
      <diagonal/>
    </border>
    <border>
      <left style="dashed">
        <color theme="5" tint="0.59996337778862885"/>
      </left>
      <right style="thick">
        <color theme="5" tint="-0.499984740745262"/>
      </right>
      <top style="dashed">
        <color theme="5" tint="0.59996337778862885"/>
      </top>
      <bottom style="thick">
        <color theme="5" tint="-0.499984740745262"/>
      </bottom>
      <diagonal/>
    </border>
    <border>
      <left style="thick">
        <color theme="6" tint="-0.499984740745262"/>
      </left>
      <right style="dashed">
        <color theme="6" tint="0.59996337778862885"/>
      </right>
      <top style="double">
        <color auto="1"/>
      </top>
      <bottom style="dashed">
        <color theme="6" tint="0.59996337778862885"/>
      </bottom>
      <diagonal/>
    </border>
    <border>
      <left style="dashed">
        <color theme="6" tint="0.59996337778862885"/>
      </left>
      <right/>
      <top style="double">
        <color auto="1"/>
      </top>
      <bottom style="dashed">
        <color theme="6" tint="0.59996337778862885"/>
      </bottom>
      <diagonal/>
    </border>
    <border>
      <left style="thick">
        <color theme="6" tint="-0.499984740745262"/>
      </left>
      <right style="dashed">
        <color theme="6" tint="0.59996337778862885"/>
      </right>
      <top style="dashed">
        <color theme="6" tint="0.59996337778862885"/>
      </top>
      <bottom style="dashed">
        <color theme="6" tint="0.59996337778862885"/>
      </bottom>
      <diagonal/>
    </border>
    <border>
      <left style="dashed">
        <color theme="6" tint="0.59996337778862885"/>
      </left>
      <right/>
      <top style="dashed">
        <color theme="6" tint="0.59996337778862885"/>
      </top>
      <bottom style="dashed">
        <color theme="6" tint="0.59996337778862885"/>
      </bottom>
      <diagonal/>
    </border>
    <border>
      <left style="thick">
        <color theme="6" tint="-0.499984740745262"/>
      </left>
      <right style="dashed">
        <color theme="6" tint="0.59996337778862885"/>
      </right>
      <top style="dashed">
        <color theme="6" tint="0.59996337778862885"/>
      </top>
      <bottom style="thick">
        <color theme="6" tint="-0.499984740745262"/>
      </bottom>
      <diagonal/>
    </border>
    <border>
      <left style="dashed">
        <color theme="6" tint="0.59996337778862885"/>
      </left>
      <right/>
      <top style="dashed">
        <color theme="6" tint="0.59996337778862885"/>
      </top>
      <bottom style="thick">
        <color theme="6" tint="-0.499984740745262"/>
      </bottom>
      <diagonal/>
    </border>
    <border>
      <left style="thin">
        <color theme="6" tint="-0.499984740745262"/>
      </left>
      <right style="dashed">
        <color theme="6" tint="0.59996337778862885"/>
      </right>
      <top style="double">
        <color auto="1"/>
      </top>
      <bottom style="dashed">
        <color theme="6" tint="0.59996337778862885"/>
      </bottom>
      <diagonal/>
    </border>
    <border>
      <left style="dashed">
        <color theme="6" tint="0.59996337778862885"/>
      </left>
      <right style="thin">
        <color theme="6" tint="-0.499984740745262"/>
      </right>
      <top style="double">
        <color auto="1"/>
      </top>
      <bottom style="dashed">
        <color theme="6" tint="0.59996337778862885"/>
      </bottom>
      <diagonal/>
    </border>
    <border>
      <left style="thin">
        <color theme="6" tint="-0.499984740745262"/>
      </left>
      <right style="dashed">
        <color theme="6" tint="0.59996337778862885"/>
      </right>
      <top style="dashed">
        <color theme="6" tint="0.59996337778862885"/>
      </top>
      <bottom style="dashed">
        <color theme="6" tint="0.59996337778862885"/>
      </bottom>
      <diagonal/>
    </border>
    <border>
      <left style="dashed">
        <color theme="6" tint="0.59996337778862885"/>
      </left>
      <right style="thin">
        <color theme="6" tint="-0.499984740745262"/>
      </right>
      <top style="dashed">
        <color theme="6" tint="0.59996337778862885"/>
      </top>
      <bottom style="dashed">
        <color theme="6" tint="0.59996337778862885"/>
      </bottom>
      <diagonal/>
    </border>
    <border>
      <left style="thin">
        <color theme="6" tint="-0.499984740745262"/>
      </left>
      <right style="dashed">
        <color theme="6" tint="0.59996337778862885"/>
      </right>
      <top style="dashed">
        <color theme="6" tint="0.59996337778862885"/>
      </top>
      <bottom style="thick">
        <color theme="6" tint="-0.499984740745262"/>
      </bottom>
      <diagonal/>
    </border>
    <border>
      <left style="dashed">
        <color theme="6" tint="0.59996337778862885"/>
      </left>
      <right style="thin">
        <color theme="6" tint="-0.499984740745262"/>
      </right>
      <top style="dashed">
        <color theme="6" tint="0.59996337778862885"/>
      </top>
      <bottom style="thick">
        <color theme="6" tint="-0.499984740745262"/>
      </bottom>
      <diagonal/>
    </border>
    <border>
      <left/>
      <right style="dashed">
        <color theme="6" tint="0.59996337778862885"/>
      </right>
      <top style="double">
        <color auto="1"/>
      </top>
      <bottom style="dashed">
        <color theme="6" tint="0.59996337778862885"/>
      </bottom>
      <diagonal/>
    </border>
    <border>
      <left style="dashed">
        <color theme="6" tint="0.59996337778862885"/>
      </left>
      <right style="medium">
        <color theme="6" tint="-0.499984740745262"/>
      </right>
      <top style="double">
        <color auto="1"/>
      </top>
      <bottom style="dashed">
        <color theme="6" tint="0.59996337778862885"/>
      </bottom>
      <diagonal/>
    </border>
    <border>
      <left/>
      <right style="dashed">
        <color theme="6" tint="0.59996337778862885"/>
      </right>
      <top style="dashed">
        <color theme="6" tint="0.59996337778862885"/>
      </top>
      <bottom style="dashed">
        <color theme="6" tint="0.59996337778862885"/>
      </bottom>
      <diagonal/>
    </border>
    <border>
      <left style="dashed">
        <color theme="6" tint="0.59996337778862885"/>
      </left>
      <right style="medium">
        <color theme="6" tint="-0.499984740745262"/>
      </right>
      <top style="dashed">
        <color theme="6" tint="0.59996337778862885"/>
      </top>
      <bottom style="dashed">
        <color theme="6" tint="0.59996337778862885"/>
      </bottom>
      <diagonal/>
    </border>
    <border>
      <left/>
      <right style="dashed">
        <color theme="6" tint="0.59996337778862885"/>
      </right>
      <top style="dashed">
        <color theme="6" tint="0.59996337778862885"/>
      </top>
      <bottom style="thick">
        <color theme="6" tint="-0.499984740745262"/>
      </bottom>
      <diagonal/>
    </border>
    <border>
      <left style="dashed">
        <color theme="6" tint="0.59996337778862885"/>
      </left>
      <right style="medium">
        <color theme="6" tint="-0.499984740745262"/>
      </right>
      <top style="dashed">
        <color theme="6" tint="0.59996337778862885"/>
      </top>
      <bottom style="thick">
        <color theme="6" tint="-0.499984740745262"/>
      </bottom>
      <diagonal/>
    </border>
    <border>
      <left style="medium">
        <color theme="6" tint="-0.499984740745262"/>
      </left>
      <right style="dashed">
        <color theme="6" tint="0.59996337778862885"/>
      </right>
      <top style="double">
        <color auto="1"/>
      </top>
      <bottom style="dashed">
        <color theme="6" tint="0.59996337778862885"/>
      </bottom>
      <diagonal/>
    </border>
    <border>
      <left style="medium">
        <color theme="6" tint="-0.499984740745262"/>
      </left>
      <right style="dashed">
        <color theme="6" tint="0.59996337778862885"/>
      </right>
      <top style="dashed">
        <color theme="6" tint="0.59996337778862885"/>
      </top>
      <bottom style="dashed">
        <color theme="6" tint="0.59996337778862885"/>
      </bottom>
      <diagonal/>
    </border>
    <border>
      <left style="medium">
        <color theme="6" tint="-0.499984740745262"/>
      </left>
      <right style="dashed">
        <color theme="6" tint="0.59996337778862885"/>
      </right>
      <top style="dashed">
        <color theme="6" tint="0.59996337778862885"/>
      </top>
      <bottom style="thick">
        <color theme="6" tint="-0.499984740745262"/>
      </bottom>
      <diagonal/>
    </border>
    <border>
      <left style="dashed">
        <color theme="6" tint="0.59996337778862885"/>
      </left>
      <right style="thick">
        <color theme="6" tint="-0.499984740745262"/>
      </right>
      <top style="double">
        <color auto="1"/>
      </top>
      <bottom style="dashed">
        <color theme="6" tint="0.59996337778862885"/>
      </bottom>
      <diagonal/>
    </border>
    <border>
      <left style="dashed">
        <color theme="6" tint="0.59996337778862885"/>
      </left>
      <right style="thick">
        <color theme="6" tint="-0.499984740745262"/>
      </right>
      <top style="dashed">
        <color theme="6" tint="0.59996337778862885"/>
      </top>
      <bottom style="dashed">
        <color theme="6" tint="0.59996337778862885"/>
      </bottom>
      <diagonal/>
    </border>
    <border>
      <left style="dashed">
        <color theme="6" tint="0.59996337778862885"/>
      </left>
      <right style="thick">
        <color theme="6" tint="-0.499984740745262"/>
      </right>
      <top style="dashed">
        <color theme="6" tint="0.59996337778862885"/>
      </top>
      <bottom style="thick">
        <color theme="6" tint="-0.499984740745262"/>
      </bottom>
      <diagonal/>
    </border>
    <border>
      <left style="medium">
        <color theme="6" tint="-0.499984740745262"/>
      </left>
      <right style="medium">
        <color indexed="64"/>
      </right>
      <top style="medium">
        <color indexed="64"/>
      </top>
      <bottom style="medium">
        <color indexed="64"/>
      </bottom>
      <diagonal/>
    </border>
    <border>
      <left style="medium">
        <color indexed="64"/>
      </left>
      <right style="medium">
        <color theme="6" tint="-0.499984740745262"/>
      </right>
      <top style="medium">
        <color indexed="64"/>
      </top>
      <bottom style="medium">
        <color indexed="64"/>
      </bottom>
      <diagonal/>
    </border>
    <border>
      <left style="thin">
        <color theme="6" tint="-0.499984740745262"/>
      </left>
      <right/>
      <top style="thin">
        <color indexed="64"/>
      </top>
      <bottom style="double">
        <color auto="1"/>
      </bottom>
      <diagonal/>
    </border>
    <border>
      <left/>
      <right/>
      <top style="double">
        <color auto="1"/>
      </top>
      <bottom style="dashed">
        <color theme="5" tint="0.59996337778862885"/>
      </bottom>
      <diagonal/>
    </border>
    <border>
      <left/>
      <right/>
      <top style="dashed">
        <color theme="5" tint="0.59996337778862885"/>
      </top>
      <bottom style="dashed">
        <color theme="5" tint="0.59996337778862885"/>
      </bottom>
      <diagonal/>
    </border>
    <border>
      <left/>
      <right/>
      <top style="dashed">
        <color theme="5" tint="0.59996337778862885"/>
      </top>
      <bottom style="thick">
        <color theme="5" tint="-0.499984740745262"/>
      </bottom>
      <diagonal/>
    </border>
    <border>
      <left style="medium">
        <color theme="5" tint="-0.499984740745262"/>
      </left>
      <right/>
      <top style="medium">
        <color indexed="64"/>
      </top>
      <bottom style="thin">
        <color indexed="64"/>
      </bottom>
      <diagonal/>
    </border>
    <border>
      <left/>
      <right style="thin">
        <color theme="5" tint="-0.499984740745262"/>
      </right>
      <top style="medium">
        <color indexed="64"/>
      </top>
      <bottom style="thin">
        <color indexed="64"/>
      </bottom>
      <diagonal/>
    </border>
    <border>
      <left style="thin">
        <color theme="5" tint="-0.499984740745262"/>
      </left>
      <right/>
      <top style="medium">
        <color indexed="64"/>
      </top>
      <bottom style="thin">
        <color indexed="64"/>
      </bottom>
      <diagonal/>
    </border>
    <border>
      <left/>
      <right style="thick">
        <color theme="5" tint="-0.499984740745262"/>
      </right>
      <top style="medium">
        <color indexed="64"/>
      </top>
      <bottom style="thin">
        <color indexed="64"/>
      </bottom>
      <diagonal/>
    </border>
    <border>
      <left style="medium">
        <color theme="5" tint="-0.499984740745262"/>
      </left>
      <right/>
      <top/>
      <bottom style="medium">
        <color indexed="64"/>
      </bottom>
      <diagonal/>
    </border>
    <border>
      <left/>
      <right/>
      <top/>
      <bottom style="medium">
        <color indexed="64"/>
      </bottom>
      <diagonal/>
    </border>
    <border>
      <left style="thick">
        <color theme="5" tint="-0.499984740745262"/>
      </left>
      <right/>
      <top/>
      <bottom/>
      <diagonal/>
    </border>
    <border>
      <left/>
      <right style="thick">
        <color theme="5" tint="-0.499984740745262"/>
      </right>
      <top/>
      <bottom/>
      <diagonal/>
    </border>
    <border>
      <left/>
      <right style="thick">
        <color theme="5" tint="-0.499984740745262"/>
      </right>
      <top/>
      <bottom style="medium">
        <color indexed="64"/>
      </bottom>
      <diagonal/>
    </border>
    <border>
      <left style="thin">
        <color theme="4" tint="-0.499984740745262"/>
      </left>
      <right style="dotted">
        <color theme="4" tint="-0.499984740745262"/>
      </right>
      <top style="medium">
        <color indexed="64"/>
      </top>
      <bottom style="thin">
        <color indexed="64"/>
      </bottom>
      <diagonal/>
    </border>
    <border>
      <left/>
      <right style="medium">
        <color theme="4" tint="-0.499984740745262"/>
      </right>
      <top style="medium">
        <color indexed="64"/>
      </top>
      <bottom style="thin">
        <color indexed="64"/>
      </bottom>
      <diagonal/>
    </border>
    <border>
      <left style="dotted">
        <color theme="4" tint="-0.499984740745262"/>
      </left>
      <right style="thin">
        <color theme="4" tint="-0.499984740745262"/>
      </right>
      <top style="medium">
        <color indexed="64"/>
      </top>
      <bottom style="thin">
        <color indexed="64"/>
      </bottom>
      <diagonal/>
    </border>
    <border>
      <left style="thin">
        <color theme="4" tint="-0.499984740745262"/>
      </left>
      <right style="dotted">
        <color theme="4" tint="0.59996337778862885"/>
      </right>
      <top style="double">
        <color auto="1"/>
      </top>
      <bottom style="dashed">
        <color theme="4" tint="0.59996337778862885"/>
      </bottom>
      <diagonal/>
    </border>
    <border>
      <left style="thin">
        <color theme="4" tint="-0.499984740745262"/>
      </left>
      <right style="dotted">
        <color theme="4" tint="0.59996337778862885"/>
      </right>
      <top style="dashed">
        <color theme="4" tint="0.59996337778862885"/>
      </top>
      <bottom style="dashed">
        <color theme="4" tint="0.59996337778862885"/>
      </bottom>
      <diagonal/>
    </border>
    <border>
      <left style="thin">
        <color theme="4" tint="-0.499984740745262"/>
      </left>
      <right style="dotted">
        <color theme="4" tint="0.59996337778862885"/>
      </right>
      <top style="dashed">
        <color theme="4" tint="0.59996337778862885"/>
      </top>
      <bottom style="thick">
        <color theme="4" tint="-0.499984740745262"/>
      </bottom>
      <diagonal/>
    </border>
    <border>
      <left style="dotted">
        <color theme="4" tint="0.59996337778862885"/>
      </left>
      <right style="medium">
        <color theme="4" tint="-0.499984740745262"/>
      </right>
      <top style="double">
        <color auto="1"/>
      </top>
      <bottom style="dashed">
        <color theme="4" tint="0.59996337778862885"/>
      </bottom>
      <diagonal/>
    </border>
    <border>
      <left style="dotted">
        <color theme="4" tint="0.59996337778862885"/>
      </left>
      <right style="medium">
        <color theme="4" tint="-0.499984740745262"/>
      </right>
      <top style="dashed">
        <color theme="4" tint="0.59996337778862885"/>
      </top>
      <bottom style="dashed">
        <color theme="4" tint="0.59996337778862885"/>
      </bottom>
      <diagonal/>
    </border>
    <border>
      <left style="dotted">
        <color theme="4" tint="0.59996337778862885"/>
      </left>
      <right style="medium">
        <color theme="4" tint="-0.499984740745262"/>
      </right>
      <top style="dashed">
        <color theme="4" tint="0.59996337778862885"/>
      </top>
      <bottom style="thick">
        <color theme="4" tint="-0.499984740745262"/>
      </bottom>
      <diagonal/>
    </border>
    <border>
      <left style="medium">
        <color theme="8" tint="-0.499984740745262"/>
      </left>
      <right/>
      <top style="medium">
        <color indexed="64"/>
      </top>
      <bottom style="medium">
        <color indexed="64"/>
      </bottom>
      <diagonal/>
    </border>
    <border>
      <left/>
      <right style="medium">
        <color theme="8" tint="-0.499984740745262"/>
      </right>
      <top style="medium">
        <color indexed="64"/>
      </top>
      <bottom style="medium">
        <color indexed="64"/>
      </bottom>
      <diagonal/>
    </border>
    <border>
      <left style="medium">
        <color theme="8" tint="-0.499984740745262"/>
      </left>
      <right style="thin">
        <color indexed="64"/>
      </right>
      <top style="medium">
        <color indexed="64"/>
      </top>
      <bottom style="thin">
        <color indexed="64"/>
      </bottom>
      <diagonal/>
    </border>
    <border>
      <left style="thin">
        <color indexed="64"/>
      </left>
      <right style="medium">
        <color theme="8" tint="-0.499984740745262"/>
      </right>
      <top style="medium">
        <color indexed="64"/>
      </top>
      <bottom style="thin">
        <color indexed="64"/>
      </bottom>
      <diagonal/>
    </border>
    <border>
      <left style="medium">
        <color theme="8" tint="-0.499984740745262"/>
      </left>
      <right/>
      <top style="thin">
        <color indexed="64"/>
      </top>
      <bottom style="double">
        <color auto="1"/>
      </bottom>
      <diagonal/>
    </border>
    <border>
      <left/>
      <right style="medium">
        <color theme="8" tint="-0.499984740745262"/>
      </right>
      <top style="thin">
        <color indexed="64"/>
      </top>
      <bottom style="double">
        <color auto="1"/>
      </bottom>
      <diagonal/>
    </border>
    <border>
      <left style="medium">
        <color theme="8" tint="-0.499984740745262"/>
      </left>
      <right/>
      <top style="medium">
        <color indexed="64"/>
      </top>
      <bottom style="thin">
        <color indexed="64"/>
      </bottom>
      <diagonal/>
    </border>
    <border>
      <left/>
      <right style="medium">
        <color theme="8" tint="-0.499984740745262"/>
      </right>
      <top style="medium">
        <color indexed="64"/>
      </top>
      <bottom style="thin">
        <color indexed="64"/>
      </bottom>
      <diagonal/>
    </border>
    <border>
      <left style="thin">
        <color theme="8" tint="-0.499984740745262"/>
      </left>
      <right/>
      <top style="medium">
        <color indexed="64"/>
      </top>
      <bottom style="thin">
        <color indexed="64"/>
      </bottom>
      <diagonal/>
    </border>
    <border>
      <left/>
      <right style="thin">
        <color theme="8" tint="-0.499984740745262"/>
      </right>
      <top style="medium">
        <color indexed="64"/>
      </top>
      <bottom style="thin">
        <color indexed="64"/>
      </bottom>
      <diagonal/>
    </border>
    <border>
      <left/>
      <right style="thin">
        <color theme="8" tint="-0.499984740745262"/>
      </right>
      <top style="thin">
        <color indexed="64"/>
      </top>
      <bottom style="double">
        <color auto="1"/>
      </bottom>
      <diagonal/>
    </border>
    <border>
      <left style="thin">
        <color theme="8" tint="-0.499984740745262"/>
      </left>
      <right/>
      <top style="thin">
        <color indexed="64"/>
      </top>
      <bottom style="double">
        <color auto="1"/>
      </bottom>
      <diagonal/>
    </border>
    <border>
      <left style="thick">
        <color theme="8" tint="-0.499984740745262"/>
      </left>
      <right/>
      <top style="medium">
        <color indexed="64"/>
      </top>
      <bottom style="medium">
        <color indexed="64"/>
      </bottom>
      <diagonal/>
    </border>
    <border>
      <left/>
      <right style="thick">
        <color theme="8" tint="-0.499984740745262"/>
      </right>
      <top style="medium">
        <color indexed="64"/>
      </top>
      <bottom style="medium">
        <color indexed="64"/>
      </bottom>
      <diagonal/>
    </border>
    <border>
      <left style="thin">
        <color theme="8" tint="-0.499984740745262"/>
      </left>
      <right style="dotted">
        <color theme="8" tint="0.59996337778862885"/>
      </right>
      <top style="dotted">
        <color theme="8" tint="0.59996337778862885"/>
      </top>
      <bottom style="dotted">
        <color theme="8" tint="0.59996337778862885"/>
      </bottom>
      <diagonal/>
    </border>
    <border>
      <left style="dotted">
        <color theme="8" tint="0.59996337778862885"/>
      </left>
      <right style="thin">
        <color theme="8" tint="-0.499984740745262"/>
      </right>
      <top style="dotted">
        <color theme="8" tint="0.59996337778862885"/>
      </top>
      <bottom style="dotted">
        <color theme="8" tint="0.59996337778862885"/>
      </bottom>
      <diagonal/>
    </border>
    <border>
      <left style="thin">
        <color theme="8" tint="-0.499984740745262"/>
      </left>
      <right style="dotted">
        <color theme="8" tint="0.59996337778862885"/>
      </right>
      <top style="dotted">
        <color theme="8" tint="0.59996337778862885"/>
      </top>
      <bottom style="thick">
        <color theme="8" tint="-0.499984740745262"/>
      </bottom>
      <diagonal/>
    </border>
    <border>
      <left style="dotted">
        <color theme="8" tint="0.59996337778862885"/>
      </left>
      <right style="thin">
        <color theme="8" tint="-0.499984740745262"/>
      </right>
      <top style="dotted">
        <color theme="8" tint="0.59996337778862885"/>
      </top>
      <bottom style="thick">
        <color theme="8" tint="-0.499984740745262"/>
      </bottom>
      <diagonal/>
    </border>
    <border>
      <left style="thin">
        <color theme="8" tint="-0.499984740745262"/>
      </left>
      <right style="dotted">
        <color theme="8" tint="0.59996337778862885"/>
      </right>
      <top style="double">
        <color auto="1"/>
      </top>
      <bottom style="dotted">
        <color theme="8" tint="0.59996337778862885"/>
      </bottom>
      <diagonal/>
    </border>
    <border>
      <left style="dotted">
        <color theme="8" tint="0.59996337778862885"/>
      </left>
      <right style="thin">
        <color theme="8" tint="-0.499984740745262"/>
      </right>
      <top style="double">
        <color auto="1"/>
      </top>
      <bottom style="dotted">
        <color theme="8" tint="0.59996337778862885"/>
      </bottom>
      <diagonal/>
    </border>
    <border>
      <left style="thin">
        <color theme="8" tint="-0.499984740745262"/>
      </left>
      <right style="thin">
        <color indexed="64"/>
      </right>
      <top style="medium">
        <color indexed="64"/>
      </top>
      <bottom style="thin">
        <color indexed="64"/>
      </bottom>
      <diagonal/>
    </border>
    <border>
      <left style="thin">
        <color indexed="64"/>
      </left>
      <right style="thin">
        <color theme="8" tint="-0.499984740745262"/>
      </right>
      <top style="medium">
        <color indexed="64"/>
      </top>
      <bottom style="thin">
        <color indexed="64"/>
      </bottom>
      <diagonal/>
    </border>
    <border>
      <left style="medium">
        <color theme="8" tint="-0.499984740745262"/>
      </left>
      <right style="dotted">
        <color theme="8" tint="0.59996337778862885"/>
      </right>
      <top style="double">
        <color auto="1"/>
      </top>
      <bottom style="dotted">
        <color theme="8" tint="0.59996337778862885"/>
      </bottom>
      <diagonal/>
    </border>
    <border>
      <left style="dotted">
        <color theme="8" tint="0.59996337778862885"/>
      </left>
      <right/>
      <top style="double">
        <color auto="1"/>
      </top>
      <bottom style="dotted">
        <color theme="8" tint="0.59996337778862885"/>
      </bottom>
      <diagonal/>
    </border>
    <border>
      <left style="medium">
        <color theme="8" tint="-0.499984740745262"/>
      </left>
      <right style="dotted">
        <color theme="8" tint="0.59996337778862885"/>
      </right>
      <top style="dotted">
        <color theme="8" tint="0.59996337778862885"/>
      </top>
      <bottom style="dotted">
        <color theme="8" tint="0.59996337778862885"/>
      </bottom>
      <diagonal/>
    </border>
    <border>
      <left style="dotted">
        <color theme="8" tint="0.59996337778862885"/>
      </left>
      <right/>
      <top style="dotted">
        <color theme="8" tint="0.59996337778862885"/>
      </top>
      <bottom style="dotted">
        <color theme="8" tint="0.59996337778862885"/>
      </bottom>
      <diagonal/>
    </border>
    <border>
      <left style="medium">
        <color theme="8" tint="-0.499984740745262"/>
      </left>
      <right style="dotted">
        <color theme="8" tint="0.59996337778862885"/>
      </right>
      <top style="dotted">
        <color theme="8" tint="0.59996337778862885"/>
      </top>
      <bottom style="thick">
        <color theme="8" tint="-0.499984740745262"/>
      </bottom>
      <diagonal/>
    </border>
    <border>
      <left style="dotted">
        <color theme="8" tint="0.59996337778862885"/>
      </left>
      <right/>
      <top style="dotted">
        <color theme="8" tint="0.59996337778862885"/>
      </top>
      <bottom style="thick">
        <color theme="8" tint="-0.499984740745262"/>
      </bottom>
      <diagonal/>
    </border>
    <border>
      <left/>
      <right style="dotted">
        <color theme="8" tint="0.59996337778862885"/>
      </right>
      <top style="double">
        <color auto="1"/>
      </top>
      <bottom style="dotted">
        <color theme="8" tint="0.59996337778862885"/>
      </bottom>
      <diagonal/>
    </border>
    <border>
      <left style="dotted">
        <color theme="8" tint="0.59996337778862885"/>
      </left>
      <right style="medium">
        <color theme="8" tint="-0.499984740745262"/>
      </right>
      <top style="double">
        <color auto="1"/>
      </top>
      <bottom style="dotted">
        <color theme="8" tint="0.59996337778862885"/>
      </bottom>
      <diagonal/>
    </border>
    <border>
      <left/>
      <right style="dotted">
        <color theme="8" tint="0.59996337778862885"/>
      </right>
      <top style="dotted">
        <color theme="8" tint="0.59996337778862885"/>
      </top>
      <bottom style="dotted">
        <color theme="8" tint="0.59996337778862885"/>
      </bottom>
      <diagonal/>
    </border>
    <border>
      <left style="dotted">
        <color theme="8" tint="0.59996337778862885"/>
      </left>
      <right style="medium">
        <color theme="8" tint="-0.499984740745262"/>
      </right>
      <top style="dotted">
        <color theme="8" tint="0.59996337778862885"/>
      </top>
      <bottom style="dotted">
        <color theme="8" tint="0.59996337778862885"/>
      </bottom>
      <diagonal/>
    </border>
    <border>
      <left/>
      <right style="dotted">
        <color theme="8" tint="0.59996337778862885"/>
      </right>
      <top style="dotted">
        <color theme="8" tint="0.59996337778862885"/>
      </top>
      <bottom style="thick">
        <color theme="8" tint="-0.499984740745262"/>
      </bottom>
      <diagonal/>
    </border>
    <border>
      <left style="dotted">
        <color theme="8" tint="0.59996337778862885"/>
      </left>
      <right style="medium">
        <color theme="8" tint="-0.499984740745262"/>
      </right>
      <top style="dotted">
        <color theme="8" tint="0.59996337778862885"/>
      </top>
      <bottom style="thick">
        <color theme="8" tint="-0.499984740745262"/>
      </bottom>
      <diagonal/>
    </border>
    <border>
      <left/>
      <right/>
      <top style="double">
        <color auto="1"/>
      </top>
      <bottom style="dotted">
        <color theme="8" tint="0.59996337778862885"/>
      </bottom>
      <diagonal/>
    </border>
    <border>
      <left/>
      <right/>
      <top style="dotted">
        <color theme="8" tint="0.59996337778862885"/>
      </top>
      <bottom style="dotted">
        <color theme="8" tint="0.59996337778862885"/>
      </bottom>
      <diagonal/>
    </border>
    <border>
      <left/>
      <right/>
      <top style="dotted">
        <color theme="8" tint="0.59996337778862885"/>
      </top>
      <bottom style="thick">
        <color theme="8" tint="-0.499984740745262"/>
      </bottom>
      <diagonal/>
    </border>
    <border>
      <left style="thick">
        <color theme="8" tint="-0.499984740745262"/>
      </left>
      <right/>
      <top style="thick">
        <color theme="8" tint="-0.499984740745262"/>
      </top>
      <bottom style="medium">
        <color indexed="64"/>
      </bottom>
      <diagonal/>
    </border>
    <border>
      <left/>
      <right/>
      <top style="thick">
        <color theme="8" tint="-0.499984740745262"/>
      </top>
      <bottom style="medium">
        <color indexed="64"/>
      </bottom>
      <diagonal/>
    </border>
    <border>
      <left/>
      <right style="thick">
        <color theme="8" tint="-0.499984740745262"/>
      </right>
      <top style="thick">
        <color theme="8" tint="-0.499984740745262"/>
      </top>
      <bottom style="medium">
        <color indexed="64"/>
      </bottom>
      <diagonal/>
    </border>
    <border>
      <left style="thin">
        <color indexed="64"/>
      </left>
      <right style="thick">
        <color theme="8" tint="-0.499984740745262"/>
      </right>
      <top style="medium">
        <color indexed="64"/>
      </top>
      <bottom style="thin">
        <color indexed="64"/>
      </bottom>
      <diagonal/>
    </border>
    <border>
      <left style="thick">
        <color theme="8" tint="-0.499984740745262"/>
      </left>
      <right/>
      <top style="thin">
        <color indexed="64"/>
      </top>
      <bottom style="double">
        <color auto="1"/>
      </bottom>
      <diagonal/>
    </border>
    <border>
      <left/>
      <right style="thick">
        <color theme="8" tint="-0.499984740745262"/>
      </right>
      <top style="thin">
        <color indexed="64"/>
      </top>
      <bottom style="double">
        <color auto="1"/>
      </bottom>
      <diagonal/>
    </border>
    <border>
      <left style="dotted">
        <color theme="8" tint="0.59996337778862885"/>
      </left>
      <right style="thick">
        <color theme="8" tint="-0.499984740745262"/>
      </right>
      <top style="double">
        <color auto="1"/>
      </top>
      <bottom style="dotted">
        <color theme="8" tint="0.59996337778862885"/>
      </bottom>
      <diagonal/>
    </border>
    <border>
      <left style="dotted">
        <color theme="8" tint="0.59996337778862885"/>
      </left>
      <right style="thick">
        <color theme="8" tint="-0.499984740745262"/>
      </right>
      <top style="dotted">
        <color theme="8" tint="0.59996337778862885"/>
      </top>
      <bottom style="dotted">
        <color theme="8" tint="0.59996337778862885"/>
      </bottom>
      <diagonal/>
    </border>
    <border>
      <left style="dotted">
        <color theme="8" tint="0.59996337778862885"/>
      </left>
      <right style="thick">
        <color theme="8" tint="-0.499984740745262"/>
      </right>
      <top style="dotted">
        <color theme="8" tint="0.59996337778862885"/>
      </top>
      <bottom style="thick">
        <color theme="8" tint="-0.499984740745262"/>
      </bottom>
      <diagonal/>
    </border>
    <border>
      <left style="medium">
        <color theme="4" tint="-0.499984740745262"/>
      </left>
      <right style="dotted">
        <color theme="4" tint="0.59996337778862885"/>
      </right>
      <top style="double">
        <color auto="1"/>
      </top>
      <bottom style="dotted">
        <color theme="4" tint="0.59996337778862885"/>
      </bottom>
      <diagonal/>
    </border>
    <border>
      <left style="medium">
        <color theme="4" tint="-0.499984740745262"/>
      </left>
      <right style="dotted">
        <color theme="4" tint="0.59996337778862885"/>
      </right>
      <top style="dotted">
        <color theme="4" tint="0.59996337778862885"/>
      </top>
      <bottom style="dotted">
        <color theme="4" tint="0.59996337778862885"/>
      </bottom>
      <diagonal/>
    </border>
    <border>
      <left style="medium">
        <color theme="4" tint="-0.499984740745262"/>
      </left>
      <right style="dotted">
        <color theme="4" tint="0.59996337778862885"/>
      </right>
      <top style="dotted">
        <color theme="4" tint="0.59996337778862885"/>
      </top>
      <bottom style="thick">
        <color theme="4" tint="-0.499984740745262"/>
      </bottom>
      <diagonal/>
    </border>
    <border>
      <left style="thin">
        <color theme="4" tint="-0.499984740745262"/>
      </left>
      <right style="dotted">
        <color theme="4" tint="0.59996337778862885"/>
      </right>
      <top style="double">
        <color auto="1"/>
      </top>
      <bottom style="dotted">
        <color theme="4" tint="0.59996337778862885"/>
      </bottom>
      <diagonal/>
    </border>
    <border>
      <left style="dotted">
        <color theme="4" tint="0.59996337778862885"/>
      </left>
      <right style="thin">
        <color theme="4" tint="-0.499984740745262"/>
      </right>
      <top style="double">
        <color auto="1"/>
      </top>
      <bottom style="dotted">
        <color theme="4" tint="0.59996337778862885"/>
      </bottom>
      <diagonal/>
    </border>
    <border>
      <left style="thin">
        <color theme="4" tint="-0.499984740745262"/>
      </left>
      <right style="dotted">
        <color theme="4" tint="0.59996337778862885"/>
      </right>
      <top style="dotted">
        <color theme="4" tint="0.59996337778862885"/>
      </top>
      <bottom style="dotted">
        <color theme="4" tint="0.59996337778862885"/>
      </bottom>
      <diagonal/>
    </border>
    <border>
      <left style="dotted">
        <color theme="4" tint="0.59996337778862885"/>
      </left>
      <right style="thin">
        <color theme="4" tint="-0.499984740745262"/>
      </right>
      <top style="dotted">
        <color theme="4" tint="0.59996337778862885"/>
      </top>
      <bottom style="dotted">
        <color theme="4" tint="0.59996337778862885"/>
      </bottom>
      <diagonal/>
    </border>
    <border>
      <left style="thin">
        <color theme="4" tint="-0.499984740745262"/>
      </left>
      <right style="dotted">
        <color theme="4" tint="0.59996337778862885"/>
      </right>
      <top style="dotted">
        <color theme="4" tint="0.59996337778862885"/>
      </top>
      <bottom style="thick">
        <color theme="4" tint="-0.499984740745262"/>
      </bottom>
      <diagonal/>
    </border>
    <border>
      <left style="dotted">
        <color theme="4" tint="0.59996337778862885"/>
      </left>
      <right style="thin">
        <color theme="4" tint="-0.499984740745262"/>
      </right>
      <top style="dotted">
        <color theme="4" tint="0.59996337778862885"/>
      </top>
      <bottom style="thick">
        <color theme="4" tint="-0.499984740745262"/>
      </bottom>
      <diagonal/>
    </border>
    <border>
      <left style="dotted">
        <color theme="4" tint="0.59996337778862885"/>
      </left>
      <right/>
      <top style="double">
        <color auto="1"/>
      </top>
      <bottom style="dotted">
        <color theme="4" tint="0.59996337778862885"/>
      </bottom>
      <diagonal/>
    </border>
    <border>
      <left style="dotted">
        <color theme="4" tint="0.59996337778862885"/>
      </left>
      <right/>
      <top style="dotted">
        <color theme="4" tint="0.59996337778862885"/>
      </top>
      <bottom style="dotted">
        <color theme="4" tint="0.59996337778862885"/>
      </bottom>
      <diagonal/>
    </border>
    <border>
      <left style="dotted">
        <color theme="4" tint="0.59996337778862885"/>
      </left>
      <right/>
      <top style="dotted">
        <color theme="4" tint="0.59996337778862885"/>
      </top>
      <bottom style="thick">
        <color theme="4" tint="-0.499984740745262"/>
      </bottom>
      <diagonal/>
    </border>
    <border>
      <left style="dotted">
        <color theme="4" tint="-0.499984740745262"/>
      </left>
      <right/>
      <top style="medium">
        <color indexed="64"/>
      </top>
      <bottom style="thin">
        <color indexed="64"/>
      </bottom>
      <diagonal/>
    </border>
    <border>
      <left style="medium">
        <color theme="8" tint="-0.499984740745262"/>
      </left>
      <right style="dotted">
        <color theme="8" tint="0.59996337778862885"/>
      </right>
      <top/>
      <bottom style="dotted">
        <color theme="8" tint="0.59996337778862885"/>
      </bottom>
      <diagonal/>
    </border>
    <border>
      <left style="dotted">
        <color theme="8" tint="0.59996337778862885"/>
      </left>
      <right style="medium">
        <color theme="8" tint="-0.499984740745262"/>
      </right>
      <top/>
      <bottom style="dotted">
        <color theme="8" tint="0.59996337778862885"/>
      </bottom>
      <diagonal/>
    </border>
    <border>
      <left style="dotted">
        <color theme="8" tint="0.59996337778862885"/>
      </left>
      <right style="thin">
        <color theme="8" tint="-0.499984740745262"/>
      </right>
      <top style="medium">
        <color indexed="64"/>
      </top>
      <bottom/>
      <diagonal/>
    </border>
    <border>
      <left style="thin">
        <color theme="8" tint="-0.499984740745262"/>
      </left>
      <right style="dotted">
        <color theme="8" tint="0.59996337778862885"/>
      </right>
      <top/>
      <bottom style="dotted">
        <color theme="8" tint="0.59996337778862885"/>
      </bottom>
      <diagonal/>
    </border>
    <border>
      <left style="dotted">
        <color theme="8" tint="0.59996337778862885"/>
      </left>
      <right style="thin">
        <color theme="8" tint="-0.499984740745262"/>
      </right>
      <top/>
      <bottom style="dotted">
        <color theme="8" tint="0.59996337778862885"/>
      </bottom>
      <diagonal/>
    </border>
    <border>
      <left/>
      <right style="thin">
        <color indexed="64"/>
      </right>
      <top/>
      <bottom style="thin">
        <color indexed="64"/>
      </bottom>
      <diagonal/>
    </border>
    <border>
      <left style="thin">
        <color theme="8" tint="-0.499984740745262"/>
      </left>
      <right/>
      <top style="medium">
        <color indexed="64"/>
      </top>
      <bottom/>
      <diagonal/>
    </border>
    <border>
      <left/>
      <right style="thin">
        <color theme="8" tint="-0.499984740745262"/>
      </right>
      <top style="medium">
        <color indexed="64"/>
      </top>
      <bottom/>
      <diagonal/>
    </border>
    <border>
      <left style="thick">
        <color theme="8" tint="-0.499984740745262"/>
      </left>
      <right style="dotted">
        <color theme="8" tint="0.59996337778862885"/>
      </right>
      <top style="medium">
        <color indexed="64"/>
      </top>
      <bottom/>
      <diagonal/>
    </border>
    <border>
      <left style="thick">
        <color theme="8" tint="-0.499984740745262"/>
      </left>
      <right style="dotted">
        <color theme="8" tint="0.59996337778862885"/>
      </right>
      <top/>
      <bottom style="dotted">
        <color theme="8" tint="0.59996337778862885"/>
      </bottom>
      <diagonal/>
    </border>
    <border>
      <left style="thick">
        <color theme="8" tint="-0.499984740745262"/>
      </left>
      <right style="dotted">
        <color theme="8" tint="0.59996337778862885"/>
      </right>
      <top style="dotted">
        <color theme="8" tint="0.59996337778862885"/>
      </top>
      <bottom style="dotted">
        <color theme="8" tint="0.59996337778862885"/>
      </bottom>
      <diagonal/>
    </border>
    <border>
      <left style="thick">
        <color theme="8" tint="-0.499984740745262"/>
      </left>
      <right style="dotted">
        <color theme="8" tint="0.59996337778862885"/>
      </right>
      <top style="dotted">
        <color theme="8" tint="0.59996337778862885"/>
      </top>
      <bottom style="thick">
        <color theme="8" tint="-0.499984740745262"/>
      </bottom>
      <diagonal/>
    </border>
    <border>
      <left style="thin">
        <color indexed="64"/>
      </left>
      <right style="medium">
        <color theme="8" tint="-0.499984740745262"/>
      </right>
      <top/>
      <bottom style="thin">
        <color indexed="64"/>
      </bottom>
      <diagonal/>
    </border>
    <border>
      <left style="medium">
        <color theme="8" tint="-0.499984740745262"/>
      </left>
      <right style="dotted">
        <color theme="8" tint="0.59996337778862885"/>
      </right>
      <top style="medium">
        <color indexed="64"/>
      </top>
      <bottom style="thin">
        <color auto="1"/>
      </bottom>
      <diagonal/>
    </border>
    <border>
      <left style="dotted">
        <color theme="8" tint="0.59996337778862885"/>
      </left>
      <right style="thin">
        <color theme="8" tint="-0.499984740745262"/>
      </right>
      <top style="medium">
        <color indexed="64"/>
      </top>
      <bottom style="thin">
        <color auto="1"/>
      </bottom>
      <diagonal/>
    </border>
    <border>
      <left style="medium">
        <color theme="8" tint="-0.499984740745262"/>
      </left>
      <right style="dotted">
        <color theme="8" tint="0.59996337778862885"/>
      </right>
      <top style="thin">
        <color auto="1"/>
      </top>
      <bottom style="double">
        <color theme="7" tint="-0.499984740745262"/>
      </bottom>
      <diagonal/>
    </border>
    <border>
      <left style="dotted">
        <color theme="8" tint="0.59996337778862885"/>
      </left>
      <right style="thin">
        <color theme="8" tint="-0.499984740745262"/>
      </right>
      <top style="thin">
        <color auto="1"/>
      </top>
      <bottom style="double">
        <color theme="7" tint="-0.499984740745262"/>
      </bottom>
      <diagonal/>
    </border>
    <border>
      <left/>
      <right style="thick">
        <color theme="4" tint="-0.499984740745262"/>
      </right>
      <top style="medium">
        <color indexed="64"/>
      </top>
      <bottom style="medium">
        <color indexed="64"/>
      </bottom>
      <diagonal/>
    </border>
    <border>
      <left style="thick">
        <color theme="4" tint="-0.499984740745262"/>
      </left>
      <right style="dotted">
        <color theme="4" tint="0.59996337778862885"/>
      </right>
      <top style="double">
        <color auto="1"/>
      </top>
      <bottom style="dotted">
        <color theme="4" tint="0.59996337778862885"/>
      </bottom>
      <diagonal/>
    </border>
    <border>
      <left style="thick">
        <color theme="4" tint="-0.499984740745262"/>
      </left>
      <right style="dotted">
        <color theme="4" tint="0.59996337778862885"/>
      </right>
      <top style="dotted">
        <color theme="4" tint="0.59996337778862885"/>
      </top>
      <bottom style="dotted">
        <color theme="4" tint="0.59996337778862885"/>
      </bottom>
      <diagonal/>
    </border>
    <border>
      <left style="thick">
        <color theme="4" tint="-0.499984740745262"/>
      </left>
      <right style="dotted">
        <color theme="4" tint="0.59996337778862885"/>
      </right>
      <top style="dotted">
        <color theme="4" tint="0.59996337778862885"/>
      </top>
      <bottom style="thick">
        <color theme="4" tint="-0.499984740745262"/>
      </bottom>
      <diagonal/>
    </border>
    <border>
      <left/>
      <right/>
      <top/>
      <bottom style="dashed">
        <color theme="5" tint="0.59996337778862885"/>
      </bottom>
      <diagonal/>
    </border>
    <border>
      <left style="dotted">
        <color theme="5" tint="0.59996337778862885"/>
      </left>
      <right style="thin">
        <color theme="5" tint="-0.499984740745262"/>
      </right>
      <top style="double">
        <color auto="1"/>
      </top>
      <bottom style="dashed">
        <color theme="5" tint="0.59996337778862885"/>
      </bottom>
      <diagonal/>
    </border>
    <border>
      <left style="dotted">
        <color theme="5" tint="0.59996337778862885"/>
      </left>
      <right style="thin">
        <color theme="5" tint="-0.499984740745262"/>
      </right>
      <top style="dashed">
        <color theme="5" tint="0.59996337778862885"/>
      </top>
      <bottom style="dashed">
        <color theme="5" tint="0.59996337778862885"/>
      </bottom>
      <diagonal/>
    </border>
    <border>
      <left style="dotted">
        <color theme="5" tint="0.59996337778862885"/>
      </left>
      <right style="thin">
        <color theme="5" tint="-0.499984740745262"/>
      </right>
      <top style="dashed">
        <color theme="5" tint="0.59996337778862885"/>
      </top>
      <bottom style="thick">
        <color theme="5" tint="-0.499984740745262"/>
      </bottom>
      <diagonal/>
    </border>
    <border>
      <left style="thin">
        <color theme="5" tint="-0.499984740745262"/>
      </left>
      <right/>
      <top/>
      <bottom style="dashed">
        <color theme="5" tint="0.59996337778862885"/>
      </bottom>
      <diagonal/>
    </border>
    <border>
      <left style="thin">
        <color theme="5" tint="-0.499984740745262"/>
      </left>
      <right/>
      <top style="dashed">
        <color theme="5" tint="0.59996337778862885"/>
      </top>
      <bottom style="dashed">
        <color theme="5" tint="0.59996337778862885"/>
      </bottom>
      <diagonal/>
    </border>
    <border>
      <left style="thin">
        <color theme="5" tint="-0.499984740745262"/>
      </left>
      <right/>
      <top style="dashed">
        <color theme="5" tint="0.59996337778862885"/>
      </top>
      <bottom style="thick">
        <color theme="5" tint="-0.499984740745262"/>
      </bottom>
      <diagonal/>
    </border>
    <border>
      <left/>
      <right style="medium">
        <color theme="5" tint="-0.499984740745262"/>
      </right>
      <top style="medium">
        <color indexed="64"/>
      </top>
      <bottom style="thin">
        <color indexed="64"/>
      </bottom>
      <diagonal/>
    </border>
    <border>
      <left style="dotted">
        <color theme="5" tint="0.59996337778862885"/>
      </left>
      <right/>
      <top style="double">
        <color auto="1"/>
      </top>
      <bottom style="dashed">
        <color theme="5" tint="0.59996337778862885"/>
      </bottom>
      <diagonal/>
    </border>
    <border>
      <left style="dotted">
        <color theme="5" tint="0.59996337778862885"/>
      </left>
      <right/>
      <top style="dashed">
        <color theme="5" tint="0.59996337778862885"/>
      </top>
      <bottom style="dashed">
        <color theme="5" tint="0.59996337778862885"/>
      </bottom>
      <diagonal/>
    </border>
    <border>
      <left style="dotted">
        <color theme="5" tint="0.59996337778862885"/>
      </left>
      <right/>
      <top style="dashed">
        <color theme="5" tint="0.59996337778862885"/>
      </top>
      <bottom style="thick">
        <color theme="5" tint="-0.499984740745262"/>
      </bottom>
      <diagonal/>
    </border>
    <border>
      <left style="medium">
        <color theme="5" tint="-0.499984740745262"/>
      </left>
      <right/>
      <top/>
      <bottom style="dashed">
        <color theme="5" tint="0.59996337778862885"/>
      </bottom>
      <diagonal/>
    </border>
    <border>
      <left style="medium">
        <color theme="5" tint="-0.499984740745262"/>
      </left>
      <right/>
      <top style="dashed">
        <color theme="5" tint="0.59996337778862885"/>
      </top>
      <bottom style="dashed">
        <color theme="5" tint="0.59996337778862885"/>
      </bottom>
      <diagonal/>
    </border>
    <border>
      <left style="medium">
        <color theme="5" tint="-0.499984740745262"/>
      </left>
      <right/>
      <top style="dashed">
        <color theme="5" tint="0.59996337778862885"/>
      </top>
      <bottom style="thick">
        <color theme="5" tint="-0.499984740745262"/>
      </bottom>
      <diagonal/>
    </border>
    <border>
      <left style="thick">
        <color theme="5" tint="-0.499984740745262"/>
      </left>
      <right/>
      <top style="thick">
        <color theme="5" tint="-0.499984740745262"/>
      </top>
      <bottom style="thick">
        <color theme="5" tint="-0.499984740745262"/>
      </bottom>
      <diagonal/>
    </border>
    <border>
      <left/>
      <right/>
      <top style="thick">
        <color theme="5" tint="-0.499984740745262"/>
      </top>
      <bottom style="thick">
        <color theme="5" tint="-0.499984740745262"/>
      </bottom>
      <diagonal/>
    </border>
    <border>
      <left style="dotted">
        <color theme="5" tint="0.59996337778862885"/>
      </left>
      <right style="thin">
        <color theme="5" tint="-0.499984740745262"/>
      </right>
      <top style="thick">
        <color theme="5" tint="-0.499984740745262"/>
      </top>
      <bottom style="thick">
        <color theme="5" tint="-0.499984740745262"/>
      </bottom>
      <diagonal/>
    </border>
    <border>
      <left style="dotted">
        <color theme="5" tint="0.59996337778862885"/>
      </left>
      <right style="thick">
        <color theme="5" tint="-0.499984740745262"/>
      </right>
      <top style="thick">
        <color theme="5" tint="-0.499984740745262"/>
      </top>
      <bottom style="thick">
        <color theme="5" tint="-0.499984740745262"/>
      </bottom>
      <diagonal/>
    </border>
    <border>
      <left/>
      <right/>
      <top style="double">
        <color auto="1"/>
      </top>
      <bottom style="dotted">
        <color theme="4" tint="0.59996337778862885"/>
      </bottom>
      <diagonal/>
    </border>
    <border>
      <left/>
      <right/>
      <top style="dotted">
        <color theme="4" tint="0.59996337778862885"/>
      </top>
      <bottom style="dotted">
        <color theme="4" tint="0.59996337778862885"/>
      </bottom>
      <diagonal/>
    </border>
    <border>
      <left/>
      <right/>
      <top style="dotted">
        <color theme="4" tint="0.59996337778862885"/>
      </top>
      <bottom style="thick">
        <color theme="4" tint="-0.499984740745262"/>
      </bottom>
      <diagonal/>
    </border>
    <border>
      <left style="thin">
        <color indexed="64"/>
      </left>
      <right/>
      <top style="thin">
        <color indexed="64"/>
      </top>
      <bottom style="double">
        <color auto="1"/>
      </bottom>
      <diagonal/>
    </border>
    <border>
      <left style="thick">
        <color theme="4" tint="-0.499984740745262"/>
      </left>
      <right/>
      <top/>
      <bottom style="medium">
        <color indexed="64"/>
      </bottom>
      <diagonal/>
    </border>
    <border>
      <left/>
      <right style="thick">
        <color theme="4" tint="-0.499984740745262"/>
      </right>
      <top/>
      <bottom style="medium">
        <color indexed="64"/>
      </bottom>
      <diagonal/>
    </border>
    <border>
      <left style="thick">
        <color rgb="FFFFD85D"/>
      </left>
      <right/>
      <top style="thick">
        <color rgb="FFFFD85D"/>
      </top>
      <bottom/>
      <diagonal/>
    </border>
    <border>
      <left/>
      <right/>
      <top style="thick">
        <color rgb="FFFFD85D"/>
      </top>
      <bottom/>
      <diagonal/>
    </border>
    <border>
      <left style="thick">
        <color rgb="FFFFD85D"/>
      </left>
      <right/>
      <top/>
      <bottom/>
      <diagonal/>
    </border>
    <border>
      <left style="dashed">
        <color theme="2" tint="-0.24994659260841701"/>
      </left>
      <right style="dashed">
        <color theme="2" tint="-0.24994659260841701"/>
      </right>
      <top style="thick">
        <color rgb="FFFFD85D"/>
      </top>
      <bottom style="dashed">
        <color theme="2" tint="-0.24994659260841701"/>
      </bottom>
      <diagonal/>
    </border>
    <border>
      <left style="dashed">
        <color theme="2" tint="-0.24994659260841701"/>
      </left>
      <right style="dashed">
        <color theme="2" tint="-0.24994659260841701"/>
      </right>
      <top style="dashed">
        <color theme="2" tint="-0.24994659260841701"/>
      </top>
      <bottom style="dashed">
        <color theme="2" tint="-0.24994659260841701"/>
      </bottom>
      <diagonal/>
    </border>
    <border>
      <left style="thick">
        <color rgb="FFFFD85D"/>
      </left>
      <right/>
      <top style="dashed">
        <color theme="2" tint="-0.24994659260841701"/>
      </top>
      <bottom style="dashed">
        <color theme="2" tint="-0.24994659260841701"/>
      </bottom>
      <diagonal/>
    </border>
    <border>
      <left style="dashed">
        <color theme="2" tint="-0.24994659260841701"/>
      </left>
      <right/>
      <top style="dashed">
        <color theme="2" tint="-0.24994659260841701"/>
      </top>
      <bottom style="dashed">
        <color theme="2" tint="-0.24994659260841701"/>
      </bottom>
      <diagonal/>
    </border>
    <border>
      <left style="dashed">
        <color theme="2" tint="-0.24994659260841701"/>
      </left>
      <right style="dashed">
        <color theme="2" tint="-0.24994659260841701"/>
      </right>
      <top style="dashed">
        <color theme="2" tint="-0.24994659260841701"/>
      </top>
      <bottom/>
      <diagonal/>
    </border>
    <border>
      <left style="thick">
        <color rgb="FFFFD85D"/>
      </left>
      <right/>
      <top/>
      <bottom style="dashed">
        <color theme="2" tint="-0.24994659260841701"/>
      </bottom>
      <diagonal/>
    </border>
    <border>
      <left style="dashed">
        <color theme="2" tint="-0.24994659260841701"/>
      </left>
      <right style="dashed">
        <color theme="2" tint="-0.24994659260841701"/>
      </right>
      <top/>
      <bottom style="dashed">
        <color theme="2" tint="-0.24994659260841701"/>
      </bottom>
      <diagonal/>
    </border>
    <border>
      <left style="dashed">
        <color theme="2" tint="-0.24994659260841701"/>
      </left>
      <right/>
      <top/>
      <bottom style="dashed">
        <color theme="2" tint="-0.24994659260841701"/>
      </bottom>
      <diagonal/>
    </border>
    <border>
      <left style="thick">
        <color rgb="FFFFD85D"/>
      </left>
      <right/>
      <top style="dashed">
        <color theme="2" tint="-0.24994659260841701"/>
      </top>
      <bottom/>
      <diagonal/>
    </border>
    <border>
      <left style="dashed">
        <color theme="2" tint="-0.24994659260841701"/>
      </left>
      <right/>
      <top style="dashed">
        <color theme="2" tint="-0.24994659260841701"/>
      </top>
      <bottom/>
      <diagonal/>
    </border>
    <border>
      <left/>
      <right/>
      <top/>
      <bottom style="thick">
        <color rgb="FFFFD85D"/>
      </bottom>
      <diagonal/>
    </border>
    <border>
      <left style="thick">
        <color rgb="FFFFD85D"/>
      </left>
      <right style="thin">
        <color rgb="FFFFD85D"/>
      </right>
      <top style="thin">
        <color rgb="FFFFD85D"/>
      </top>
      <bottom/>
      <diagonal/>
    </border>
    <border>
      <left style="thick">
        <color rgb="FFFFD85D"/>
      </left>
      <right style="thin">
        <color rgb="FFFFD85D"/>
      </right>
      <top/>
      <bottom style="thick">
        <color rgb="FFFFD85D"/>
      </bottom>
      <diagonal/>
    </border>
    <border>
      <left style="thin">
        <color rgb="FFFFD85D"/>
      </left>
      <right/>
      <top style="thin">
        <color rgb="FFFFD85D"/>
      </top>
      <bottom/>
      <diagonal/>
    </border>
    <border>
      <left style="thick">
        <color rgb="FFFFD85D"/>
      </left>
      <right/>
      <top/>
      <bottom style="thick">
        <color rgb="FFFFD85D"/>
      </bottom>
      <diagonal/>
    </border>
    <border>
      <left style="dashed">
        <color theme="2" tint="-0.24994659260841701"/>
      </left>
      <right style="dashed">
        <color theme="2" tint="-0.24994659260841701"/>
      </right>
      <top/>
      <bottom style="thick">
        <color rgb="FFFFD85D"/>
      </bottom>
      <diagonal/>
    </border>
    <border>
      <left style="dashed">
        <color theme="2" tint="-0.24994659260841701"/>
      </left>
      <right/>
      <top/>
      <bottom style="thick">
        <color rgb="FFFFD85D"/>
      </bottom>
      <diagonal/>
    </border>
    <border>
      <left style="thick">
        <color rgb="FFFFD85D"/>
      </left>
      <right/>
      <top style="thick">
        <color rgb="FFFFD85D"/>
      </top>
      <bottom style="dashed">
        <color theme="2" tint="-0.24994659260841701"/>
      </bottom>
      <diagonal/>
    </border>
    <border>
      <left style="thin">
        <color rgb="FFFFD85D"/>
      </left>
      <right/>
      <top/>
      <bottom/>
      <diagonal/>
    </border>
    <border>
      <left/>
      <right/>
      <top style="thin">
        <color rgb="FFFFD85D"/>
      </top>
      <bottom/>
      <diagonal/>
    </border>
    <border>
      <left style="dashed">
        <color rgb="FFFFD85D"/>
      </left>
      <right/>
      <top/>
      <bottom style="thick">
        <color rgb="FFFFD85D"/>
      </bottom>
      <diagonal/>
    </border>
    <border>
      <left style="dashed">
        <color theme="2" tint="-0.24994659260841701"/>
      </left>
      <right/>
      <top style="thick">
        <color rgb="FFFFD85D"/>
      </top>
      <bottom style="dashed">
        <color theme="2" tint="-0.24994659260841701"/>
      </bottom>
      <diagonal/>
    </border>
    <border>
      <left style="thick">
        <color theme="2" tint="-0.24994659260841701"/>
      </left>
      <right style="dashed">
        <color theme="2" tint="-0.24994659260841701"/>
      </right>
      <top style="thick">
        <color rgb="FFFFD85D"/>
      </top>
      <bottom style="dashed">
        <color theme="2" tint="-0.24994659260841701"/>
      </bottom>
      <diagonal/>
    </border>
    <border>
      <left style="thick">
        <color theme="2" tint="-0.24994659260841701"/>
      </left>
      <right style="dashed">
        <color theme="2" tint="-0.24994659260841701"/>
      </right>
      <top style="dashed">
        <color theme="2" tint="-0.24994659260841701"/>
      </top>
      <bottom style="dashed">
        <color theme="2" tint="-0.24994659260841701"/>
      </bottom>
      <diagonal/>
    </border>
    <border>
      <left style="thick">
        <color theme="2" tint="-0.24994659260841701"/>
      </left>
      <right style="dashed">
        <color theme="2" tint="-0.24994659260841701"/>
      </right>
      <top style="dashed">
        <color theme="2" tint="-0.24994659260841701"/>
      </top>
      <bottom/>
      <diagonal/>
    </border>
    <border>
      <left style="thick">
        <color theme="2" tint="-0.24994659260841701"/>
      </left>
      <right style="dashed">
        <color theme="2" tint="-0.24994659260841701"/>
      </right>
      <top/>
      <bottom style="dashed">
        <color theme="2" tint="-0.24994659260841701"/>
      </bottom>
      <diagonal/>
    </border>
    <border>
      <left style="thick">
        <color theme="2" tint="-0.24994659260841701"/>
      </left>
      <right style="dashed">
        <color theme="2" tint="-0.24994659260841701"/>
      </right>
      <top/>
      <bottom style="thick">
        <color rgb="FFFFD85D"/>
      </bottom>
      <diagonal/>
    </border>
    <border>
      <left style="dashed">
        <color theme="2" tint="-0.24994659260841701"/>
      </left>
      <right style="medium">
        <color theme="2" tint="-0.24994659260841701"/>
      </right>
      <top style="thick">
        <color rgb="FFFFD85D"/>
      </top>
      <bottom style="dashed">
        <color theme="2" tint="-0.24994659260841701"/>
      </bottom>
      <diagonal/>
    </border>
    <border>
      <left style="dashed">
        <color theme="2" tint="-0.24994659260841701"/>
      </left>
      <right style="medium">
        <color theme="2" tint="-0.24994659260841701"/>
      </right>
      <top style="dashed">
        <color theme="2" tint="-0.24994659260841701"/>
      </top>
      <bottom style="dashed">
        <color theme="2" tint="-0.24994659260841701"/>
      </bottom>
      <diagonal/>
    </border>
    <border>
      <left style="dashed">
        <color theme="2" tint="-0.24994659260841701"/>
      </left>
      <right style="medium">
        <color theme="2" tint="-0.24994659260841701"/>
      </right>
      <top style="dashed">
        <color theme="2" tint="-0.24994659260841701"/>
      </top>
      <bottom/>
      <diagonal/>
    </border>
    <border>
      <left style="dashed">
        <color theme="2" tint="-0.24994659260841701"/>
      </left>
      <right style="medium">
        <color theme="2" tint="-0.24994659260841701"/>
      </right>
      <top/>
      <bottom style="dashed">
        <color theme="2" tint="-0.24994659260841701"/>
      </bottom>
      <diagonal/>
    </border>
    <border>
      <left style="dashed">
        <color theme="2" tint="-0.24994659260841701"/>
      </left>
      <right style="thick">
        <color theme="2" tint="-0.24994659260841701"/>
      </right>
      <top style="thick">
        <color rgb="FFFFD85D"/>
      </top>
      <bottom style="dashed">
        <color theme="2" tint="-0.24994659260841701"/>
      </bottom>
      <diagonal/>
    </border>
    <border>
      <left style="dashed">
        <color theme="2" tint="-0.24994659260841701"/>
      </left>
      <right style="thick">
        <color theme="2" tint="-0.24994659260841701"/>
      </right>
      <top style="dashed">
        <color theme="2" tint="-0.24994659260841701"/>
      </top>
      <bottom style="dashed">
        <color theme="2" tint="-0.24994659260841701"/>
      </bottom>
      <diagonal/>
    </border>
    <border>
      <left style="dashed">
        <color theme="2" tint="-0.24994659260841701"/>
      </left>
      <right style="thick">
        <color theme="2" tint="-0.24994659260841701"/>
      </right>
      <top style="dashed">
        <color theme="2" tint="-0.24994659260841701"/>
      </top>
      <bottom/>
      <diagonal/>
    </border>
    <border>
      <left style="dashed">
        <color theme="2" tint="-0.24994659260841701"/>
      </left>
      <right style="thick">
        <color theme="2" tint="-0.24994659260841701"/>
      </right>
      <top/>
      <bottom style="thick">
        <color rgb="FFFFD85D"/>
      </bottom>
      <diagonal/>
    </border>
    <border>
      <left style="dashed">
        <color theme="2" tint="-0.24994659260841701"/>
      </left>
      <right style="thick">
        <color theme="2" tint="-0.24994659260841701"/>
      </right>
      <top/>
      <bottom style="dashed">
        <color theme="2" tint="-0.24994659260841701"/>
      </bottom>
      <diagonal/>
    </border>
    <border>
      <left style="dashed">
        <color theme="2" tint="-0.24994659260841701"/>
      </left>
      <right style="medium">
        <color theme="2" tint="-0.24994659260841701"/>
      </right>
      <top/>
      <bottom style="thick">
        <color rgb="FFFFD85D"/>
      </bottom>
      <diagonal/>
    </border>
    <border>
      <left style="thick">
        <color rgb="FFFFD85D"/>
      </left>
      <right style="dashed">
        <color rgb="FFFFD85D"/>
      </right>
      <top/>
      <bottom style="thick">
        <color rgb="FFFFD85D"/>
      </bottom>
      <diagonal/>
    </border>
    <border>
      <left style="dashed">
        <color rgb="FFFFD85D"/>
      </left>
      <right style="dashed">
        <color rgb="FFFFD85D"/>
      </right>
      <top/>
      <bottom style="thick">
        <color rgb="FFFFD85D"/>
      </bottom>
      <diagonal/>
    </border>
    <border>
      <left style="dashed">
        <color rgb="FFFFD85D"/>
      </left>
      <right style="thin">
        <color rgb="FFFFD85D"/>
      </right>
      <top/>
      <bottom style="thick">
        <color rgb="FFFFD85D"/>
      </bottom>
      <diagonal/>
    </border>
    <border>
      <left/>
      <right style="thin">
        <color rgb="FFFFD85D"/>
      </right>
      <top/>
      <bottom/>
      <diagonal/>
    </border>
    <border>
      <left/>
      <right style="medium">
        <color rgb="FFFFD85D"/>
      </right>
      <top/>
      <bottom/>
      <diagonal/>
    </border>
    <border>
      <left style="medium">
        <color rgb="FFFFD85D"/>
      </left>
      <right/>
      <top/>
      <bottom/>
      <diagonal/>
    </border>
    <border>
      <left/>
      <right style="thick">
        <color rgb="FFFFD85D"/>
      </right>
      <top/>
      <bottom/>
      <diagonal/>
    </border>
    <border>
      <left style="thin">
        <color rgb="FFFFD85D"/>
      </left>
      <right style="thin">
        <color rgb="FFFFD85D"/>
      </right>
      <top/>
      <bottom/>
      <diagonal/>
    </border>
    <border>
      <left style="thin">
        <color rgb="FFFFD85D"/>
      </left>
      <right style="dashed">
        <color rgb="FFFFD85D"/>
      </right>
      <top/>
      <bottom style="thick">
        <color rgb="FFFFD85D"/>
      </bottom>
      <diagonal/>
    </border>
    <border>
      <left style="dashed">
        <color rgb="FFFFD85D"/>
      </left>
      <right style="medium">
        <color rgb="FFFFD85D"/>
      </right>
      <top/>
      <bottom style="thick">
        <color rgb="FFFFD85D"/>
      </bottom>
      <diagonal/>
    </border>
    <border>
      <left/>
      <right style="dashed">
        <color rgb="FFFFD85D"/>
      </right>
      <top/>
      <bottom style="thick">
        <color rgb="FFFFD85D"/>
      </bottom>
      <diagonal/>
    </border>
    <border>
      <left style="medium">
        <color rgb="FFFFD85D"/>
      </left>
      <right style="dashed">
        <color rgb="FFFFD85D"/>
      </right>
      <top/>
      <bottom style="thick">
        <color rgb="FFFFD85D"/>
      </bottom>
      <diagonal/>
    </border>
    <border>
      <left style="dashed">
        <color rgb="FFFFD85D"/>
      </left>
      <right style="thick">
        <color rgb="FFFFD85D"/>
      </right>
      <top/>
      <bottom style="thick">
        <color rgb="FFFFD85D"/>
      </bottom>
      <diagonal/>
    </border>
    <border>
      <left/>
      <right/>
      <top style="thick">
        <color rgb="FFFFD85D"/>
      </top>
      <bottom style="medium">
        <color rgb="FFFFD85D"/>
      </bottom>
      <diagonal/>
    </border>
    <border>
      <left style="thick">
        <color rgb="FFFFD85D"/>
      </left>
      <right/>
      <top/>
      <bottom style="thin">
        <color rgb="FFFFD85D"/>
      </bottom>
      <diagonal/>
    </border>
    <border>
      <left/>
      <right/>
      <top/>
      <bottom style="thin">
        <color rgb="FFFFD85D"/>
      </bottom>
      <diagonal/>
    </border>
    <border>
      <left/>
      <right style="medium">
        <color rgb="FFFFD85D"/>
      </right>
      <top/>
      <bottom style="thin">
        <color rgb="FFFFD85D"/>
      </bottom>
      <diagonal/>
    </border>
    <border>
      <left style="medium">
        <color rgb="FFFFD85D"/>
      </left>
      <right/>
      <top/>
      <bottom style="thin">
        <color rgb="FFFFD85D"/>
      </bottom>
      <diagonal/>
    </border>
    <border>
      <left/>
      <right style="thick">
        <color rgb="FFFFD85D"/>
      </right>
      <top/>
      <bottom style="thin">
        <color rgb="FFFFD85D"/>
      </bottom>
      <diagonal/>
    </border>
    <border>
      <left style="thick">
        <color rgb="FFFFD85D"/>
      </left>
      <right/>
      <top style="thick">
        <color rgb="FFFFD85D"/>
      </top>
      <bottom style="medium">
        <color rgb="FFFFD85D"/>
      </bottom>
      <diagonal/>
    </border>
    <border>
      <left/>
      <right style="thick">
        <color rgb="FFFFD85D"/>
      </right>
      <top style="thick">
        <color rgb="FFFFD85D"/>
      </top>
      <bottom style="medium">
        <color rgb="FFFFD85D"/>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medium">
        <color theme="1"/>
      </top>
      <bottom style="thin">
        <color theme="1" tint="0.499984740745262"/>
      </bottom>
      <diagonal/>
    </border>
    <border>
      <left/>
      <right style="thin">
        <color theme="1" tint="0.499984740745262"/>
      </right>
      <top style="medium">
        <color theme="1"/>
      </top>
      <bottom style="thin">
        <color theme="1" tint="0.499984740745262"/>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medium">
        <color theme="1"/>
      </top>
      <bottom/>
      <diagonal/>
    </border>
    <border>
      <left/>
      <right style="thick">
        <color theme="1" tint="0.499984740745262"/>
      </right>
      <top style="thick">
        <color theme="1" tint="0.499984740745262"/>
      </top>
      <bottom style="thick">
        <color theme="1" tint="0.499984740745262"/>
      </bottom>
      <diagonal/>
    </border>
    <border>
      <left style="thick">
        <color theme="1" tint="0.499984740745262"/>
      </left>
      <right/>
      <top style="thick">
        <color theme="1" tint="0.499984740745262"/>
      </top>
      <bottom style="thick">
        <color theme="1" tint="0.499984740745262"/>
      </bottom>
      <diagonal/>
    </border>
    <border>
      <left style="thick">
        <color rgb="FFFFD85D"/>
      </left>
      <right/>
      <top style="medium">
        <color rgb="FFFFD85D"/>
      </top>
      <bottom style="thin">
        <color rgb="FFFFD85D"/>
      </bottom>
      <diagonal/>
    </border>
    <border>
      <left/>
      <right/>
      <top style="medium">
        <color rgb="FFFFD85D"/>
      </top>
      <bottom style="thin">
        <color rgb="FFFFD85D"/>
      </bottom>
      <diagonal/>
    </border>
    <border>
      <left/>
      <right style="thick">
        <color rgb="FFFFD85D"/>
      </right>
      <top style="medium">
        <color rgb="FFFFD85D"/>
      </top>
      <bottom style="thin">
        <color rgb="FFFFD85D"/>
      </bottom>
      <diagonal/>
    </border>
    <border>
      <left style="medium">
        <color rgb="FFFFD85D"/>
      </left>
      <right/>
      <top style="thin">
        <color rgb="FFFFD85D"/>
      </top>
      <bottom/>
      <diagonal/>
    </border>
    <border>
      <left/>
      <right style="thick">
        <color rgb="FFFFD85D"/>
      </right>
      <top style="thin">
        <color rgb="FFFFD85D"/>
      </top>
      <bottom/>
      <diagonal/>
    </border>
    <border>
      <left/>
      <right style="medium">
        <color rgb="FFFFD85D"/>
      </right>
      <top style="medium">
        <color rgb="FFFFD85D"/>
      </top>
      <bottom style="thin">
        <color rgb="FFFFD85D"/>
      </bottom>
      <diagonal/>
    </border>
    <border>
      <left style="medium">
        <color rgb="FFFFD85D"/>
      </left>
      <right/>
      <top style="medium">
        <color rgb="FFFFD85D"/>
      </top>
      <bottom style="thin">
        <color rgb="FFFFD85D"/>
      </bottom>
      <diagonal/>
    </border>
    <border>
      <left/>
      <right style="thick">
        <color rgb="FFFFD85D"/>
      </right>
      <top style="thick">
        <color rgb="FFFFD85D"/>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1" tint="0.499984740745262"/>
      </right>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right style="medium">
        <color indexed="64"/>
      </right>
      <top/>
      <bottom style="thin">
        <color indexed="64"/>
      </bottom>
      <diagonal/>
    </border>
    <border>
      <left style="medium">
        <color indexed="64"/>
      </left>
      <right style="thin">
        <color theme="1" tint="0.499984740745262"/>
      </right>
      <top style="medium">
        <color theme="1"/>
      </top>
      <bottom style="thin">
        <color theme="1" tint="0.499984740745262"/>
      </bottom>
      <diagonal/>
    </border>
    <border>
      <left style="medium">
        <color indexed="64"/>
      </left>
      <right/>
      <top/>
      <bottom style="medium">
        <color indexed="64"/>
      </bottom>
      <diagonal/>
    </border>
    <border>
      <left style="thick">
        <color rgb="FFFFD85D"/>
      </left>
      <right/>
      <top style="thin">
        <color rgb="FFFFD85D"/>
      </top>
      <bottom/>
      <diagonal/>
    </border>
    <border>
      <left/>
      <right style="thin">
        <color rgb="FFFFD85D"/>
      </right>
      <top style="thin">
        <color rgb="FFFFD85D"/>
      </top>
      <bottom/>
      <diagonal/>
    </border>
    <border>
      <left style="medium">
        <color theme="2" tint="-0.24994659260841701"/>
      </left>
      <right style="dashed">
        <color theme="2" tint="-0.24994659260841701"/>
      </right>
      <top style="thick">
        <color rgb="FFFFD85D"/>
      </top>
      <bottom style="dashed">
        <color theme="2" tint="-0.24994659260841701"/>
      </bottom>
      <diagonal/>
    </border>
    <border>
      <left style="medium">
        <color theme="2" tint="-0.24994659260841701"/>
      </left>
      <right style="dashed">
        <color theme="2" tint="-0.24994659260841701"/>
      </right>
      <top style="dashed">
        <color theme="2" tint="-0.24994659260841701"/>
      </top>
      <bottom style="dashed">
        <color theme="2" tint="-0.24994659260841701"/>
      </bottom>
      <diagonal/>
    </border>
    <border>
      <left style="medium">
        <color theme="2" tint="-0.24994659260841701"/>
      </left>
      <right style="dashed">
        <color theme="2" tint="-0.24994659260841701"/>
      </right>
      <top style="dashed">
        <color theme="2" tint="-0.24994659260841701"/>
      </top>
      <bottom/>
      <diagonal/>
    </border>
    <border>
      <left style="medium">
        <color theme="2" tint="-0.24994659260841701"/>
      </left>
      <right style="dashed">
        <color theme="2" tint="-0.24994659260841701"/>
      </right>
      <top/>
      <bottom style="dashed">
        <color theme="2" tint="-0.24994659260841701"/>
      </bottom>
      <diagonal/>
    </border>
    <border>
      <left style="medium">
        <color theme="2" tint="-0.24994659260841701"/>
      </left>
      <right style="dashed">
        <color theme="2" tint="-0.24994659260841701"/>
      </right>
      <top/>
      <bottom style="thick">
        <color rgb="FFFFD85D"/>
      </bottom>
      <diagonal/>
    </border>
    <border>
      <left style="medium">
        <color rgb="FFFFD85D"/>
      </left>
      <right/>
      <top/>
      <bottom style="dashed">
        <color theme="2" tint="-0.24994659260841701"/>
      </bottom>
      <diagonal/>
    </border>
    <border>
      <left/>
      <right/>
      <top style="thin">
        <color indexed="64"/>
      </top>
      <bottom/>
      <diagonal/>
    </border>
    <border>
      <left style="thick">
        <color theme="3" tint="-0.24994659260841701"/>
      </left>
      <right/>
      <top style="thick">
        <color theme="3" tint="-0.24994659260841701"/>
      </top>
      <bottom/>
      <diagonal/>
    </border>
    <border>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diagonal/>
    </border>
    <border>
      <left/>
      <right style="thick">
        <color theme="3" tint="-0.24994659260841701"/>
      </right>
      <top/>
      <bottom/>
      <diagonal/>
    </border>
    <border>
      <left style="thick">
        <color theme="3" tint="-0.24994659260841701"/>
      </left>
      <right/>
      <top/>
      <bottom style="thick">
        <color theme="3" tint="-0.24994659260841701"/>
      </bottom>
      <diagonal/>
    </border>
    <border>
      <left/>
      <right/>
      <top/>
      <bottom style="thick">
        <color theme="3" tint="-0.24994659260841701"/>
      </bottom>
      <diagonal/>
    </border>
    <border>
      <left/>
      <right style="thick">
        <color theme="3" tint="-0.24994659260841701"/>
      </right>
      <top/>
      <bottom style="thick">
        <color theme="3" tint="-0.24994659260841701"/>
      </bottom>
      <diagonal/>
    </border>
    <border>
      <left/>
      <right/>
      <top style="thick">
        <color rgb="FFFFD85D"/>
      </top>
      <bottom style="thick">
        <color theme="3" tint="-0.24994659260841701"/>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ashed">
        <color rgb="FFFFD85D"/>
      </left>
      <right style="dashed">
        <color rgb="FFFFD85D"/>
      </right>
      <top style="thick">
        <color rgb="FFFFD85D"/>
      </top>
      <bottom style="thick">
        <color rgb="FFFFD85D"/>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ck">
        <color theme="3" tint="-0.24994659260841701"/>
      </right>
      <top style="thick">
        <color theme="3" tint="-0.24994659260841701"/>
      </top>
      <bottom style="thick">
        <color theme="3" tint="-0.24994659260841701"/>
      </bottom>
      <diagonal/>
    </border>
    <border>
      <left style="thick">
        <color rgb="FFFFD85D"/>
      </left>
      <right/>
      <top style="thick">
        <color rgb="FFFFD85D"/>
      </top>
      <bottom style="thick">
        <color rgb="FFFFD85D"/>
      </bottom>
      <diagonal/>
    </border>
    <border>
      <left/>
      <right/>
      <top style="thick">
        <color rgb="FFFFD85D"/>
      </top>
      <bottom style="thick">
        <color rgb="FFFFD85D"/>
      </bottom>
      <diagonal/>
    </border>
    <border>
      <left/>
      <right style="thick">
        <color rgb="FFFFD85D"/>
      </right>
      <top style="thick">
        <color rgb="FFFFD85D"/>
      </top>
      <bottom style="thick">
        <color rgb="FFFFD85D"/>
      </bottom>
      <diagonal/>
    </border>
  </borders>
  <cellStyleXfs count="8864">
    <xf numFmtId="0" fontId="0" fillId="0" borderId="0"/>
    <xf numFmtId="0" fontId="28" fillId="0" borderId="0"/>
    <xf numFmtId="0" fontId="30" fillId="0" borderId="0"/>
    <xf numFmtId="0" fontId="29" fillId="0" borderId="0"/>
    <xf numFmtId="0" fontId="32" fillId="0" borderId="0" applyNumberFormat="0" applyFill="0" applyBorder="0" applyAlignment="0" applyProtection="0"/>
    <xf numFmtId="0" fontId="33" fillId="0" borderId="381" applyNumberFormat="0" applyFill="0" applyAlignment="0" applyProtection="0"/>
    <xf numFmtId="0" fontId="34" fillId="0" borderId="382" applyNumberFormat="0" applyFill="0" applyAlignment="0" applyProtection="0"/>
    <xf numFmtId="0" fontId="35" fillId="0" borderId="383"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31" borderId="0" applyNumberFormat="0" applyBorder="0" applyAlignment="0" applyProtection="0"/>
    <xf numFmtId="0" fontId="39" fillId="32" borderId="384" applyNumberFormat="0" applyAlignment="0" applyProtection="0"/>
    <xf numFmtId="0" fontId="40" fillId="33" borderId="385" applyNumberFormat="0" applyAlignment="0" applyProtection="0"/>
    <xf numFmtId="0" fontId="41" fillId="33" borderId="384" applyNumberFormat="0" applyAlignment="0" applyProtection="0"/>
    <xf numFmtId="0" fontId="42" fillId="0" borderId="386" applyNumberFormat="0" applyFill="0" applyAlignment="0" applyProtection="0"/>
    <xf numFmtId="0" fontId="43" fillId="34" borderId="387"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89" applyNumberFormat="0" applyFill="0" applyAlignment="0" applyProtection="0"/>
    <xf numFmtId="0" fontId="47"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47" fillId="59" borderId="0" applyNumberFormat="0" applyBorder="0" applyAlignment="0" applyProtection="0"/>
    <xf numFmtId="0" fontId="49" fillId="0" borderId="0"/>
    <xf numFmtId="43" fontId="49" fillId="0" borderId="0" applyFont="0" applyFill="0" applyBorder="0" applyAlignment="0" applyProtection="0"/>
    <xf numFmtId="44" fontId="49" fillId="0" borderId="0" applyFont="0" applyFill="0" applyBorder="0" applyAlignment="0" applyProtection="0"/>
    <xf numFmtId="9" fontId="49" fillId="0" borderId="0" applyFont="0" applyFill="0" applyBorder="0" applyAlignment="0" applyProtection="0"/>
    <xf numFmtId="0" fontId="55" fillId="0" borderId="0" applyNumberFormat="0" applyFill="0" applyBorder="0" applyAlignment="0" applyProtection="0"/>
    <xf numFmtId="0" fontId="29" fillId="0" borderId="0"/>
    <xf numFmtId="0" fontId="31" fillId="0" borderId="0"/>
    <xf numFmtId="0" fontId="31" fillId="35" borderId="388" applyNumberFormat="0" applyFont="0" applyAlignment="0" applyProtection="0"/>
    <xf numFmtId="0" fontId="28" fillId="0" borderId="0"/>
    <xf numFmtId="0" fontId="51" fillId="0" borderId="0"/>
    <xf numFmtId="0" fontId="55" fillId="0" borderId="0" applyNumberFormat="0" applyFill="0" applyBorder="0" applyAlignment="0" applyProtection="0"/>
    <xf numFmtId="0" fontId="52" fillId="0" borderId="0"/>
    <xf numFmtId="0" fontId="53" fillId="0" borderId="0"/>
    <xf numFmtId="0" fontId="54" fillId="0" borderId="0" applyNumberFormat="0" applyFill="0" applyBorder="0" applyAlignment="0" applyProtection="0"/>
    <xf numFmtId="0" fontId="49" fillId="0" borderId="0"/>
    <xf numFmtId="0" fontId="49" fillId="0" borderId="0"/>
    <xf numFmtId="0" fontId="56" fillId="0" borderId="0" applyNumberFormat="0" applyFill="0" applyBorder="0" applyAlignment="0" applyProtection="0">
      <alignment vertical="top"/>
      <protection locked="0"/>
    </xf>
    <xf numFmtId="0" fontId="50" fillId="0" borderId="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1" fillId="0" borderId="0"/>
    <xf numFmtId="0" fontId="28" fillId="0" borderId="0"/>
    <xf numFmtId="0" fontId="29" fillId="0" borderId="0"/>
    <xf numFmtId="0" fontId="29" fillId="0" borderId="0"/>
    <xf numFmtId="0" fontId="31" fillId="37"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49" fillId="0" borderId="0"/>
    <xf numFmtId="0" fontId="55" fillId="0" borderId="0" applyNumberFormat="0" applyFill="0" applyBorder="0" applyAlignment="0" applyProtection="0"/>
    <xf numFmtId="0" fontId="55" fillId="0" borderId="0" applyNumberFormat="0" applyFill="0" applyBorder="0" applyAlignment="0" applyProtection="0"/>
    <xf numFmtId="0" fontId="31" fillId="0" borderId="0"/>
    <xf numFmtId="0" fontId="31" fillId="35" borderId="388" applyNumberFormat="0" applyFon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cellStyleXfs>
  <cellXfs count="1088">
    <xf numFmtId="0" fontId="0" fillId="0" borderId="0" xfId="0"/>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0" fontId="3" fillId="12" borderId="0" xfId="0" applyFont="1" applyFill="1" applyAlignment="1">
      <alignment horizontal="center"/>
    </xf>
    <xf numFmtId="0" fontId="0" fillId="6" borderId="0" xfId="0" applyFill="1" applyAlignment="1">
      <alignment horizontal="center"/>
    </xf>
    <xf numFmtId="0" fontId="2" fillId="16" borderId="0" xfId="0" applyFont="1" applyFill="1" applyAlignment="1">
      <alignment horizontal="center"/>
    </xf>
    <xf numFmtId="0" fontId="5" fillId="0" borderId="0" xfId="0" applyFont="1"/>
    <xf numFmtId="0" fontId="1" fillId="2" borderId="8" xfId="0" applyFont="1" applyFill="1" applyBorder="1" applyAlignment="1">
      <alignment horizontal="center"/>
    </xf>
    <xf numFmtId="0" fontId="1" fillId="7" borderId="8" xfId="0" applyFont="1" applyFill="1" applyBorder="1" applyAlignment="1">
      <alignment horizontal="center"/>
    </xf>
    <xf numFmtId="0" fontId="1" fillId="19" borderId="8" xfId="0" applyFont="1" applyFill="1" applyBorder="1" applyAlignment="1">
      <alignment horizontal="center"/>
    </xf>
    <xf numFmtId="0" fontId="1" fillId="2" borderId="10" xfId="0" applyFont="1" applyFill="1" applyBorder="1" applyAlignment="1">
      <alignment horizontal="center"/>
    </xf>
    <xf numFmtId="0" fontId="0" fillId="0" borderId="14" xfId="0" applyBorder="1"/>
    <xf numFmtId="0" fontId="0" fillId="0" borderId="15" xfId="0" applyBorder="1"/>
    <xf numFmtId="0" fontId="1" fillId="10" borderId="10" xfId="0" applyFont="1" applyFill="1" applyBorder="1" applyAlignment="1">
      <alignment horizontal="center"/>
    </xf>
    <xf numFmtId="0" fontId="1" fillId="19" borderId="10" xfId="0" applyFont="1" applyFill="1" applyBorder="1" applyAlignment="1">
      <alignment horizontal="center"/>
    </xf>
    <xf numFmtId="0" fontId="0" fillId="0" borderId="17" xfId="0" applyBorder="1" applyAlignment="1">
      <alignment horizontal="left"/>
    </xf>
    <xf numFmtId="0" fontId="1" fillId="10" borderId="22" xfId="0" applyFont="1" applyFill="1" applyBorder="1" applyAlignment="1">
      <alignment horizontal="center"/>
    </xf>
    <xf numFmtId="0" fontId="1" fillId="10" borderId="23" xfId="0" applyFont="1" applyFill="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10" borderId="39" xfId="0" applyFont="1" applyFill="1" applyBorder="1" applyAlignment="1">
      <alignment horizontal="center"/>
    </xf>
    <xf numFmtId="0" fontId="1" fillId="10" borderId="43" xfId="0" applyFont="1" applyFill="1" applyBorder="1" applyAlignment="1">
      <alignment horizontal="center"/>
    </xf>
    <xf numFmtId="0" fontId="1" fillId="2" borderId="48" xfId="0" applyFont="1" applyFill="1" applyBorder="1" applyAlignment="1">
      <alignment horizontal="center"/>
    </xf>
    <xf numFmtId="0" fontId="1" fillId="2" borderId="49" xfId="0" applyFont="1" applyFill="1" applyBorder="1" applyAlignment="1">
      <alignment horizontal="center"/>
    </xf>
    <xf numFmtId="0" fontId="1" fillId="2" borderId="51" xfId="0" applyFont="1" applyFill="1" applyBorder="1" applyAlignment="1">
      <alignment horizontal="center"/>
    </xf>
    <xf numFmtId="0" fontId="1" fillId="2" borderId="55" xfId="0" applyFont="1" applyFill="1" applyBorder="1" applyAlignment="1">
      <alignment horizontal="center"/>
    </xf>
    <xf numFmtId="0" fontId="1" fillId="2" borderId="56" xfId="0" applyFont="1" applyFill="1" applyBorder="1" applyAlignment="1">
      <alignment horizontal="center"/>
    </xf>
    <xf numFmtId="0" fontId="1" fillId="2" borderId="57" xfId="0" applyFont="1" applyFill="1" applyBorder="1" applyAlignment="1">
      <alignment horizontal="center"/>
    </xf>
    <xf numFmtId="0" fontId="1" fillId="2" borderId="59" xfId="0" applyFont="1" applyFill="1" applyBorder="1" applyAlignment="1">
      <alignment horizontal="center"/>
    </xf>
    <xf numFmtId="0" fontId="1" fillId="2" borderId="61" xfId="0" applyFont="1" applyFill="1" applyBorder="1" applyAlignment="1">
      <alignment horizontal="center"/>
    </xf>
    <xf numFmtId="0" fontId="1" fillId="2" borderId="63" xfId="0" applyFont="1" applyFill="1" applyBorder="1" applyAlignment="1">
      <alignment horizontal="center"/>
    </xf>
    <xf numFmtId="0" fontId="1" fillId="2" borderId="66" xfId="0" applyFont="1" applyFill="1" applyBorder="1" applyAlignment="1">
      <alignment horizontal="center"/>
    </xf>
    <xf numFmtId="0" fontId="1" fillId="19" borderId="77" xfId="0" applyFont="1" applyFill="1" applyBorder="1" applyAlignment="1">
      <alignment horizontal="center"/>
    </xf>
    <xf numFmtId="0" fontId="1" fillId="19" borderId="78" xfId="0" applyFont="1" applyFill="1" applyBorder="1" applyAlignment="1">
      <alignment horizontal="center"/>
    </xf>
    <xf numFmtId="0" fontId="1" fillId="19" borderId="81" xfId="0" applyFont="1" applyFill="1" applyBorder="1" applyAlignment="1">
      <alignment horizontal="center"/>
    </xf>
    <xf numFmtId="0" fontId="1" fillId="19" borderId="84" xfId="0" applyFont="1" applyFill="1" applyBorder="1" applyAlignment="1">
      <alignment horizontal="center"/>
    </xf>
    <xf numFmtId="0" fontId="1" fillId="19" borderId="87" xfId="0" applyFont="1" applyFill="1" applyBorder="1" applyAlignment="1">
      <alignment horizontal="center"/>
    </xf>
    <xf numFmtId="0" fontId="1" fillId="19" borderId="88" xfId="0" applyFont="1" applyFill="1" applyBorder="1" applyAlignment="1">
      <alignment horizontal="center"/>
    </xf>
    <xf numFmtId="0" fontId="1" fillId="19" borderId="89" xfId="0" applyFont="1" applyFill="1" applyBorder="1" applyAlignment="1">
      <alignment horizontal="center"/>
    </xf>
    <xf numFmtId="0" fontId="1" fillId="10" borderId="92" xfId="0" applyFont="1" applyFill="1" applyBorder="1" applyAlignment="1">
      <alignment horizontal="center"/>
    </xf>
    <xf numFmtId="0" fontId="1" fillId="10" borderId="93" xfId="0" applyFont="1" applyFill="1" applyBorder="1" applyAlignment="1">
      <alignment horizontal="center"/>
    </xf>
    <xf numFmtId="0" fontId="0" fillId="0" borderId="94" xfId="0" applyBorder="1"/>
    <xf numFmtId="0" fontId="0" fillId="0" borderId="95" xfId="0" applyBorder="1"/>
    <xf numFmtId="0" fontId="0" fillId="0" borderId="96" xfId="0" applyBorder="1"/>
    <xf numFmtId="0" fontId="0" fillId="0" borderId="97" xfId="0" applyBorder="1"/>
    <xf numFmtId="0" fontId="0" fillId="0" borderId="98" xfId="0" applyBorder="1"/>
    <xf numFmtId="0" fontId="0" fillId="0" borderId="99" xfId="0" applyBorder="1"/>
    <xf numFmtId="0" fontId="0" fillId="0" borderId="100" xfId="0" applyBorder="1"/>
    <xf numFmtId="0" fontId="0" fillId="0" borderId="101" xfId="0" applyBorder="1"/>
    <xf numFmtId="0" fontId="0" fillId="0" borderId="102" xfId="0" applyBorder="1"/>
    <xf numFmtId="0" fontId="0" fillId="0" borderId="103" xfId="0" applyBorder="1"/>
    <xf numFmtId="0" fontId="0" fillId="0" borderId="104" xfId="0" applyBorder="1"/>
    <xf numFmtId="0" fontId="0" fillId="0" borderId="105" xfId="0" applyBorder="1"/>
    <xf numFmtId="0" fontId="0" fillId="0" borderId="106" xfId="0" applyBorder="1"/>
    <xf numFmtId="0" fontId="0" fillId="0" borderId="107" xfId="0" applyBorder="1"/>
    <xf numFmtId="0" fontId="0" fillId="0" borderId="108" xfId="0" applyBorder="1"/>
    <xf numFmtId="0" fontId="0" fillId="0" borderId="109" xfId="0" applyBorder="1"/>
    <xf numFmtId="0" fontId="0" fillId="0" borderId="110" xfId="0" applyBorder="1"/>
    <xf numFmtId="0" fontId="0" fillId="0" borderId="111" xfId="0" applyBorder="1"/>
    <xf numFmtId="0" fontId="0" fillId="0" borderId="113" xfId="0" applyBorder="1"/>
    <xf numFmtId="0" fontId="0" fillId="0" borderId="114" xfId="0" applyBorder="1"/>
    <xf numFmtId="0" fontId="0" fillId="0" borderId="115" xfId="0" applyBorder="1"/>
    <xf numFmtId="0" fontId="0" fillId="0" borderId="116" xfId="0" applyBorder="1"/>
    <xf numFmtId="0" fontId="0" fillId="0" borderId="117" xfId="0" applyBorder="1"/>
    <xf numFmtId="0" fontId="0" fillId="0" borderId="118" xfId="0" applyBorder="1"/>
    <xf numFmtId="0" fontId="0" fillId="0" borderId="119" xfId="0" applyBorder="1"/>
    <xf numFmtId="0" fontId="0" fillId="0" borderId="120" xfId="0" applyBorder="1"/>
    <xf numFmtId="0" fontId="0" fillId="0" borderId="121" xfId="0" applyBorder="1"/>
    <xf numFmtId="0" fontId="0" fillId="0" borderId="122" xfId="0" applyBorder="1"/>
    <xf numFmtId="0" fontId="0" fillId="0" borderId="123" xfId="0" applyBorder="1"/>
    <xf numFmtId="0" fontId="0" fillId="0" borderId="124" xfId="0" applyBorder="1"/>
    <xf numFmtId="0" fontId="0" fillId="0" borderId="125" xfId="0" applyBorder="1"/>
    <xf numFmtId="0" fontId="0" fillId="0" borderId="126" xfId="0" applyBorder="1"/>
    <xf numFmtId="0" fontId="0" fillId="0" borderId="127" xfId="0" applyBorder="1"/>
    <xf numFmtId="0" fontId="0" fillId="0" borderId="128" xfId="0" applyBorder="1"/>
    <xf numFmtId="0" fontId="0" fillId="0" borderId="129" xfId="0" applyBorder="1"/>
    <xf numFmtId="0" fontId="0" fillId="0" borderId="130" xfId="0" applyBorder="1"/>
    <xf numFmtId="0" fontId="0" fillId="0" borderId="131" xfId="0" applyBorder="1"/>
    <xf numFmtId="0" fontId="0" fillId="0" borderId="132" xfId="0" applyBorder="1"/>
    <xf numFmtId="0" fontId="0" fillId="0" borderId="133" xfId="0" applyBorder="1"/>
    <xf numFmtId="0" fontId="0" fillId="0" borderId="134" xfId="0" applyBorder="1"/>
    <xf numFmtId="0" fontId="0" fillId="0" borderId="135" xfId="0" applyBorder="1"/>
    <xf numFmtId="0" fontId="0" fillId="0" borderId="136" xfId="0" applyBorder="1"/>
    <xf numFmtId="0" fontId="0" fillId="0" borderId="137" xfId="0" applyBorder="1"/>
    <xf numFmtId="0" fontId="0" fillId="0" borderId="138" xfId="0" applyBorder="1"/>
    <xf numFmtId="0" fontId="0" fillId="0" borderId="139" xfId="0" applyBorder="1"/>
    <xf numFmtId="0" fontId="0" fillId="0" borderId="140" xfId="0" applyBorder="1"/>
    <xf numFmtId="0" fontId="0" fillId="0" borderId="141" xfId="0" applyBorder="1"/>
    <xf numFmtId="0" fontId="0" fillId="0" borderId="142" xfId="0" applyBorder="1"/>
    <xf numFmtId="0" fontId="0" fillId="0" borderId="143" xfId="0" applyBorder="1"/>
    <xf numFmtId="0" fontId="0" fillId="0" borderId="144" xfId="0" applyBorder="1"/>
    <xf numFmtId="0" fontId="0" fillId="0" borderId="145" xfId="0" applyBorder="1"/>
    <xf numFmtId="0" fontId="0" fillId="0" borderId="146" xfId="0" applyBorder="1"/>
    <xf numFmtId="0" fontId="0" fillId="0" borderId="147" xfId="0" applyBorder="1"/>
    <xf numFmtId="0" fontId="0" fillId="0" borderId="148" xfId="0" applyBorder="1"/>
    <xf numFmtId="0" fontId="0" fillId="0" borderId="149" xfId="0" applyBorder="1"/>
    <xf numFmtId="0" fontId="0" fillId="0" borderId="150" xfId="0" applyBorder="1"/>
    <xf numFmtId="0" fontId="0" fillId="0" borderId="151" xfId="0" applyBorder="1"/>
    <xf numFmtId="0" fontId="0" fillId="0" borderId="152" xfId="0" applyBorder="1"/>
    <xf numFmtId="0" fontId="0" fillId="0" borderId="153" xfId="0" applyBorder="1"/>
    <xf numFmtId="0" fontId="0" fillId="0" borderId="154" xfId="0" applyBorder="1"/>
    <xf numFmtId="0" fontId="0" fillId="0" borderId="155" xfId="0" applyBorder="1"/>
    <xf numFmtId="0" fontId="0" fillId="0" borderId="156" xfId="0" applyBorder="1"/>
    <xf numFmtId="0" fontId="0" fillId="0" borderId="157" xfId="0" applyBorder="1"/>
    <xf numFmtId="0" fontId="0" fillId="0" borderId="158" xfId="0" applyBorder="1"/>
    <xf numFmtId="0" fontId="0" fillId="0" borderId="159" xfId="0" applyBorder="1"/>
    <xf numFmtId="0" fontId="0" fillId="0" borderId="160" xfId="0" applyBorder="1"/>
    <xf numFmtId="0" fontId="0" fillId="0" borderId="161" xfId="0" applyBorder="1"/>
    <xf numFmtId="0" fontId="0" fillId="0" borderId="162" xfId="0" applyBorder="1"/>
    <xf numFmtId="0" fontId="0" fillId="0" borderId="163" xfId="0" applyBorder="1"/>
    <xf numFmtId="0" fontId="0" fillId="0" borderId="164" xfId="0" applyBorder="1"/>
    <xf numFmtId="0" fontId="0" fillId="0" borderId="165" xfId="0" applyBorder="1"/>
    <xf numFmtId="0" fontId="0" fillId="0" borderId="166" xfId="0" applyBorder="1"/>
    <xf numFmtId="0" fontId="0" fillId="0" borderId="167" xfId="0" applyBorder="1"/>
    <xf numFmtId="0" fontId="0" fillId="0" borderId="168" xfId="0" applyBorder="1"/>
    <xf numFmtId="0" fontId="0" fillId="0" borderId="169" xfId="0" applyBorder="1"/>
    <xf numFmtId="0" fontId="1" fillId="0" borderId="161" xfId="0" applyFont="1" applyBorder="1" applyAlignment="1">
      <alignment horizontal="center"/>
    </xf>
    <xf numFmtId="0" fontId="1" fillId="0" borderId="150" xfId="0" applyFont="1" applyBorder="1" applyAlignment="1">
      <alignment horizontal="center"/>
    </xf>
    <xf numFmtId="0" fontId="1" fillId="0" borderId="170" xfId="0" applyFont="1" applyBorder="1" applyAlignment="1">
      <alignment horizontal="center"/>
    </xf>
    <xf numFmtId="0" fontId="0" fillId="0" borderId="171" xfId="0" applyBorder="1"/>
    <xf numFmtId="0" fontId="0" fillId="0" borderId="172" xfId="0" applyBorder="1"/>
    <xf numFmtId="0" fontId="1" fillId="0" borderId="167" xfId="0" applyFont="1" applyBorder="1" applyAlignment="1">
      <alignment horizontal="center"/>
    </xf>
    <xf numFmtId="0" fontId="1" fillId="0" borderId="162" xfId="0" applyFont="1" applyBorder="1" applyAlignment="1">
      <alignment horizontal="center"/>
    </xf>
    <xf numFmtId="0" fontId="1" fillId="19" borderId="175" xfId="0" applyFont="1" applyFill="1" applyBorder="1" applyAlignment="1">
      <alignment horizontal="center"/>
    </xf>
    <xf numFmtId="0" fontId="1" fillId="0" borderId="155" xfId="0" applyFont="1" applyBorder="1" applyAlignment="1">
      <alignment horizontal="center"/>
    </xf>
    <xf numFmtId="0" fontId="1" fillId="0" borderId="156" xfId="0" applyFont="1" applyBorder="1" applyAlignment="1">
      <alignment horizontal="center"/>
    </xf>
    <xf numFmtId="0" fontId="9" fillId="0" borderId="0" xfId="0" applyFont="1"/>
    <xf numFmtId="1" fontId="0" fillId="0" borderId="291" xfId="0" applyNumberFormat="1" applyBorder="1"/>
    <xf numFmtId="1" fontId="0" fillId="0" borderId="293" xfId="0" applyNumberFormat="1" applyBorder="1"/>
    <xf numFmtId="1" fontId="0" fillId="0" borderId="292" xfId="0" applyNumberFormat="1" applyBorder="1"/>
    <xf numFmtId="1" fontId="0" fillId="0" borderId="294" xfId="0" applyNumberFormat="1" applyBorder="1"/>
    <xf numFmtId="0" fontId="1" fillId="0" borderId="17" xfId="0" applyFont="1" applyBorder="1" applyAlignment="1">
      <alignment horizontal="left"/>
    </xf>
    <xf numFmtId="0" fontId="1" fillId="0" borderId="119" xfId="0" applyFont="1" applyBorder="1"/>
    <xf numFmtId="0" fontId="1" fillId="0" borderId="120" xfId="0" applyFont="1" applyBorder="1"/>
    <xf numFmtId="0" fontId="1" fillId="0" borderId="125" xfId="0" applyFont="1" applyBorder="1"/>
    <xf numFmtId="0" fontId="1" fillId="0" borderId="126" xfId="0" applyFont="1" applyBorder="1"/>
    <xf numFmtId="0" fontId="1" fillId="0" borderId="131" xfId="0" applyFont="1" applyBorder="1"/>
    <xf numFmtId="0" fontId="1" fillId="0" borderId="127" xfId="0" applyFont="1" applyBorder="1"/>
    <xf numFmtId="0" fontId="1" fillId="0" borderId="128" xfId="0" applyFont="1" applyBorder="1"/>
    <xf numFmtId="1" fontId="1" fillId="0" borderId="288" xfId="0" applyNumberFormat="1" applyFont="1" applyBorder="1"/>
    <xf numFmtId="1" fontId="1" fillId="0" borderId="278" xfId="0" applyNumberFormat="1" applyFont="1" applyBorder="1"/>
    <xf numFmtId="1" fontId="1" fillId="0" borderId="281" xfId="0" applyNumberFormat="1" applyFont="1" applyBorder="1"/>
    <xf numFmtId="1" fontId="1" fillId="0" borderId="277" xfId="0" applyNumberFormat="1" applyFont="1" applyBorder="1"/>
    <xf numFmtId="1" fontId="1" fillId="0" borderId="285" xfId="0" applyNumberFormat="1" applyFont="1" applyBorder="1"/>
    <xf numFmtId="9" fontId="10" fillId="0" borderId="134" xfId="0" applyNumberFormat="1" applyFont="1" applyBorder="1"/>
    <xf numFmtId="9" fontId="1" fillId="0" borderId="120" xfId="0" applyNumberFormat="1" applyFont="1" applyBorder="1"/>
    <xf numFmtId="9" fontId="1" fillId="0" borderId="125" xfId="0" applyNumberFormat="1" applyFont="1" applyBorder="1"/>
    <xf numFmtId="9" fontId="1" fillId="0" borderId="137" xfId="0" applyNumberFormat="1" applyFont="1" applyBorder="1"/>
    <xf numFmtId="9" fontId="10" fillId="0" borderId="140" xfId="0" applyNumberFormat="1" applyFont="1" applyBorder="1"/>
    <xf numFmtId="9" fontId="1" fillId="0" borderId="141" xfId="0" applyNumberFormat="1" applyFont="1" applyBorder="1"/>
    <xf numFmtId="9" fontId="10" fillId="0" borderId="142" xfId="0" applyNumberFormat="1" applyFont="1" applyBorder="1"/>
    <xf numFmtId="9" fontId="1" fillId="0" borderId="143" xfId="0" applyNumberFormat="1" applyFont="1" applyBorder="1"/>
    <xf numFmtId="0" fontId="1" fillId="0" borderId="140" xfId="0" applyFont="1" applyBorder="1"/>
    <xf numFmtId="0" fontId="1" fillId="0" borderId="141" xfId="0" applyFont="1" applyBorder="1"/>
    <xf numFmtId="0" fontId="1" fillId="0" borderId="142" xfId="0" applyFont="1" applyBorder="1"/>
    <xf numFmtId="0" fontId="1" fillId="0" borderId="143" xfId="0" applyFont="1" applyBorder="1"/>
    <xf numFmtId="0" fontId="1" fillId="0" borderId="144" xfId="0" applyFont="1" applyBorder="1"/>
    <xf numFmtId="0" fontId="1" fillId="0" borderId="176" xfId="0" applyFont="1" applyBorder="1"/>
    <xf numFmtId="0" fontId="1" fillId="0" borderId="145" xfId="0" applyFont="1" applyBorder="1"/>
    <xf numFmtId="0" fontId="1" fillId="0" borderId="146" xfId="0" applyFont="1" applyBorder="1"/>
    <xf numFmtId="0" fontId="1" fillId="0" borderId="0" xfId="0" applyFont="1"/>
    <xf numFmtId="0" fontId="1" fillId="0" borderId="265" xfId="0" applyFont="1" applyBorder="1"/>
    <xf numFmtId="0" fontId="1" fillId="0" borderId="260" xfId="0" applyFont="1" applyBorder="1"/>
    <xf numFmtId="0" fontId="1" fillId="0" borderId="259" xfId="0" applyFont="1" applyBorder="1"/>
    <xf numFmtId="0" fontId="1" fillId="0" borderId="257" xfId="0" applyFont="1" applyBorder="1"/>
    <xf numFmtId="0" fontId="1" fillId="0" borderId="256" xfId="0" applyFont="1" applyBorder="1"/>
    <xf numFmtId="0" fontId="1" fillId="0" borderId="215" xfId="0" applyFont="1" applyBorder="1"/>
    <xf numFmtId="0" fontId="1" fillId="0" borderId="216" xfId="0" applyFont="1" applyBorder="1"/>
    <xf numFmtId="0" fontId="1" fillId="0" borderId="219" xfId="0" applyFont="1" applyBorder="1"/>
    <xf numFmtId="0" fontId="1" fillId="0" borderId="226" xfId="0" applyFont="1" applyBorder="1"/>
    <xf numFmtId="0" fontId="1" fillId="0" borderId="225" xfId="0" applyFont="1" applyBorder="1"/>
    <xf numFmtId="0" fontId="1" fillId="0" borderId="231" xfId="0" applyFont="1" applyBorder="1"/>
    <xf numFmtId="0" fontId="1" fillId="0" borderId="220" xfId="0" applyFont="1" applyBorder="1"/>
    <xf numFmtId="0" fontId="1" fillId="0" borderId="240" xfId="0" applyFont="1" applyBorder="1"/>
    <xf numFmtId="0" fontId="1" fillId="0" borderId="274" xfId="0" applyFont="1" applyBorder="1"/>
    <xf numFmtId="0" fontId="1" fillId="0" borderId="247" xfId="0" applyFont="1" applyBorder="1"/>
    <xf numFmtId="0" fontId="1" fillId="0" borderId="246" xfId="0" applyFont="1" applyBorder="1"/>
    <xf numFmtId="0" fontId="1" fillId="0" borderId="252" xfId="0" applyFont="1" applyBorder="1"/>
    <xf numFmtId="0" fontId="1" fillId="0" borderId="100" xfId="0" applyFont="1" applyBorder="1"/>
    <xf numFmtId="0" fontId="1" fillId="0" borderId="95" xfId="0" applyFont="1" applyBorder="1"/>
    <xf numFmtId="0" fontId="1" fillId="0" borderId="104" xfId="0" applyFont="1" applyBorder="1"/>
    <xf numFmtId="0" fontId="1" fillId="0" borderId="94" xfId="0" applyFont="1" applyBorder="1"/>
    <xf numFmtId="0" fontId="1" fillId="0" borderId="103" xfId="0" applyFont="1" applyBorder="1"/>
    <xf numFmtId="0" fontId="1" fillId="0" borderId="109" xfId="0" applyFont="1" applyBorder="1"/>
    <xf numFmtId="0" fontId="1" fillId="0" borderId="116" xfId="0" applyFont="1" applyBorder="1"/>
    <xf numFmtId="0" fontId="1" fillId="0" borderId="14" xfId="0" applyFont="1" applyBorder="1"/>
    <xf numFmtId="0" fontId="1" fillId="0" borderId="121" xfId="0" applyFont="1" applyBorder="1"/>
    <xf numFmtId="0" fontId="1" fillId="0" borderId="122" xfId="0" applyFont="1" applyBorder="1"/>
    <xf numFmtId="0" fontId="1" fillId="0" borderId="132" xfId="0" applyFont="1" applyBorder="1"/>
    <xf numFmtId="1" fontId="1" fillId="0" borderId="289" xfId="0" applyNumberFormat="1" applyFont="1" applyBorder="1"/>
    <xf numFmtId="1" fontId="1" fillId="0" borderId="279" xfId="0" applyNumberFormat="1" applyFont="1" applyBorder="1"/>
    <xf numFmtId="1" fontId="1" fillId="0" borderId="282" xfId="0" applyNumberFormat="1" applyFont="1" applyBorder="1"/>
    <xf numFmtId="1" fontId="1" fillId="0" borderId="177" xfId="0" applyNumberFormat="1" applyFont="1" applyBorder="1"/>
    <xf numFmtId="1" fontId="1" fillId="0" borderId="286" xfId="0" applyNumberFormat="1" applyFont="1" applyBorder="1"/>
    <xf numFmtId="9" fontId="10" fillId="0" borderId="135" xfId="0" applyNumberFormat="1" applyFont="1" applyBorder="1"/>
    <xf numFmtId="9" fontId="1" fillId="0" borderId="122" xfId="0" applyNumberFormat="1" applyFont="1" applyBorder="1"/>
    <xf numFmtId="9" fontId="1" fillId="0" borderId="127" xfId="0" applyNumberFormat="1" applyFont="1" applyBorder="1"/>
    <xf numFmtId="9" fontId="1" fillId="0" borderId="138" xfId="0" applyNumberFormat="1" applyFont="1" applyBorder="1"/>
    <xf numFmtId="9" fontId="10" fillId="0" borderId="127" xfId="0" applyNumberFormat="1" applyFont="1" applyBorder="1"/>
    <xf numFmtId="0" fontId="1" fillId="0" borderId="135" xfId="0" applyFont="1" applyBorder="1"/>
    <xf numFmtId="0" fontId="1" fillId="0" borderId="138" xfId="0" applyFont="1" applyBorder="1"/>
    <xf numFmtId="0" fontId="1" fillId="0" borderId="177" xfId="0" applyFont="1" applyBorder="1"/>
    <xf numFmtId="0" fontId="1" fillId="0" borderId="147" xfId="0" applyFont="1" applyBorder="1"/>
    <xf numFmtId="0" fontId="1" fillId="0" borderId="266" xfId="0" applyFont="1" applyBorder="1"/>
    <xf numFmtId="0" fontId="1" fillId="0" borderId="212" xfId="0" applyFont="1" applyBorder="1"/>
    <xf numFmtId="0" fontId="1" fillId="0" borderId="211" xfId="0" applyFont="1" applyBorder="1"/>
    <xf numFmtId="0" fontId="1" fillId="0" borderId="228" xfId="0" applyFont="1" applyBorder="1"/>
    <xf numFmtId="0" fontId="1" fillId="0" borderId="221" xfId="0" applyFont="1" applyBorder="1"/>
    <xf numFmtId="0" fontId="1" fillId="0" borderId="227" xfId="0" applyFont="1" applyBorder="1"/>
    <xf numFmtId="0" fontId="1" fillId="0" borderId="232" xfId="0" applyFont="1" applyBorder="1"/>
    <xf numFmtId="0" fontId="1" fillId="0" borderId="222" xfId="0" applyFont="1" applyBorder="1"/>
    <xf numFmtId="0" fontId="1" fillId="0" borderId="241" xfId="0" applyFont="1" applyBorder="1"/>
    <xf numFmtId="0" fontId="1" fillId="0" borderId="275" xfId="0" applyFont="1" applyBorder="1"/>
    <xf numFmtId="0" fontId="1" fillId="0" borderId="249" xfId="0" applyFont="1" applyBorder="1"/>
    <xf numFmtId="0" fontId="1" fillId="0" borderId="248" xfId="0" applyFont="1" applyBorder="1"/>
    <xf numFmtId="0" fontId="1" fillId="0" borderId="253" xfId="0" applyFont="1" applyBorder="1"/>
    <xf numFmtId="0" fontId="1" fillId="0" borderId="101" xfId="0" applyFont="1" applyBorder="1"/>
    <xf numFmtId="0" fontId="1" fillId="0" borderId="97" xfId="0" applyFont="1" applyBorder="1"/>
    <xf numFmtId="0" fontId="1" fillId="0" borderId="106" xfId="0" applyFont="1" applyBorder="1"/>
    <xf numFmtId="0" fontId="1" fillId="0" borderId="96" xfId="0" applyFont="1" applyBorder="1"/>
    <xf numFmtId="0" fontId="1" fillId="0" borderId="105" xfId="0" applyFont="1" applyBorder="1"/>
    <xf numFmtId="0" fontId="1" fillId="0" borderId="110" xfId="0" applyFont="1" applyBorder="1"/>
    <xf numFmtId="0" fontId="1" fillId="0" borderId="117" xfId="0" applyFont="1" applyBorder="1"/>
    <xf numFmtId="0" fontId="1" fillId="27" borderId="14" xfId="0" applyFont="1" applyFill="1" applyBorder="1"/>
    <xf numFmtId="0" fontId="1" fillId="27" borderId="121" xfId="0" applyFont="1" applyFill="1" applyBorder="1"/>
    <xf numFmtId="0" fontId="1" fillId="27" borderId="122" xfId="0" applyFont="1" applyFill="1" applyBorder="1"/>
    <xf numFmtId="0" fontId="1" fillId="27" borderId="127" xfId="0" applyFont="1" applyFill="1" applyBorder="1"/>
    <xf numFmtId="0" fontId="1" fillId="27" borderId="128" xfId="0" applyFont="1" applyFill="1" applyBorder="1"/>
    <xf numFmtId="0" fontId="1" fillId="27" borderId="132" xfId="0" applyFont="1" applyFill="1" applyBorder="1"/>
    <xf numFmtId="1" fontId="1" fillId="27" borderId="289" xfId="0" applyNumberFormat="1" applyFont="1" applyFill="1" applyBorder="1"/>
    <xf numFmtId="1" fontId="1" fillId="27" borderId="279" xfId="0" applyNumberFormat="1" applyFont="1" applyFill="1" applyBorder="1"/>
    <xf numFmtId="1" fontId="1" fillId="27" borderId="282" xfId="0" applyNumberFormat="1" applyFont="1" applyFill="1" applyBorder="1"/>
    <xf numFmtId="1" fontId="1" fillId="27" borderId="177" xfId="0" applyNumberFormat="1" applyFont="1" applyFill="1" applyBorder="1"/>
    <xf numFmtId="1" fontId="1" fillId="27" borderId="286" xfId="0" applyNumberFormat="1" applyFont="1" applyFill="1" applyBorder="1"/>
    <xf numFmtId="9" fontId="10" fillId="27" borderId="135" xfId="0" applyNumberFormat="1" applyFont="1" applyFill="1" applyBorder="1"/>
    <xf numFmtId="9" fontId="1" fillId="27" borderId="122" xfId="0" applyNumberFormat="1" applyFont="1" applyFill="1" applyBorder="1"/>
    <xf numFmtId="9" fontId="1" fillId="27" borderId="127" xfId="0" applyNumberFormat="1" applyFont="1" applyFill="1" applyBorder="1"/>
    <xf numFmtId="9" fontId="1" fillId="27" borderId="138" xfId="0" applyNumberFormat="1" applyFont="1" applyFill="1" applyBorder="1"/>
    <xf numFmtId="9" fontId="10" fillId="27" borderId="127" xfId="0" applyNumberFormat="1" applyFont="1" applyFill="1" applyBorder="1"/>
    <xf numFmtId="0" fontId="1" fillId="27" borderId="135" xfId="0" applyFont="1" applyFill="1" applyBorder="1"/>
    <xf numFmtId="0" fontId="1" fillId="27" borderId="138" xfId="0" applyFont="1" applyFill="1" applyBorder="1"/>
    <xf numFmtId="0" fontId="1" fillId="27" borderId="177" xfId="0" applyFont="1" applyFill="1" applyBorder="1"/>
    <xf numFmtId="0" fontId="1" fillId="27" borderId="147" xfId="0" applyFont="1" applyFill="1" applyBorder="1"/>
    <xf numFmtId="0" fontId="1" fillId="27" borderId="266" xfId="0" applyFont="1" applyFill="1" applyBorder="1"/>
    <xf numFmtId="0" fontId="1" fillId="27" borderId="212" xfId="0" applyFont="1" applyFill="1" applyBorder="1"/>
    <xf numFmtId="0" fontId="1" fillId="27" borderId="211" xfId="0" applyFont="1" applyFill="1" applyBorder="1"/>
    <xf numFmtId="0" fontId="1" fillId="27" borderId="228" xfId="0" applyFont="1" applyFill="1" applyBorder="1"/>
    <xf numFmtId="0" fontId="1" fillId="27" borderId="221" xfId="0" applyFont="1" applyFill="1" applyBorder="1"/>
    <xf numFmtId="0" fontId="1" fillId="27" borderId="227" xfId="0" applyFont="1" applyFill="1" applyBorder="1"/>
    <xf numFmtId="0" fontId="1" fillId="27" borderId="232" xfId="0" applyFont="1" applyFill="1" applyBorder="1"/>
    <xf numFmtId="0" fontId="1" fillId="27" borderId="222" xfId="0" applyFont="1" applyFill="1" applyBorder="1"/>
    <xf numFmtId="0" fontId="1" fillId="27" borderId="241" xfId="0" applyFont="1" applyFill="1" applyBorder="1"/>
    <xf numFmtId="0" fontId="1" fillId="27" borderId="275" xfId="0" applyFont="1" applyFill="1" applyBorder="1"/>
    <xf numFmtId="0" fontId="1" fillId="27" borderId="249" xfId="0" applyFont="1" applyFill="1" applyBorder="1"/>
    <xf numFmtId="0" fontId="1" fillId="27" borderId="248" xfId="0" applyFont="1" applyFill="1" applyBorder="1"/>
    <xf numFmtId="0" fontId="1" fillId="27" borderId="253" xfId="0" applyFont="1" applyFill="1" applyBorder="1"/>
    <xf numFmtId="0" fontId="1" fillId="27" borderId="101" xfId="0" applyFont="1" applyFill="1" applyBorder="1"/>
    <xf numFmtId="0" fontId="1" fillId="27" borderId="97" xfId="0" applyFont="1" applyFill="1" applyBorder="1"/>
    <xf numFmtId="0" fontId="1" fillId="27" borderId="106" xfId="0" applyFont="1" applyFill="1" applyBorder="1"/>
    <xf numFmtId="0" fontId="1" fillId="27" borderId="96" xfId="0" applyFont="1" applyFill="1" applyBorder="1"/>
    <xf numFmtId="0" fontId="1" fillId="27" borderId="105" xfId="0" applyFont="1" applyFill="1" applyBorder="1"/>
    <xf numFmtId="0" fontId="1" fillId="27" borderId="110" xfId="0" applyFont="1" applyFill="1" applyBorder="1"/>
    <xf numFmtId="0" fontId="1" fillId="27" borderId="117" xfId="0" applyFont="1" applyFill="1" applyBorder="1"/>
    <xf numFmtId="0" fontId="1" fillId="0" borderId="15" xfId="0" applyFont="1" applyBorder="1"/>
    <xf numFmtId="0" fontId="1" fillId="0" borderId="123" xfId="0" applyFont="1" applyBorder="1"/>
    <xf numFmtId="0" fontId="1" fillId="0" borderId="124" xfId="0" applyFont="1" applyBorder="1"/>
    <xf numFmtId="0" fontId="1" fillId="0" borderId="129" xfId="0" applyFont="1" applyBorder="1"/>
    <xf numFmtId="0" fontId="1" fillId="0" borderId="130" xfId="0" applyFont="1" applyBorder="1"/>
    <xf numFmtId="0" fontId="1" fillId="0" borderId="133" xfId="0" applyFont="1" applyBorder="1"/>
    <xf numFmtId="1" fontId="1" fillId="0" borderId="290" xfId="0" applyNumberFormat="1" applyFont="1" applyBorder="1"/>
    <xf numFmtId="1" fontId="1" fillId="0" borderId="280" xfId="0" applyNumberFormat="1" applyFont="1" applyBorder="1"/>
    <xf numFmtId="1" fontId="1" fillId="0" borderId="283" xfId="0" applyNumberFormat="1" applyFont="1" applyBorder="1"/>
    <xf numFmtId="1" fontId="1" fillId="0" borderId="178" xfId="0" applyNumberFormat="1" applyFont="1" applyBorder="1"/>
    <xf numFmtId="1" fontId="1" fillId="0" borderId="287" xfId="0" applyNumberFormat="1" applyFont="1" applyBorder="1"/>
    <xf numFmtId="9" fontId="10" fillId="0" borderId="136" xfId="0" applyNumberFormat="1" applyFont="1" applyBorder="1"/>
    <xf numFmtId="9" fontId="1" fillId="0" borderId="124" xfId="0" applyNumberFormat="1" applyFont="1" applyBorder="1"/>
    <xf numFmtId="9" fontId="1" fillId="0" borderId="129" xfId="0" applyNumberFormat="1" applyFont="1" applyBorder="1"/>
    <xf numFmtId="9" fontId="1" fillId="0" borderId="139" xfId="0" applyNumberFormat="1" applyFont="1" applyBorder="1"/>
    <xf numFmtId="9" fontId="10" fillId="0" borderId="129" xfId="0" applyNumberFormat="1" applyFont="1" applyBorder="1"/>
    <xf numFmtId="0" fontId="1" fillId="0" borderId="136" xfId="0" applyFont="1" applyBorder="1"/>
    <xf numFmtId="0" fontId="1" fillId="0" borderId="139" xfId="0" applyFont="1" applyBorder="1"/>
    <xf numFmtId="0" fontId="1" fillId="0" borderId="178" xfId="0" applyFont="1" applyBorder="1"/>
    <xf numFmtId="0" fontId="1" fillId="0" borderId="148" xfId="0" applyFont="1" applyBorder="1"/>
    <xf numFmtId="0" fontId="1" fillId="0" borderId="267" xfId="0" applyFont="1" applyBorder="1"/>
    <xf numFmtId="0" fontId="1" fillId="0" borderId="214" xfId="0" applyFont="1" applyBorder="1"/>
    <xf numFmtId="0" fontId="1" fillId="0" borderId="213" xfId="0" applyFont="1" applyBorder="1"/>
    <xf numFmtId="0" fontId="1" fillId="0" borderId="230" xfId="0" applyFont="1" applyBorder="1"/>
    <xf numFmtId="0" fontId="1" fillId="0" borderId="223" xfId="0" applyFont="1" applyBorder="1"/>
    <xf numFmtId="0" fontId="1" fillId="0" borderId="229" xfId="0" applyFont="1" applyBorder="1"/>
    <xf numFmtId="0" fontId="1" fillId="0" borderId="233" xfId="0" applyFont="1" applyBorder="1"/>
    <xf numFmtId="0" fontId="1" fillId="0" borderId="224" xfId="0" applyFont="1" applyBorder="1"/>
    <xf numFmtId="0" fontId="1" fillId="0" borderId="242" xfId="0" applyFont="1" applyBorder="1"/>
    <xf numFmtId="0" fontId="1" fillId="0" borderId="276" xfId="0" applyFont="1" applyBorder="1"/>
    <xf numFmtId="0" fontId="1" fillId="0" borderId="251" xfId="0" applyFont="1" applyBorder="1"/>
    <xf numFmtId="0" fontId="1" fillId="0" borderId="250" xfId="0" applyFont="1" applyBorder="1"/>
    <xf numFmtId="0" fontId="1" fillId="0" borderId="254" xfId="0" applyFont="1" applyBorder="1"/>
    <xf numFmtId="0" fontId="1" fillId="0" borderId="102" xfId="0" applyFont="1" applyBorder="1"/>
    <xf numFmtId="0" fontId="1" fillId="0" borderId="99" xfId="0" applyFont="1" applyBorder="1"/>
    <xf numFmtId="0" fontId="1" fillId="0" borderId="108" xfId="0" applyFont="1" applyBorder="1"/>
    <xf numFmtId="0" fontId="1" fillId="0" borderId="98" xfId="0" applyFont="1" applyBorder="1"/>
    <xf numFmtId="0" fontId="1" fillId="0" borderId="107" xfId="0" applyFont="1" applyBorder="1"/>
    <xf numFmtId="0" fontId="1" fillId="0" borderId="111" xfId="0" applyFont="1" applyBorder="1"/>
    <xf numFmtId="0" fontId="1" fillId="0" borderId="118" xfId="0" applyFont="1" applyBorder="1"/>
    <xf numFmtId="0" fontId="13" fillId="10" borderId="22" xfId="0" applyFont="1" applyFill="1" applyBorder="1" applyAlignment="1">
      <alignment horizontal="center"/>
    </xf>
    <xf numFmtId="0" fontId="13" fillId="10" borderId="10" xfId="0" applyFont="1" applyFill="1" applyBorder="1" applyAlignment="1">
      <alignment horizontal="center"/>
    </xf>
    <xf numFmtId="0" fontId="13" fillId="10" borderId="92" xfId="0" applyFont="1" applyFill="1" applyBorder="1" applyAlignment="1">
      <alignment horizontal="center"/>
    </xf>
    <xf numFmtId="0" fontId="13" fillId="10" borderId="93" xfId="0" applyFont="1" applyFill="1" applyBorder="1" applyAlignment="1">
      <alignment horizontal="center"/>
    </xf>
    <xf numFmtId="0" fontId="13" fillId="10" borderId="39" xfId="0" applyFont="1" applyFill="1" applyBorder="1" applyAlignment="1">
      <alignment horizontal="center"/>
    </xf>
    <xf numFmtId="0" fontId="13" fillId="10" borderId="43" xfId="0" applyFont="1" applyFill="1" applyBorder="1" applyAlignment="1">
      <alignment horizontal="center"/>
    </xf>
    <xf numFmtId="0" fontId="13" fillId="10" borderId="23" xfId="0" applyFont="1" applyFill="1" applyBorder="1" applyAlignment="1">
      <alignment horizontal="center"/>
    </xf>
    <xf numFmtId="0" fontId="13" fillId="0" borderId="0" xfId="0" applyFont="1"/>
    <xf numFmtId="0" fontId="13" fillId="26" borderId="238" xfId="0" applyFont="1" applyFill="1" applyBorder="1" applyAlignment="1">
      <alignment horizontal="center"/>
    </xf>
    <xf numFmtId="0" fontId="13" fillId="26" borderId="207" xfId="0" applyFont="1" applyFill="1" applyBorder="1" applyAlignment="1">
      <alignment horizontal="center"/>
    </xf>
    <xf numFmtId="0" fontId="13" fillId="26" borderId="208" xfId="0" applyFont="1" applyFill="1" applyBorder="1" applyAlignment="1">
      <alignment horizontal="center"/>
    </xf>
    <xf numFmtId="0" fontId="13" fillId="26" borderId="10" xfId="0" applyFont="1" applyFill="1" applyBorder="1" applyAlignment="1">
      <alignment horizontal="center"/>
    </xf>
    <xf numFmtId="0" fontId="13" fillId="26" borderId="202" xfId="0" applyFont="1" applyFill="1" applyBorder="1" applyAlignment="1">
      <alignment horizontal="center"/>
    </xf>
    <xf numFmtId="0" fontId="13" fillId="26" borderId="271" xfId="0" applyFont="1" applyFill="1" applyBorder="1" applyAlignment="1">
      <alignment horizontal="center"/>
    </xf>
    <xf numFmtId="0" fontId="13" fillId="26" borderId="272" xfId="0" applyFont="1" applyFill="1" applyBorder="1" applyAlignment="1">
      <alignment horizontal="center"/>
    </xf>
    <xf numFmtId="0" fontId="13" fillId="26" borderId="201" xfId="0" applyFont="1" applyFill="1" applyBorder="1" applyAlignment="1">
      <alignment horizontal="center"/>
    </xf>
    <xf numFmtId="0" fontId="13" fillId="26" borderId="239" xfId="0" applyFont="1" applyFill="1" applyBorder="1" applyAlignment="1">
      <alignment horizontal="center"/>
    </xf>
    <xf numFmtId="0" fontId="13" fillId="2" borderId="32" xfId="0" applyFont="1" applyFill="1" applyBorder="1" applyAlignment="1">
      <alignment horizontal="center"/>
    </xf>
    <xf numFmtId="0" fontId="13" fillId="2" borderId="10" xfId="0" applyFont="1" applyFill="1" applyBorder="1" applyAlignment="1">
      <alignment horizontal="center"/>
    </xf>
    <xf numFmtId="0" fontId="13" fillId="2" borderId="51" xfId="0" applyFont="1" applyFill="1" applyBorder="1" applyAlignment="1">
      <alignment horizontal="center"/>
    </xf>
    <xf numFmtId="0" fontId="13" fillId="2" borderId="61" xfId="0" applyFont="1" applyFill="1" applyBorder="1" applyAlignment="1">
      <alignment horizontal="center"/>
    </xf>
    <xf numFmtId="0" fontId="13" fillId="2" borderId="8" xfId="0" applyFont="1" applyFill="1" applyBorder="1" applyAlignment="1">
      <alignment horizontal="center"/>
    </xf>
    <xf numFmtId="0" fontId="13" fillId="2" borderId="48" xfId="0" applyFont="1" applyFill="1" applyBorder="1" applyAlignment="1">
      <alignment horizontal="center"/>
    </xf>
    <xf numFmtId="0" fontId="13" fillId="2" borderId="59" xfId="0" applyFont="1" applyFill="1" applyBorder="1" applyAlignment="1">
      <alignment horizontal="center"/>
    </xf>
    <xf numFmtId="0" fontId="13" fillId="2" borderId="56" xfId="0" applyFont="1" applyFill="1" applyBorder="1" applyAlignment="1">
      <alignment horizontal="center"/>
    </xf>
    <xf numFmtId="0" fontId="13" fillId="2" borderId="55" xfId="0" applyFont="1" applyFill="1" applyBorder="1" applyAlignment="1">
      <alignment horizontal="center"/>
    </xf>
    <xf numFmtId="0" fontId="13" fillId="2" borderId="33" xfId="0" applyFont="1" applyFill="1" applyBorder="1" applyAlignment="1">
      <alignment horizontal="center"/>
    </xf>
    <xf numFmtId="0" fontId="14" fillId="0" borderId="14" xfId="0" applyFont="1" applyBorder="1"/>
    <xf numFmtId="0" fontId="13" fillId="2" borderId="298" xfId="0" applyFont="1" applyFill="1" applyBorder="1" applyAlignment="1">
      <alignment horizontal="center"/>
    </xf>
    <xf numFmtId="164" fontId="1" fillId="0" borderId="243" xfId="0" applyNumberFormat="1" applyFont="1" applyBorder="1"/>
    <xf numFmtId="164" fontId="1" fillId="0" borderId="247" xfId="0" applyNumberFormat="1" applyFont="1" applyBorder="1"/>
    <xf numFmtId="164" fontId="1" fillId="0" borderId="295" xfId="0" applyNumberFormat="1" applyFont="1" applyBorder="1"/>
    <xf numFmtId="164" fontId="1" fillId="0" borderId="246" xfId="0" applyNumberFormat="1" applyFont="1" applyBorder="1"/>
    <xf numFmtId="164" fontId="1" fillId="0" borderId="252" xfId="0" applyNumberFormat="1" applyFont="1" applyBorder="1"/>
    <xf numFmtId="164" fontId="1" fillId="0" borderId="100" xfId="0" applyNumberFormat="1" applyFont="1" applyBorder="1"/>
    <xf numFmtId="164" fontId="1" fillId="0" borderId="95" xfId="0" applyNumberFormat="1" applyFont="1" applyBorder="1"/>
    <xf numFmtId="164" fontId="1" fillId="0" borderId="104" xfId="0" applyNumberFormat="1" applyFont="1" applyBorder="1"/>
    <xf numFmtId="164" fontId="1" fillId="0" borderId="94" xfId="0" applyNumberFormat="1" applyFont="1" applyBorder="1"/>
    <xf numFmtId="164" fontId="1" fillId="0" borderId="191" xfId="0" applyNumberFormat="1" applyFont="1" applyBorder="1"/>
    <xf numFmtId="164" fontId="1" fillId="0" borderId="194" xfId="0" applyNumberFormat="1" applyFont="1" applyBorder="1"/>
    <xf numFmtId="164" fontId="1" fillId="0" borderId="244" xfId="0" applyNumberFormat="1" applyFont="1" applyBorder="1"/>
    <xf numFmtId="164" fontId="1" fillId="0" borderId="249" xfId="0" applyNumberFormat="1" applyFont="1" applyBorder="1"/>
    <xf numFmtId="164" fontId="1" fillId="0" borderId="296" xfId="0" applyNumberFormat="1" applyFont="1" applyBorder="1"/>
    <xf numFmtId="164" fontId="1" fillId="0" borderId="248" xfId="0" applyNumberFormat="1" applyFont="1" applyBorder="1"/>
    <xf numFmtId="164" fontId="1" fillId="0" borderId="253" xfId="0" applyNumberFormat="1" applyFont="1" applyBorder="1"/>
    <xf numFmtId="164" fontId="1" fillId="0" borderId="101" xfId="0" applyNumberFormat="1" applyFont="1" applyBorder="1"/>
    <xf numFmtId="164" fontId="1" fillId="0" borderId="97" xfId="0" applyNumberFormat="1" applyFont="1" applyBorder="1"/>
    <xf numFmtId="164" fontId="1" fillId="0" borderId="106" xfId="0" applyNumberFormat="1" applyFont="1" applyBorder="1"/>
    <xf numFmtId="164" fontId="1" fillId="0" borderId="96" xfId="0" applyNumberFormat="1" applyFont="1" applyBorder="1"/>
    <xf numFmtId="164" fontId="1" fillId="0" borderId="192" xfId="0" applyNumberFormat="1" applyFont="1" applyBorder="1"/>
    <xf numFmtId="164" fontId="1" fillId="0" borderId="195" xfId="0" applyNumberFormat="1" applyFont="1" applyBorder="1"/>
    <xf numFmtId="164" fontId="1" fillId="27" borderId="244" xfId="0" applyNumberFormat="1" applyFont="1" applyFill="1" applyBorder="1"/>
    <xf numFmtId="164" fontId="1" fillId="27" borderId="249" xfId="0" applyNumberFormat="1" applyFont="1" applyFill="1" applyBorder="1"/>
    <xf numFmtId="164" fontId="1" fillId="27" borderId="296" xfId="0" applyNumberFormat="1" applyFont="1" applyFill="1" applyBorder="1"/>
    <xf numFmtId="164" fontId="1" fillId="27" borderId="248" xfId="0" applyNumberFormat="1" applyFont="1" applyFill="1" applyBorder="1"/>
    <xf numFmtId="164" fontId="1" fillId="27" borderId="253" xfId="0" applyNumberFormat="1" applyFont="1" applyFill="1" applyBorder="1"/>
    <xf numFmtId="164" fontId="1" fillId="27" borderId="101" xfId="0" applyNumberFormat="1" applyFont="1" applyFill="1" applyBorder="1"/>
    <xf numFmtId="164" fontId="1" fillId="27" borderId="97" xfId="0" applyNumberFormat="1" applyFont="1" applyFill="1" applyBorder="1"/>
    <xf numFmtId="164" fontId="1" fillId="27" borderId="106" xfId="0" applyNumberFormat="1" applyFont="1" applyFill="1" applyBorder="1"/>
    <xf numFmtId="164" fontId="1" fillId="27" borderId="96" xfId="0" applyNumberFormat="1" applyFont="1" applyFill="1" applyBorder="1"/>
    <xf numFmtId="164" fontId="1" fillId="27" borderId="192" xfId="0" applyNumberFormat="1" applyFont="1" applyFill="1" applyBorder="1"/>
    <xf numFmtId="164" fontId="1" fillId="27" borderId="195" xfId="0" applyNumberFormat="1" applyFont="1" applyFill="1" applyBorder="1"/>
    <xf numFmtId="164" fontId="1" fillId="0" borderId="245" xfId="0" applyNumberFormat="1" applyFont="1" applyBorder="1"/>
    <xf numFmtId="164" fontId="1" fillId="0" borderId="251" xfId="0" applyNumberFormat="1" applyFont="1" applyBorder="1"/>
    <xf numFmtId="164" fontId="1" fillId="0" borderId="297" xfId="0" applyNumberFormat="1" applyFont="1" applyBorder="1"/>
    <xf numFmtId="164" fontId="1" fillId="0" borderId="250" xfId="0" applyNumberFormat="1" applyFont="1" applyBorder="1"/>
    <xf numFmtId="164" fontId="1" fillId="0" borderId="254" xfId="0" applyNumberFormat="1" applyFont="1" applyBorder="1"/>
    <xf numFmtId="164" fontId="1" fillId="0" borderId="102" xfId="0" applyNumberFormat="1" applyFont="1" applyBorder="1"/>
    <xf numFmtId="164" fontId="1" fillId="0" borderId="99" xfId="0" applyNumberFormat="1" applyFont="1" applyBorder="1"/>
    <xf numFmtId="164" fontId="1" fillId="0" borderId="108" xfId="0" applyNumberFormat="1" applyFont="1" applyBorder="1"/>
    <xf numFmtId="164" fontId="1" fillId="0" borderId="98" xfId="0" applyNumberFormat="1" applyFont="1" applyBorder="1"/>
    <xf numFmtId="164" fontId="1" fillId="0" borderId="193" xfId="0" applyNumberFormat="1" applyFont="1" applyBorder="1"/>
    <xf numFmtId="164" fontId="1" fillId="0" borderId="196" xfId="0" applyNumberFormat="1" applyFont="1" applyBorder="1"/>
    <xf numFmtId="0" fontId="15" fillId="0" borderId="0" xfId="0" applyFont="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8" fillId="11" borderId="314" xfId="0" applyFont="1" applyFill="1" applyBorder="1" applyAlignment="1">
      <alignment horizontal="center" vertical="center"/>
    </xf>
    <xf numFmtId="0" fontId="18" fillId="11" borderId="324" xfId="0" applyFont="1" applyFill="1" applyBorder="1" applyAlignment="1">
      <alignment horizontal="center" vertical="center"/>
    </xf>
    <xf numFmtId="0" fontId="18" fillId="11" borderId="341" xfId="0" applyFont="1" applyFill="1" applyBorder="1" applyAlignment="1">
      <alignment horizontal="center" vertical="center"/>
    </xf>
    <xf numFmtId="0" fontId="18" fillId="11" borderId="342" xfId="0" applyFont="1" applyFill="1" applyBorder="1" applyAlignment="1">
      <alignment horizontal="center" vertical="center"/>
    </xf>
    <xf numFmtId="0" fontId="18" fillId="11" borderId="343" xfId="0" applyFont="1" applyFill="1" applyBorder="1" applyAlignment="1">
      <alignment horizontal="center" vertical="center"/>
    </xf>
    <xf numFmtId="0" fontId="18" fillId="11" borderId="349" xfId="0" applyFont="1" applyFill="1" applyBorder="1" applyAlignment="1">
      <alignment horizontal="center" vertical="center"/>
    </xf>
    <xf numFmtId="0" fontId="18" fillId="11" borderId="350" xfId="0" applyFont="1" applyFill="1" applyBorder="1" applyAlignment="1">
      <alignment horizontal="center" vertical="center"/>
    </xf>
    <xf numFmtId="0" fontId="18" fillId="11" borderId="351" xfId="0" applyFont="1" applyFill="1" applyBorder="1" applyAlignment="1">
      <alignment horizontal="center" vertical="center"/>
    </xf>
    <xf numFmtId="0" fontId="18" fillId="11" borderId="352" xfId="0" applyFont="1" applyFill="1" applyBorder="1" applyAlignment="1">
      <alignment horizontal="center" vertical="center"/>
    </xf>
    <xf numFmtId="0" fontId="18" fillId="11" borderId="353" xfId="0" applyFont="1" applyFill="1" applyBorder="1" applyAlignment="1">
      <alignment horizontal="center" vertical="center"/>
    </xf>
    <xf numFmtId="0" fontId="23" fillId="0" borderId="0" xfId="0" applyFont="1"/>
    <xf numFmtId="0" fontId="24" fillId="0" borderId="0" xfId="0" applyFont="1" applyAlignment="1">
      <alignment vertical="center"/>
    </xf>
    <xf numFmtId="0" fontId="22" fillId="0" borderId="306" xfId="0" applyFont="1" applyFill="1" applyBorder="1"/>
    <xf numFmtId="0" fontId="22" fillId="0" borderId="312" xfId="0" applyFont="1" applyFill="1" applyBorder="1"/>
    <xf numFmtId="0" fontId="22" fillId="0" borderId="309" xfId="0" applyFont="1" applyFill="1" applyBorder="1"/>
    <xf numFmtId="0" fontId="22" fillId="0" borderId="318" xfId="0" applyFont="1" applyFill="1" applyBorder="1"/>
    <xf numFmtId="165" fontId="22" fillId="0" borderId="327" xfId="0" applyNumberFormat="1" applyFont="1" applyFill="1" applyBorder="1"/>
    <xf numFmtId="9" fontId="22" fillId="0" borderId="305" xfId="0" applyNumberFormat="1" applyFont="1" applyFill="1" applyBorder="1"/>
    <xf numFmtId="2" fontId="22" fillId="0" borderId="307" xfId="0" applyNumberFormat="1" applyFont="1" applyFill="1" applyBorder="1"/>
    <xf numFmtId="2" fontId="22" fillId="0" borderId="336" xfId="0" applyNumberFormat="1" applyFont="1" applyFill="1" applyBorder="1"/>
    <xf numFmtId="165" fontId="22" fillId="0" borderId="305" xfId="0" applyNumberFormat="1" applyFont="1" applyFill="1" applyBorder="1"/>
    <xf numFmtId="2" fontId="22" fillId="0" borderId="332" xfId="0" applyNumberFormat="1" applyFont="1" applyFill="1" applyBorder="1"/>
    <xf numFmtId="164" fontId="22" fillId="0" borderId="305" xfId="0" applyNumberFormat="1" applyFont="1" applyFill="1" applyBorder="1"/>
    <xf numFmtId="166" fontId="22" fillId="0" borderId="305" xfId="0" applyNumberFormat="1" applyFont="1" applyFill="1" applyBorder="1"/>
    <xf numFmtId="166" fontId="22" fillId="0" borderId="307" xfId="0" applyNumberFormat="1" applyFont="1" applyFill="1" applyBorder="1"/>
    <xf numFmtId="2" fontId="22" fillId="0" borderId="305" xfId="0" applyNumberFormat="1" applyFont="1" applyFill="1" applyBorder="1"/>
    <xf numFmtId="2" fontId="22" fillId="0" borderId="308" xfId="0" applyNumberFormat="1" applyFont="1" applyFill="1" applyBorder="1"/>
    <xf numFmtId="165" fontId="22" fillId="0" borderId="328" xfId="0" applyNumberFormat="1" applyFont="1" applyFill="1" applyBorder="1"/>
    <xf numFmtId="9" fontId="22" fillId="0" borderId="308" xfId="0" applyNumberFormat="1" applyFont="1" applyFill="1" applyBorder="1"/>
    <xf numFmtId="2" fontId="22" fillId="0" borderId="313" xfId="0" applyNumberFormat="1" applyFont="1" applyFill="1" applyBorder="1"/>
    <xf numFmtId="2" fontId="22" fillId="0" borderId="337" xfId="0" applyNumberFormat="1" applyFont="1" applyFill="1" applyBorder="1"/>
    <xf numFmtId="165" fontId="22" fillId="0" borderId="308" xfId="0" applyNumberFormat="1" applyFont="1" applyFill="1" applyBorder="1"/>
    <xf numFmtId="2" fontId="22" fillId="0" borderId="333" xfId="0" applyNumberFormat="1" applyFont="1" applyFill="1" applyBorder="1"/>
    <xf numFmtId="164" fontId="22" fillId="0" borderId="308" xfId="0" applyNumberFormat="1" applyFont="1" applyFill="1" applyBorder="1"/>
    <xf numFmtId="166" fontId="22" fillId="0" borderId="308" xfId="0" applyNumberFormat="1" applyFont="1" applyFill="1" applyBorder="1"/>
    <xf numFmtId="166" fontId="22" fillId="0" borderId="313" xfId="0" applyNumberFormat="1" applyFont="1" applyFill="1" applyBorder="1"/>
    <xf numFmtId="2" fontId="22" fillId="0" borderId="310" xfId="0" applyNumberFormat="1" applyFont="1" applyFill="1" applyBorder="1"/>
    <xf numFmtId="165" fontId="22" fillId="0" borderId="329" xfId="0" applyNumberFormat="1" applyFont="1" applyFill="1" applyBorder="1"/>
    <xf numFmtId="9" fontId="22" fillId="0" borderId="310" xfId="0" applyNumberFormat="1" applyFont="1" applyFill="1" applyBorder="1"/>
    <xf numFmtId="2" fontId="22" fillId="0" borderId="311" xfId="0" applyNumberFormat="1" applyFont="1" applyFill="1" applyBorder="1"/>
    <xf numFmtId="2" fontId="22" fillId="0" borderId="339" xfId="0" applyNumberFormat="1" applyFont="1" applyFill="1" applyBorder="1"/>
    <xf numFmtId="165" fontId="22" fillId="0" borderId="310" xfId="0" applyNumberFormat="1" applyFont="1" applyFill="1" applyBorder="1"/>
    <xf numFmtId="2" fontId="22" fillId="0" borderId="334" xfId="0" applyNumberFormat="1" applyFont="1" applyFill="1" applyBorder="1"/>
    <xf numFmtId="164" fontId="22" fillId="0" borderId="310" xfId="0" applyNumberFormat="1" applyFont="1" applyFill="1" applyBorder="1"/>
    <xf numFmtId="166" fontId="22" fillId="0" borderId="310" xfId="0" applyNumberFormat="1" applyFont="1" applyFill="1" applyBorder="1"/>
    <xf numFmtId="166" fontId="22" fillId="0" borderId="311" xfId="0" applyNumberFormat="1" applyFont="1" applyFill="1" applyBorder="1"/>
    <xf numFmtId="2" fontId="22" fillId="0" borderId="319" xfId="0" applyNumberFormat="1" applyFont="1" applyFill="1" applyBorder="1"/>
    <xf numFmtId="165" fontId="22" fillId="0" borderId="330" xfId="0" applyNumberFormat="1" applyFont="1" applyFill="1" applyBorder="1"/>
    <xf numFmtId="9" fontId="22" fillId="0" borderId="319" xfId="0" applyNumberFormat="1" applyFont="1" applyFill="1" applyBorder="1"/>
    <xf numFmtId="2" fontId="22" fillId="0" borderId="320" xfId="0" applyNumberFormat="1" applyFont="1" applyFill="1" applyBorder="1"/>
    <xf numFmtId="2" fontId="22" fillId="0" borderId="338" xfId="0" applyNumberFormat="1" applyFont="1" applyFill="1" applyBorder="1"/>
    <xf numFmtId="165" fontId="22" fillId="0" borderId="319" xfId="0" applyNumberFormat="1" applyFont="1" applyFill="1" applyBorder="1"/>
    <xf numFmtId="164" fontId="22" fillId="0" borderId="319" xfId="0" applyNumberFormat="1" applyFont="1" applyFill="1" applyBorder="1"/>
    <xf numFmtId="166" fontId="22" fillId="0" borderId="319" xfId="0" applyNumberFormat="1" applyFont="1" applyFill="1" applyBorder="1"/>
    <xf numFmtId="166" fontId="22" fillId="0" borderId="320" xfId="0" applyNumberFormat="1" applyFont="1" applyFill="1" applyBorder="1"/>
    <xf numFmtId="2" fontId="22" fillId="0" borderId="340" xfId="0" applyNumberFormat="1" applyFont="1" applyFill="1" applyBorder="1"/>
    <xf numFmtId="164" fontId="22" fillId="0" borderId="307" xfId="0" applyNumberFormat="1" applyFont="1" applyFill="1" applyBorder="1" applyAlignment="1">
      <alignment horizontal="right"/>
    </xf>
    <xf numFmtId="164" fontId="22" fillId="0" borderId="313" xfId="0" applyNumberFormat="1" applyFont="1" applyFill="1" applyBorder="1" applyAlignment="1">
      <alignment horizontal="right"/>
    </xf>
    <xf numFmtId="164" fontId="22" fillId="0" borderId="311" xfId="0" applyNumberFormat="1" applyFont="1" applyFill="1" applyBorder="1" applyAlignment="1">
      <alignment horizontal="right"/>
    </xf>
    <xf numFmtId="164" fontId="22" fillId="0" borderId="320" xfId="0" applyNumberFormat="1" applyFont="1" applyFill="1" applyBorder="1" applyAlignment="1">
      <alignment horizontal="right"/>
    </xf>
    <xf numFmtId="0" fontId="23" fillId="0" borderId="2" xfId="0" applyFont="1" applyBorder="1"/>
    <xf numFmtId="9" fontId="48" fillId="0" borderId="0" xfId="0" applyNumberFormat="1" applyFont="1" applyBorder="1"/>
    <xf numFmtId="0" fontId="13" fillId="0" borderId="0" xfId="0" applyFont="1" applyBorder="1"/>
    <xf numFmtId="0" fontId="57" fillId="0" borderId="0" xfId="0" applyFont="1" applyBorder="1"/>
    <xf numFmtId="5" fontId="57" fillId="0" borderId="0" xfId="0" applyNumberFormat="1" applyFont="1" applyBorder="1"/>
    <xf numFmtId="40" fontId="25" fillId="0" borderId="0" xfId="0" applyNumberFormat="1" applyFont="1" applyBorder="1"/>
    <xf numFmtId="0" fontId="48" fillId="0" borderId="394" xfId="0" applyFont="1" applyBorder="1"/>
    <xf numFmtId="166" fontId="48" fillId="0" borderId="0" xfId="0" applyNumberFormat="1" applyFont="1" applyBorder="1"/>
    <xf numFmtId="0" fontId="13" fillId="0" borderId="0" xfId="0" applyFont="1" applyBorder="1" applyAlignment="1">
      <alignment horizontal="center" wrapText="1"/>
    </xf>
    <xf numFmtId="0" fontId="24" fillId="0" borderId="0" xfId="0" applyFont="1" applyBorder="1" applyAlignment="1">
      <alignment horizontal="right" vertical="center"/>
    </xf>
    <xf numFmtId="0" fontId="0" fillId="0" borderId="0" xfId="0"/>
    <xf numFmtId="5" fontId="22" fillId="0" borderId="305" xfId="0" applyNumberFormat="1" applyFont="1" applyFill="1" applyBorder="1"/>
    <xf numFmtId="5" fontId="22" fillId="0" borderId="308" xfId="0" applyNumberFormat="1" applyFont="1" applyFill="1" applyBorder="1"/>
    <xf numFmtId="5" fontId="22" fillId="0" borderId="310" xfId="0" applyNumberFormat="1" applyFont="1" applyFill="1" applyBorder="1"/>
    <xf numFmtId="5" fontId="22" fillId="0" borderId="319" xfId="0" applyNumberFormat="1" applyFont="1" applyFill="1" applyBorder="1"/>
    <xf numFmtId="0" fontId="48" fillId="0" borderId="394" xfId="0" applyFont="1" applyBorder="1" applyAlignment="1">
      <alignment vertical="center"/>
    </xf>
    <xf numFmtId="0" fontId="48" fillId="0" borderId="0" xfId="0" applyFont="1" applyBorder="1" applyAlignment="1">
      <alignment vertical="center"/>
    </xf>
    <xf numFmtId="5" fontId="57" fillId="0" borderId="369" xfId="0" applyNumberFormat="1" applyFont="1" applyBorder="1"/>
    <xf numFmtId="0" fontId="48" fillId="0" borderId="399" xfId="0" applyFont="1" applyBorder="1"/>
    <xf numFmtId="0" fontId="48" fillId="0" borderId="184" xfId="0" applyFont="1" applyBorder="1"/>
    <xf numFmtId="165" fontId="22" fillId="0" borderId="406" xfId="0" applyNumberFormat="1" applyFont="1" applyFill="1" applyBorder="1"/>
    <xf numFmtId="10" fontId="57" fillId="0" borderId="363" xfId="0" applyNumberFormat="1" applyFont="1" applyBorder="1"/>
    <xf numFmtId="165" fontId="22" fillId="0" borderId="404" xfId="0" applyNumberFormat="1" applyFont="1" applyFill="1" applyBorder="1"/>
    <xf numFmtId="0" fontId="48" fillId="0" borderId="392" xfId="0" applyFont="1" applyBorder="1"/>
    <xf numFmtId="5" fontId="57" fillId="0" borderId="363" xfId="0" applyNumberFormat="1" applyFont="1" applyBorder="1"/>
    <xf numFmtId="0" fontId="48" fillId="0" borderId="0" xfId="0" applyFont="1" applyBorder="1"/>
    <xf numFmtId="40" fontId="57" fillId="0" borderId="396" xfId="0" applyNumberFormat="1" applyFont="1" applyBorder="1"/>
    <xf numFmtId="165" fontId="22" fillId="0" borderId="405" xfId="0" applyNumberFormat="1" applyFont="1" applyFill="1" applyBorder="1"/>
    <xf numFmtId="5" fontId="57" fillId="0" borderId="364" xfId="0" applyNumberFormat="1" applyFont="1" applyBorder="1"/>
    <xf numFmtId="0" fontId="57" fillId="0" borderId="393" xfId="0" applyFont="1" applyBorder="1"/>
    <xf numFmtId="10" fontId="57" fillId="0" borderId="364" xfId="0" applyNumberFormat="1" applyFont="1" applyBorder="1"/>
    <xf numFmtId="5" fontId="57" fillId="0" borderId="371" xfId="0" applyNumberFormat="1" applyFont="1" applyBorder="1" applyAlignment="1"/>
    <xf numFmtId="165" fontId="22" fillId="0" borderId="403" xfId="0" applyNumberFormat="1" applyFont="1" applyFill="1" applyBorder="1"/>
    <xf numFmtId="5" fontId="57" fillId="0" borderId="372" xfId="0" applyNumberFormat="1" applyFont="1" applyBorder="1"/>
    <xf numFmtId="0" fontId="0" fillId="0" borderId="0" xfId="0"/>
    <xf numFmtId="165" fontId="59" fillId="0" borderId="0" xfId="0" applyNumberFormat="1" applyFont="1" applyAlignment="1">
      <alignment vertical="center"/>
    </xf>
    <xf numFmtId="5" fontId="59" fillId="0" borderId="0" xfId="0" applyNumberFormat="1" applyFont="1" applyAlignment="1">
      <alignment vertical="center"/>
    </xf>
    <xf numFmtId="0" fontId="59" fillId="0" borderId="0" xfId="0" applyFont="1" applyAlignment="1">
      <alignment vertical="center"/>
    </xf>
    <xf numFmtId="40" fontId="59" fillId="0" borderId="398" xfId="0" applyNumberFormat="1" applyFont="1" applyBorder="1"/>
    <xf numFmtId="10" fontId="59" fillId="0" borderId="366" xfId="0" applyNumberFormat="1" applyFont="1" applyBorder="1"/>
    <xf numFmtId="5" fontId="59" fillId="28" borderId="370" xfId="0" applyNumberFormat="1" applyFont="1" applyFill="1" applyBorder="1"/>
    <xf numFmtId="5" fontId="59" fillId="28" borderId="365" xfId="0" applyNumberFormat="1" applyFont="1" applyFill="1" applyBorder="1"/>
    <xf numFmtId="5" fontId="59" fillId="0" borderId="365" xfId="0" applyNumberFormat="1" applyFont="1" applyBorder="1"/>
    <xf numFmtId="5" fontId="59" fillId="0" borderId="370" xfId="0" applyNumberFormat="1" applyFont="1" applyBorder="1"/>
    <xf numFmtId="0" fontId="59" fillId="0" borderId="0" xfId="0" applyFont="1" applyBorder="1"/>
    <xf numFmtId="9" fontId="59" fillId="0" borderId="0" xfId="0" applyNumberFormat="1" applyFont="1" applyAlignment="1">
      <alignment vertical="center"/>
    </xf>
    <xf numFmtId="40" fontId="59" fillId="0" borderId="0" xfId="0" applyNumberFormat="1" applyFont="1" applyBorder="1"/>
    <xf numFmtId="0" fontId="57" fillId="0" borderId="0" xfId="0" applyFont="1"/>
    <xf numFmtId="37" fontId="59" fillId="0" borderId="0" xfId="0" applyNumberFormat="1" applyFont="1" applyAlignment="1">
      <alignment vertical="center"/>
    </xf>
    <xf numFmtId="5" fontId="57" fillId="0" borderId="0" xfId="0" applyNumberFormat="1" applyFont="1"/>
    <xf numFmtId="0" fontId="1" fillId="0" borderId="0" xfId="0" applyFont="1" applyAlignment="1">
      <alignment vertical="top" wrapText="1"/>
    </xf>
    <xf numFmtId="0" fontId="61" fillId="11" borderId="0" xfId="0" applyFont="1" applyFill="1" applyAlignment="1">
      <alignment vertical="top" wrapText="1"/>
    </xf>
    <xf numFmtId="0" fontId="61" fillId="11" borderId="407" xfId="0" applyFont="1" applyFill="1" applyBorder="1" applyAlignment="1">
      <alignment vertical="top" wrapText="1"/>
    </xf>
    <xf numFmtId="0" fontId="61" fillId="11" borderId="0" xfId="0" applyFont="1" applyFill="1" applyAlignment="1">
      <alignment horizontal="left" vertical="top" wrapText="1"/>
    </xf>
    <xf numFmtId="0" fontId="52" fillId="0" borderId="0" xfId="0" applyFont="1"/>
    <xf numFmtId="0" fontId="0" fillId="0" borderId="0" xfId="0" applyAlignment="1">
      <alignment horizontal="left"/>
    </xf>
    <xf numFmtId="0" fontId="62" fillId="0" borderId="0" xfId="0" applyFont="1" applyAlignment="1">
      <alignment horizontal="left"/>
    </xf>
    <xf numFmtId="0" fontId="63" fillId="0" borderId="0" xfId="0" applyFont="1" applyAlignment="1">
      <alignment horizontal="left"/>
    </xf>
    <xf numFmtId="0" fontId="48" fillId="0" borderId="0" xfId="0" applyFont="1"/>
    <xf numFmtId="0" fontId="48" fillId="0" borderId="0" xfId="0" applyFont="1" applyAlignment="1">
      <alignment vertical="top" wrapText="1"/>
    </xf>
    <xf numFmtId="0" fontId="22" fillId="0" borderId="306" xfId="0" applyFont="1" applyFill="1" applyBorder="1" applyAlignment="1">
      <alignment vertical="top" wrapText="1"/>
    </xf>
    <xf numFmtId="0" fontId="1" fillId="0" borderId="0" xfId="0" applyFont="1" applyAlignment="1">
      <alignment horizontal="left" vertical="top" wrapText="1"/>
    </xf>
    <xf numFmtId="164" fontId="18" fillId="11" borderId="342" xfId="0" applyNumberFormat="1" applyFont="1" applyFill="1" applyBorder="1" applyAlignment="1">
      <alignment horizontal="center" vertical="center"/>
    </xf>
    <xf numFmtId="166" fontId="18" fillId="11" borderId="342" xfId="0" applyNumberFormat="1" applyFont="1" applyFill="1" applyBorder="1" applyAlignment="1">
      <alignment horizontal="center" vertical="center"/>
    </xf>
    <xf numFmtId="5" fontId="18" fillId="11" borderId="342" xfId="0" applyNumberFormat="1" applyFont="1" applyFill="1" applyBorder="1" applyAlignment="1">
      <alignment horizontal="center" vertical="center"/>
    </xf>
    <xf numFmtId="0" fontId="59" fillId="0" borderId="0" xfId="0" applyFont="1"/>
    <xf numFmtId="166" fontId="59" fillId="0" borderId="0" xfId="0" applyNumberFormat="1" applyFont="1"/>
    <xf numFmtId="5" fontId="59" fillId="0" borderId="0" xfId="0" applyNumberFormat="1" applyFont="1"/>
    <xf numFmtId="167" fontId="57" fillId="0" borderId="0" xfId="0" applyNumberFormat="1" applyFont="1"/>
    <xf numFmtId="0" fontId="57" fillId="0" borderId="0" xfId="0" applyFont="1" applyAlignment="1">
      <alignment horizontal="right"/>
    </xf>
    <xf numFmtId="38" fontId="57" fillId="0" borderId="0" xfId="0" applyNumberFormat="1" applyFont="1"/>
    <xf numFmtId="5" fontId="64" fillId="0" borderId="363" xfId="0" applyNumberFormat="1" applyFont="1" applyBorder="1"/>
    <xf numFmtId="5" fontId="64" fillId="0" borderId="364" xfId="0" applyNumberFormat="1" applyFont="1" applyBorder="1"/>
    <xf numFmtId="5" fontId="57" fillId="0" borderId="0" xfId="0" applyNumberFormat="1" applyFont="1" applyBorder="1" applyAlignment="1"/>
    <xf numFmtId="5" fontId="57" fillId="28" borderId="0" xfId="0" applyNumberFormat="1" applyFont="1" applyFill="1" applyBorder="1" applyAlignment="1">
      <alignment horizontal="center"/>
    </xf>
    <xf numFmtId="9" fontId="57" fillId="0" borderId="0" xfId="0" applyNumberFormat="1" applyFont="1"/>
    <xf numFmtId="10" fontId="57" fillId="0" borderId="0" xfId="0" applyNumberFormat="1" applyFont="1"/>
    <xf numFmtId="9" fontId="59" fillId="0" borderId="0" xfId="0" applyNumberFormat="1" applyFont="1" applyAlignment="1">
      <alignment horizontal="center" vertical="center"/>
    </xf>
    <xf numFmtId="10" fontId="57" fillId="0" borderId="390" xfId="0" applyNumberFormat="1" applyFont="1" applyBorder="1"/>
    <xf numFmtId="0" fontId="0" fillId="0" borderId="390" xfId="0" applyBorder="1"/>
    <xf numFmtId="10" fontId="57" fillId="0" borderId="408" xfId="0" applyNumberFormat="1" applyFont="1" applyBorder="1"/>
    <xf numFmtId="0" fontId="57" fillId="0" borderId="408" xfId="0" applyFont="1" applyBorder="1"/>
    <xf numFmtId="0" fontId="0" fillId="0" borderId="0" xfId="0" applyFill="1" applyBorder="1"/>
    <xf numFmtId="0" fontId="59" fillId="0" borderId="0" xfId="0" applyFont="1" applyAlignment="1">
      <alignment horizontal="center" vertical="center"/>
    </xf>
    <xf numFmtId="0" fontId="66" fillId="0" borderId="0" xfId="0" applyFont="1"/>
    <xf numFmtId="0" fontId="22" fillId="0" borderId="306" xfId="0" applyFont="1" applyFill="1" applyBorder="1" applyAlignment="1">
      <alignment horizontal="left" vertical="top" wrapText="1"/>
    </xf>
    <xf numFmtId="0" fontId="48" fillId="0" borderId="0" xfId="0" applyFont="1" applyFill="1" applyAlignment="1">
      <alignment horizontal="right"/>
    </xf>
    <xf numFmtId="0" fontId="0" fillId="0" borderId="0" xfId="0" applyFill="1"/>
    <xf numFmtId="9" fontId="0" fillId="0" borderId="0" xfId="0" applyNumberFormat="1" applyFill="1"/>
    <xf numFmtId="0" fontId="58" fillId="60" borderId="409" xfId="0" applyFont="1" applyFill="1" applyBorder="1" applyAlignment="1">
      <alignment horizontal="right"/>
    </xf>
    <xf numFmtId="0" fontId="0" fillId="60" borderId="410" xfId="0" applyFill="1" applyBorder="1"/>
    <xf numFmtId="0" fontId="0" fillId="60" borderId="411" xfId="0" applyFill="1" applyBorder="1"/>
    <xf numFmtId="0" fontId="48" fillId="60" borderId="412" xfId="0" applyFont="1" applyFill="1" applyBorder="1" applyAlignment="1">
      <alignment horizontal="right"/>
    </xf>
    <xf numFmtId="2" fontId="48" fillId="60" borderId="0" xfId="0" applyNumberFormat="1" applyFont="1" applyFill="1" applyBorder="1"/>
    <xf numFmtId="9" fontId="0" fillId="60" borderId="413" xfId="0" applyNumberFormat="1" applyFill="1" applyBorder="1"/>
    <xf numFmtId="0" fontId="48" fillId="60" borderId="414" xfId="0" applyFont="1" applyFill="1" applyBorder="1" applyAlignment="1">
      <alignment horizontal="right"/>
    </xf>
    <xf numFmtId="2" fontId="48" fillId="60" borderId="415" xfId="0" applyNumberFormat="1" applyFont="1" applyFill="1" applyBorder="1"/>
    <xf numFmtId="9" fontId="0" fillId="60" borderId="416" xfId="0" applyNumberFormat="1" applyFill="1" applyBorder="1"/>
    <xf numFmtId="165" fontId="14" fillId="28" borderId="327" xfId="0" applyNumberFormat="1" applyFont="1" applyFill="1" applyBorder="1"/>
    <xf numFmtId="165" fontId="14" fillId="28" borderId="305" xfId="0" applyNumberFormat="1" applyFont="1" applyFill="1" applyBorder="1"/>
    <xf numFmtId="165" fontId="14" fillId="28" borderId="307" xfId="0" applyNumberFormat="1" applyFont="1" applyFill="1" applyBorder="1"/>
    <xf numFmtId="2" fontId="14" fillId="28" borderId="307" xfId="0" applyNumberFormat="1" applyFont="1" applyFill="1" applyBorder="1"/>
    <xf numFmtId="165" fontId="14" fillId="28" borderId="328" xfId="0" applyNumberFormat="1" applyFont="1" applyFill="1" applyBorder="1"/>
    <xf numFmtId="165" fontId="14" fillId="28" borderId="308" xfId="0" applyNumberFormat="1" applyFont="1" applyFill="1" applyBorder="1"/>
    <xf numFmtId="165" fontId="14" fillId="28" borderId="313" xfId="0" applyNumberFormat="1" applyFont="1" applyFill="1" applyBorder="1"/>
    <xf numFmtId="2" fontId="14" fillId="28" borderId="313" xfId="0" applyNumberFormat="1" applyFont="1" applyFill="1" applyBorder="1"/>
    <xf numFmtId="165" fontId="14" fillId="28" borderId="329" xfId="0" applyNumberFormat="1" applyFont="1" applyFill="1" applyBorder="1"/>
    <xf numFmtId="165" fontId="14" fillId="28" borderId="310" xfId="0" applyNumberFormat="1" applyFont="1" applyFill="1" applyBorder="1"/>
    <xf numFmtId="165" fontId="14" fillId="28" borderId="311" xfId="0" applyNumberFormat="1" applyFont="1" applyFill="1" applyBorder="1"/>
    <xf numFmtId="2" fontId="14" fillId="28" borderId="311" xfId="0" applyNumberFormat="1" applyFont="1" applyFill="1" applyBorder="1"/>
    <xf numFmtId="165" fontId="14" fillId="28" borderId="330" xfId="0" applyNumberFormat="1" applyFont="1" applyFill="1" applyBorder="1"/>
    <xf numFmtId="165" fontId="14" fillId="28" borderId="319" xfId="0" applyNumberFormat="1" applyFont="1" applyFill="1" applyBorder="1"/>
    <xf numFmtId="165" fontId="14" fillId="28" borderId="320" xfId="0" applyNumberFormat="1" applyFont="1" applyFill="1" applyBorder="1"/>
    <xf numFmtId="2" fontId="14" fillId="28" borderId="320" xfId="0" applyNumberFormat="1" applyFont="1" applyFill="1" applyBorder="1"/>
    <xf numFmtId="0" fontId="59" fillId="0" borderId="0" xfId="0" applyFont="1" applyAlignment="1">
      <alignment horizontal="right" vertical="center"/>
    </xf>
    <xf numFmtId="9" fontId="59" fillId="0" borderId="0" xfId="0" applyNumberFormat="1" applyFont="1" applyFill="1" applyAlignment="1">
      <alignment vertical="center"/>
    </xf>
    <xf numFmtId="0" fontId="59" fillId="0" borderId="0" xfId="0" applyFont="1" applyFill="1" applyAlignment="1">
      <alignment vertical="center"/>
    </xf>
    <xf numFmtId="0" fontId="48" fillId="0" borderId="0" xfId="0" applyFont="1" applyFill="1" applyBorder="1" applyAlignment="1">
      <alignment horizontal="right"/>
    </xf>
    <xf numFmtId="0" fontId="67" fillId="0" borderId="0" xfId="0" applyFont="1" applyFill="1"/>
    <xf numFmtId="0" fontId="69" fillId="11" borderId="342" xfId="0" applyFont="1" applyFill="1" applyBorder="1" applyAlignment="1">
      <alignment horizontal="center" vertical="center"/>
    </xf>
    <xf numFmtId="164" fontId="69" fillId="11" borderId="342" xfId="0" applyNumberFormat="1" applyFont="1" applyFill="1" applyBorder="1" applyAlignment="1">
      <alignment horizontal="center" vertical="center"/>
    </xf>
    <xf numFmtId="1" fontId="22" fillId="0" borderId="310" xfId="0" applyNumberFormat="1" applyFont="1" applyFill="1" applyBorder="1"/>
    <xf numFmtId="1" fontId="22" fillId="0" borderId="308" xfId="0" applyNumberFormat="1" applyFont="1" applyFill="1" applyBorder="1"/>
    <xf numFmtId="1" fontId="22" fillId="0" borderId="305" xfId="0" applyNumberFormat="1" applyFont="1" applyFill="1" applyBorder="1"/>
    <xf numFmtId="1" fontId="22" fillId="0" borderId="319" xfId="0" applyNumberFormat="1" applyFont="1" applyFill="1" applyBorder="1"/>
    <xf numFmtId="0" fontId="57" fillId="0" borderId="2" xfId="0" applyFont="1" applyBorder="1" applyAlignment="1">
      <alignment horizontal="right"/>
    </xf>
    <xf numFmtId="38" fontId="22" fillId="0" borderId="308" xfId="0" applyNumberFormat="1" applyFont="1" applyFill="1" applyBorder="1"/>
    <xf numFmtId="3" fontId="57" fillId="0" borderId="0" xfId="0" applyNumberFormat="1" applyFont="1" applyBorder="1"/>
    <xf numFmtId="5" fontId="57" fillId="0" borderId="0" xfId="0" applyNumberFormat="1" applyFont="1" applyBorder="1" applyAlignment="1">
      <alignment vertical="center"/>
    </xf>
    <xf numFmtId="9" fontId="57" fillId="0" borderId="0" xfId="0" applyNumberFormat="1" applyFont="1" applyBorder="1" applyAlignment="1">
      <alignment vertical="center"/>
    </xf>
    <xf numFmtId="3" fontId="57" fillId="0" borderId="390" xfId="0" applyNumberFormat="1" applyFont="1" applyBorder="1"/>
    <xf numFmtId="38" fontId="22" fillId="0" borderId="319" xfId="0" applyNumberFormat="1" applyFont="1" applyFill="1" applyBorder="1"/>
    <xf numFmtId="0" fontId="57" fillId="0" borderId="0" xfId="0" applyFont="1" applyBorder="1" applyAlignment="1">
      <alignment vertical="center"/>
    </xf>
    <xf numFmtId="38" fontId="22" fillId="0" borderId="305" xfId="0" applyNumberFormat="1" applyFont="1" applyFill="1" applyBorder="1"/>
    <xf numFmtId="0" fontId="64" fillId="0" borderId="2" xfId="0" applyFont="1" applyBorder="1"/>
    <xf numFmtId="0" fontId="57" fillId="0" borderId="0" xfId="0" applyFont="1" applyBorder="1" applyAlignment="1">
      <alignment horizontal="right" vertical="center"/>
    </xf>
    <xf numFmtId="3" fontId="57" fillId="0" borderId="408" xfId="0" applyNumberFormat="1" applyFont="1" applyBorder="1"/>
    <xf numFmtId="38" fontId="22" fillId="0" borderId="310" xfId="0" applyNumberFormat="1" applyFont="1" applyFill="1" applyBorder="1"/>
    <xf numFmtId="9" fontId="57" fillId="0" borderId="393" xfId="0" applyNumberFormat="1" applyFont="1" applyBorder="1" applyAlignment="1">
      <alignment horizontal="right" vertical="center"/>
    </xf>
    <xf numFmtId="5" fontId="59" fillId="0" borderId="0" xfId="0" applyNumberFormat="1" applyFont="1" applyAlignment="1">
      <alignment horizontal="center" vertical="center"/>
    </xf>
    <xf numFmtId="9" fontId="57" fillId="0" borderId="391" xfId="0" applyNumberFormat="1" applyFont="1" applyBorder="1" applyAlignment="1">
      <alignment horizontal="right"/>
    </xf>
    <xf numFmtId="5" fontId="57" fillId="0" borderId="2" xfId="0" applyNumberFormat="1" applyFont="1" applyBorder="1" applyAlignment="1">
      <alignment horizontal="right"/>
    </xf>
    <xf numFmtId="165" fontId="22" fillId="0" borderId="329" xfId="0" applyNumberFormat="1" applyFont="1" applyFill="1" applyBorder="1"/>
    <xf numFmtId="165" fontId="22" fillId="0" borderId="329" xfId="0" applyNumberFormat="1" applyFont="1" applyFill="1" applyBorder="1"/>
    <xf numFmtId="0" fontId="0" fillId="0" borderId="0" xfId="0"/>
    <xf numFmtId="0" fontId="15" fillId="0" borderId="0" xfId="0" applyFont="1"/>
    <xf numFmtId="0" fontId="22" fillId="0" borderId="306" xfId="0" applyFont="1" applyFill="1" applyBorder="1"/>
    <xf numFmtId="0" fontId="22" fillId="0" borderId="312" xfId="0" applyFont="1" applyFill="1" applyBorder="1"/>
    <xf numFmtId="0" fontId="22" fillId="0" borderId="309" xfId="0" applyFont="1" applyFill="1" applyBorder="1"/>
    <xf numFmtId="2" fontId="22" fillId="0" borderId="304" xfId="0" applyNumberFormat="1" applyFont="1" applyFill="1" applyBorder="1"/>
    <xf numFmtId="2" fontId="22" fillId="0" borderId="325" xfId="0" applyNumberFormat="1" applyFont="1" applyFill="1" applyBorder="1"/>
    <xf numFmtId="2" fontId="22" fillId="0" borderId="335" xfId="0" applyNumberFormat="1" applyFont="1" applyFill="1" applyBorder="1"/>
    <xf numFmtId="165" fontId="22" fillId="0" borderId="304" xfId="0" applyNumberFormat="1" applyFont="1" applyFill="1" applyBorder="1"/>
    <xf numFmtId="2" fontId="22" fillId="0" borderId="331" xfId="0" applyNumberFormat="1" applyFont="1" applyFill="1" applyBorder="1"/>
    <xf numFmtId="166" fontId="22" fillId="0" borderId="304" xfId="0" applyNumberFormat="1" applyFont="1" applyFill="1" applyBorder="1"/>
    <xf numFmtId="166" fontId="22" fillId="0" borderId="325" xfId="0" applyNumberFormat="1" applyFont="1" applyFill="1" applyBorder="1"/>
    <xf numFmtId="2" fontId="22" fillId="0" borderId="305" xfId="0" applyNumberFormat="1" applyFont="1" applyFill="1" applyBorder="1" applyAlignment="1">
      <alignment horizontal="right"/>
    </xf>
    <xf numFmtId="165" fontId="22" fillId="0" borderId="327" xfId="0" applyNumberFormat="1" applyFont="1" applyFill="1" applyBorder="1"/>
    <xf numFmtId="2" fontId="22" fillId="0" borderId="307" xfId="0" applyNumberFormat="1" applyFont="1" applyFill="1" applyBorder="1"/>
    <xf numFmtId="2" fontId="22" fillId="0" borderId="336" xfId="0" applyNumberFormat="1" applyFont="1" applyFill="1" applyBorder="1"/>
    <xf numFmtId="165" fontId="22" fillId="0" borderId="305" xfId="0" applyNumberFormat="1" applyFont="1" applyFill="1" applyBorder="1"/>
    <xf numFmtId="2" fontId="22" fillId="0" borderId="332" xfId="0" applyNumberFormat="1" applyFont="1" applyFill="1" applyBorder="1"/>
    <xf numFmtId="164" fontId="22" fillId="0" borderId="305" xfId="0" applyNumberFormat="1" applyFont="1" applyFill="1" applyBorder="1"/>
    <xf numFmtId="166" fontId="22" fillId="0" borderId="305" xfId="0" applyNumberFormat="1" applyFont="1" applyFill="1" applyBorder="1"/>
    <xf numFmtId="166" fontId="22" fillId="0" borderId="307" xfId="0" applyNumberFormat="1" applyFont="1" applyFill="1" applyBorder="1"/>
    <xf numFmtId="2" fontId="22" fillId="0" borderId="305" xfId="0" applyNumberFormat="1" applyFont="1" applyFill="1" applyBorder="1"/>
    <xf numFmtId="2" fontId="22" fillId="0" borderId="308" xfId="0" applyNumberFormat="1" applyFont="1" applyFill="1" applyBorder="1"/>
    <xf numFmtId="2" fontId="22" fillId="0" borderId="313" xfId="0" applyNumberFormat="1" applyFont="1" applyFill="1" applyBorder="1"/>
    <xf numFmtId="2" fontId="22" fillId="0" borderId="337" xfId="0" applyNumberFormat="1" applyFont="1" applyFill="1" applyBorder="1"/>
    <xf numFmtId="165" fontId="22" fillId="0" borderId="308" xfId="0" applyNumberFormat="1" applyFont="1" applyFill="1" applyBorder="1"/>
    <xf numFmtId="2" fontId="22" fillId="0" borderId="333" xfId="0" applyNumberFormat="1" applyFont="1" applyFill="1" applyBorder="1"/>
    <xf numFmtId="166" fontId="22" fillId="0" borderId="308" xfId="0" applyNumberFormat="1" applyFont="1" applyFill="1" applyBorder="1"/>
    <xf numFmtId="166" fontId="22" fillId="0" borderId="313" xfId="0" applyNumberFormat="1" applyFont="1" applyFill="1" applyBorder="1"/>
    <xf numFmtId="2" fontId="22" fillId="0" borderId="310" xfId="0" applyNumberFormat="1" applyFont="1" applyFill="1" applyBorder="1"/>
    <xf numFmtId="165" fontId="22" fillId="0" borderId="329" xfId="0" applyNumberFormat="1" applyFont="1" applyFill="1" applyBorder="1"/>
    <xf numFmtId="9" fontId="22" fillId="0" borderId="310" xfId="0" applyNumberFormat="1" applyFont="1" applyFill="1" applyBorder="1"/>
    <xf numFmtId="2" fontId="22" fillId="0" borderId="311" xfId="0" applyNumberFormat="1" applyFont="1" applyFill="1" applyBorder="1"/>
    <xf numFmtId="2" fontId="22" fillId="0" borderId="339" xfId="0" applyNumberFormat="1" applyFont="1" applyFill="1" applyBorder="1"/>
    <xf numFmtId="165" fontId="22" fillId="0" borderId="310" xfId="0" applyNumberFormat="1" applyFont="1" applyFill="1" applyBorder="1"/>
    <xf numFmtId="2" fontId="22" fillId="0" borderId="334" xfId="0" applyNumberFormat="1" applyFont="1" applyFill="1" applyBorder="1"/>
    <xf numFmtId="164" fontId="22" fillId="0" borderId="310" xfId="0" applyNumberFormat="1" applyFont="1" applyFill="1" applyBorder="1"/>
    <xf numFmtId="166" fontId="22" fillId="0" borderId="310" xfId="0" applyNumberFormat="1" applyFont="1" applyFill="1" applyBorder="1"/>
    <xf numFmtId="166" fontId="22" fillId="0" borderId="311" xfId="0" applyNumberFormat="1" applyFont="1" applyFill="1" applyBorder="1"/>
    <xf numFmtId="164" fontId="22" fillId="0" borderId="325" xfId="0" applyNumberFormat="1" applyFont="1" applyFill="1" applyBorder="1" applyAlignment="1">
      <alignment horizontal="right"/>
    </xf>
    <xf numFmtId="164" fontId="22" fillId="0" borderId="307" xfId="0" applyNumberFormat="1" applyFont="1" applyFill="1" applyBorder="1" applyAlignment="1">
      <alignment horizontal="right"/>
    </xf>
    <xf numFmtId="164" fontId="22" fillId="0" borderId="313" xfId="0" applyNumberFormat="1" applyFont="1" applyFill="1" applyBorder="1" applyAlignment="1">
      <alignment horizontal="right"/>
    </xf>
    <xf numFmtId="164" fontId="22" fillId="0" borderId="311" xfId="0" applyNumberFormat="1" applyFont="1" applyFill="1" applyBorder="1" applyAlignment="1">
      <alignment horizontal="right"/>
    </xf>
    <xf numFmtId="0" fontId="48" fillId="0" borderId="397" xfId="0" applyFont="1" applyBorder="1"/>
    <xf numFmtId="9" fontId="48" fillId="0" borderId="0" xfId="0" applyNumberFormat="1" applyFont="1" applyBorder="1"/>
    <xf numFmtId="0" fontId="57" fillId="0" borderId="0" xfId="0" applyFont="1" applyBorder="1"/>
    <xf numFmtId="5" fontId="57" fillId="0" borderId="0" xfId="0" applyNumberFormat="1" applyFont="1" applyBorder="1"/>
    <xf numFmtId="0" fontId="48" fillId="0" borderId="394" xfId="0" applyFont="1" applyBorder="1"/>
    <xf numFmtId="166" fontId="48" fillId="0" borderId="0" xfId="0" applyNumberFormat="1" applyFont="1" applyBorder="1"/>
    <xf numFmtId="5" fontId="22" fillId="0" borderId="304" xfId="0" applyNumberFormat="1" applyFont="1" applyFill="1" applyBorder="1"/>
    <xf numFmtId="5" fontId="22" fillId="0" borderId="305" xfId="0" applyNumberFormat="1" applyFont="1" applyFill="1" applyBorder="1"/>
    <xf numFmtId="5" fontId="22" fillId="0" borderId="308" xfId="0" applyNumberFormat="1" applyFont="1" applyFill="1" applyBorder="1"/>
    <xf numFmtId="5" fontId="22" fillId="0" borderId="310" xfId="0" applyNumberFormat="1" applyFont="1" applyFill="1" applyBorder="1"/>
    <xf numFmtId="0" fontId="48" fillId="0" borderId="394" xfId="0" applyFont="1" applyBorder="1" applyAlignment="1">
      <alignment vertical="center"/>
    </xf>
    <xf numFmtId="0" fontId="48" fillId="0" borderId="0" xfId="0" applyFont="1" applyBorder="1" applyAlignment="1">
      <alignment vertical="center"/>
    </xf>
    <xf numFmtId="0" fontId="48" fillId="0" borderId="0" xfId="0" applyFont="1" applyBorder="1"/>
    <xf numFmtId="165" fontId="22" fillId="0" borderId="405" xfId="0" applyNumberFormat="1" applyFont="1" applyFill="1" applyBorder="1"/>
    <xf numFmtId="0" fontId="59" fillId="0" borderId="0" xfId="0" applyFont="1" applyBorder="1"/>
    <xf numFmtId="0" fontId="59" fillId="0" borderId="394" xfId="0" applyFont="1" applyBorder="1"/>
    <xf numFmtId="165" fontId="14" fillId="28" borderId="326" xfId="0" applyNumberFormat="1" applyFont="1" applyFill="1" applyBorder="1"/>
    <xf numFmtId="165" fontId="14" fillId="28" borderId="304" xfId="0" applyNumberFormat="1" applyFont="1" applyFill="1" applyBorder="1"/>
    <xf numFmtId="165" fontId="14" fillId="28" borderId="325" xfId="0" applyNumberFormat="1" applyFont="1" applyFill="1" applyBorder="1"/>
    <xf numFmtId="2" fontId="14" fillId="28" borderId="325" xfId="0" applyNumberFormat="1" applyFont="1" applyFill="1" applyBorder="1"/>
    <xf numFmtId="165" fontId="14" fillId="28" borderId="327" xfId="0" applyNumberFormat="1" applyFont="1" applyFill="1" applyBorder="1"/>
    <xf numFmtId="165" fontId="14" fillId="28" borderId="305" xfId="0" applyNumberFormat="1" applyFont="1" applyFill="1" applyBorder="1"/>
    <xf numFmtId="165" fontId="14" fillId="28" borderId="307" xfId="0" applyNumberFormat="1" applyFont="1" applyFill="1" applyBorder="1"/>
    <xf numFmtId="2" fontId="14" fillId="28" borderId="307" xfId="0" applyNumberFormat="1" applyFont="1" applyFill="1" applyBorder="1"/>
    <xf numFmtId="165" fontId="14" fillId="28" borderId="328" xfId="0" applyNumberFormat="1" applyFont="1" applyFill="1" applyBorder="1"/>
    <xf numFmtId="165" fontId="14" fillId="28" borderId="308" xfId="0" applyNumberFormat="1" applyFont="1" applyFill="1" applyBorder="1"/>
    <xf numFmtId="165" fontId="14" fillId="28" borderId="313" xfId="0" applyNumberFormat="1" applyFont="1" applyFill="1" applyBorder="1"/>
    <xf numFmtId="2" fontId="14" fillId="28" borderId="313" xfId="0" applyNumberFormat="1" applyFont="1" applyFill="1" applyBorder="1"/>
    <xf numFmtId="165" fontId="14" fillId="28" borderId="329" xfId="0" applyNumberFormat="1" applyFont="1" applyFill="1" applyBorder="1"/>
    <xf numFmtId="165" fontId="14" fillId="28" borderId="310" xfId="0" applyNumberFormat="1" applyFont="1" applyFill="1" applyBorder="1"/>
    <xf numFmtId="165" fontId="14" fillId="28" borderId="311" xfId="0" applyNumberFormat="1" applyFont="1" applyFill="1" applyBorder="1"/>
    <xf numFmtId="2" fontId="14" fillId="28" borderId="311" xfId="0" applyNumberFormat="1" applyFont="1" applyFill="1" applyBorder="1"/>
    <xf numFmtId="1" fontId="22" fillId="0" borderId="310" xfId="0" applyNumberFormat="1" applyFont="1" applyFill="1" applyBorder="1"/>
    <xf numFmtId="38" fontId="22" fillId="0" borderId="308" xfId="0" applyNumberFormat="1" applyFont="1" applyFill="1" applyBorder="1"/>
    <xf numFmtId="38" fontId="22" fillId="0" borderId="304" xfId="0" applyNumberFormat="1" applyFont="1" applyFill="1" applyBorder="1"/>
    <xf numFmtId="38" fontId="22" fillId="0" borderId="305" xfId="0" applyNumberFormat="1" applyFont="1" applyFill="1" applyBorder="1"/>
    <xf numFmtId="38" fontId="22" fillId="0" borderId="310" xfId="0" applyNumberFormat="1" applyFont="1" applyFill="1" applyBorder="1"/>
    <xf numFmtId="165" fontId="22" fillId="0" borderId="327" xfId="0" applyNumberFormat="1" applyFont="1" applyFill="1" applyBorder="1"/>
    <xf numFmtId="9" fontId="22" fillId="0" borderId="305" xfId="0" applyNumberFormat="1" applyFont="1" applyFill="1" applyBorder="1"/>
    <xf numFmtId="165" fontId="22" fillId="0" borderId="327" xfId="0" applyNumberFormat="1" applyFont="1" applyFill="1" applyBorder="1"/>
    <xf numFmtId="9" fontId="22" fillId="0" borderId="305" xfId="0" applyNumberFormat="1" applyFont="1" applyFill="1" applyBorder="1"/>
    <xf numFmtId="165" fontId="22" fillId="0" borderId="327" xfId="0" applyNumberFormat="1" applyFont="1" applyFill="1" applyBorder="1"/>
    <xf numFmtId="9" fontId="22" fillId="0" borderId="305" xfId="0" applyNumberFormat="1" applyFont="1" applyFill="1" applyBorder="1"/>
    <xf numFmtId="165" fontId="22" fillId="0" borderId="327" xfId="0" applyNumberFormat="1" applyFont="1" applyFill="1" applyBorder="1"/>
    <xf numFmtId="9" fontId="22" fillId="0" borderId="305" xfId="0" applyNumberFormat="1" applyFont="1" applyFill="1" applyBorder="1"/>
    <xf numFmtId="9" fontId="22" fillId="0" borderId="304" xfId="0" applyNumberFormat="1" applyFont="1" applyFill="1" applyBorder="1"/>
    <xf numFmtId="165" fontId="22" fillId="0" borderId="327" xfId="0" applyNumberFormat="1" applyFont="1" applyFill="1" applyBorder="1"/>
    <xf numFmtId="9" fontId="22" fillId="0" borderId="305" xfId="0" applyNumberFormat="1" applyFont="1" applyFill="1" applyBorder="1"/>
    <xf numFmtId="9" fontId="22" fillId="0" borderId="308" xfId="0" applyNumberFormat="1" applyFont="1" applyFill="1" applyBorder="1"/>
    <xf numFmtId="165" fontId="22" fillId="0" borderId="327" xfId="0" applyNumberFormat="1" applyFont="1" applyFill="1" applyBorder="1"/>
    <xf numFmtId="164" fontId="22" fillId="0" borderId="305" xfId="0" applyNumberFormat="1" applyFont="1" applyFill="1" applyBorder="1"/>
    <xf numFmtId="1" fontId="22" fillId="0" borderId="304" xfId="0" applyNumberFormat="1" applyFont="1" applyFill="1" applyBorder="1"/>
    <xf numFmtId="1" fontId="22" fillId="0" borderId="308" xfId="0" applyNumberFormat="1" applyFont="1" applyFill="1" applyBorder="1"/>
    <xf numFmtId="1" fontId="22" fillId="0" borderId="305" xfId="0" applyNumberFormat="1" applyFont="1" applyFill="1" applyBorder="1"/>
    <xf numFmtId="165" fontId="22" fillId="0" borderId="327" xfId="0" applyNumberFormat="1" applyFont="1" applyFill="1" applyBorder="1"/>
    <xf numFmtId="164" fontId="22" fillId="0" borderId="304" xfId="0" applyNumberFormat="1" applyFont="1" applyFill="1" applyBorder="1"/>
    <xf numFmtId="165" fontId="22" fillId="0" borderId="327" xfId="0" applyNumberFormat="1" applyFont="1" applyFill="1" applyBorder="1"/>
    <xf numFmtId="164" fontId="22" fillId="0" borderId="305" xfId="0" applyNumberFormat="1" applyFont="1" applyFill="1" applyBorder="1"/>
    <xf numFmtId="164" fontId="22" fillId="0" borderId="308"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327" xfId="0" applyNumberFormat="1" applyFont="1" applyFill="1" applyBorder="1"/>
    <xf numFmtId="165" fontId="22" fillId="0" borderId="404" xfId="0" applyNumberFormat="1" applyFont="1" applyFill="1" applyBorder="1"/>
    <xf numFmtId="165" fontId="22" fillId="0" borderId="402" xfId="0" applyNumberFormat="1" applyFont="1" applyFill="1" applyBorder="1"/>
    <xf numFmtId="165" fontId="22" fillId="0" borderId="403" xfId="0" applyNumberFormat="1" applyFont="1" applyFill="1" applyBorder="1"/>
    <xf numFmtId="165" fontId="22" fillId="0" borderId="327" xfId="0" applyNumberFormat="1" applyFont="1" applyFill="1" applyBorder="1"/>
    <xf numFmtId="165" fontId="22" fillId="0" borderId="326" xfId="0" applyNumberFormat="1" applyFont="1" applyFill="1" applyBorder="1"/>
    <xf numFmtId="165" fontId="22" fillId="0" borderId="327" xfId="0" applyNumberFormat="1" applyFont="1" applyFill="1" applyBorder="1"/>
    <xf numFmtId="165" fontId="22" fillId="0" borderId="328" xfId="0" applyNumberFormat="1" applyFont="1" applyFill="1" applyBorder="1"/>
    <xf numFmtId="9" fontId="22" fillId="61" borderId="305" xfId="0" applyNumberFormat="1" applyFont="1" applyFill="1" applyBorder="1"/>
    <xf numFmtId="9" fontId="22" fillId="61" borderId="304" xfId="0" applyNumberFormat="1" applyFont="1" applyFill="1" applyBorder="1"/>
    <xf numFmtId="1" fontId="22" fillId="61" borderId="305" xfId="0" applyNumberFormat="1" applyFont="1" applyFill="1" applyBorder="1"/>
    <xf numFmtId="1" fontId="22" fillId="61" borderId="304" xfId="0" applyNumberFormat="1" applyFont="1" applyFill="1" applyBorder="1"/>
    <xf numFmtId="38" fontId="22" fillId="61" borderId="305" xfId="0" applyNumberFormat="1" applyFont="1" applyFill="1" applyBorder="1"/>
    <xf numFmtId="38" fontId="22" fillId="61" borderId="304" xfId="0" applyNumberFormat="1" applyFont="1" applyFill="1" applyBorder="1"/>
    <xf numFmtId="165" fontId="22" fillId="61" borderId="327" xfId="0" applyNumberFormat="1" applyFont="1" applyFill="1" applyBorder="1"/>
    <xf numFmtId="164" fontId="22" fillId="61" borderId="305" xfId="0" applyNumberFormat="1" applyFont="1" applyFill="1" applyBorder="1"/>
    <xf numFmtId="165" fontId="22" fillId="61" borderId="326" xfId="0" applyNumberFormat="1" applyFont="1" applyFill="1" applyBorder="1"/>
    <xf numFmtId="164" fontId="22" fillId="61" borderId="304" xfId="0" applyNumberFormat="1" applyFont="1" applyFill="1" applyBorder="1"/>
    <xf numFmtId="0" fontId="22" fillId="0" borderId="321" xfId="0" applyFont="1" applyFill="1" applyBorder="1"/>
    <xf numFmtId="0" fontId="22" fillId="0" borderId="306" xfId="0" applyFont="1" applyFill="1" applyBorder="1" applyAlignment="1">
      <alignment horizontal="left"/>
    </xf>
    <xf numFmtId="166" fontId="48" fillId="0" borderId="390" xfId="0" applyNumberFormat="1" applyFont="1" applyBorder="1"/>
    <xf numFmtId="9" fontId="48" fillId="0" borderId="390" xfId="0" applyNumberFormat="1" applyFont="1" applyBorder="1"/>
    <xf numFmtId="38" fontId="57" fillId="0" borderId="408" xfId="0" applyNumberFormat="1" applyFont="1" applyBorder="1"/>
    <xf numFmtId="38" fontId="57" fillId="0" borderId="390" xfId="0" applyNumberFormat="1" applyFont="1" applyBorder="1"/>
    <xf numFmtId="38" fontId="18" fillId="11" borderId="342" xfId="0" applyNumberFormat="1" applyFont="1" applyFill="1" applyBorder="1" applyAlignment="1">
      <alignment horizontal="right" vertical="center"/>
    </xf>
    <xf numFmtId="164" fontId="57" fillId="0" borderId="408" xfId="0" applyNumberFormat="1" applyFont="1" applyBorder="1"/>
    <xf numFmtId="38" fontId="59" fillId="0" borderId="0" xfId="0" applyNumberFormat="1" applyFont="1" applyAlignment="1">
      <alignment horizontal="right" vertical="center"/>
    </xf>
    <xf numFmtId="38" fontId="22" fillId="0" borderId="308" xfId="0" applyNumberFormat="1" applyFont="1" applyFill="1" applyBorder="1"/>
    <xf numFmtId="38" fontId="22" fillId="0" borderId="319" xfId="0" applyNumberFormat="1" applyFont="1" applyFill="1" applyBorder="1"/>
    <xf numFmtId="38" fontId="22" fillId="0" borderId="305" xfId="0" applyNumberFormat="1" applyFont="1" applyFill="1" applyBorder="1"/>
    <xf numFmtId="38" fontId="22" fillId="0" borderId="310" xfId="0" applyNumberFormat="1" applyFont="1" applyFill="1" applyBorder="1"/>
    <xf numFmtId="164" fontId="57" fillId="0" borderId="390" xfId="0" applyNumberFormat="1" applyFont="1" applyBorder="1"/>
    <xf numFmtId="164" fontId="57" fillId="0" borderId="0" xfId="0" applyNumberFormat="1" applyFont="1"/>
    <xf numFmtId="0" fontId="18" fillId="11" borderId="342" xfId="0" applyFont="1" applyFill="1" applyBorder="1" applyAlignment="1">
      <alignment horizontal="right" vertical="center"/>
    </xf>
    <xf numFmtId="9" fontId="18" fillId="11" borderId="342" xfId="0" applyNumberFormat="1" applyFont="1" applyFill="1" applyBorder="1" applyAlignment="1">
      <alignment horizontal="right" vertical="center"/>
    </xf>
    <xf numFmtId="164" fontId="18" fillId="11" borderId="342" xfId="0" applyNumberFormat="1" applyFont="1" applyFill="1" applyBorder="1" applyAlignment="1">
      <alignment horizontal="right" vertical="center"/>
    </xf>
    <xf numFmtId="0" fontId="59" fillId="0" borderId="0" xfId="0" applyFont="1" applyAlignment="1">
      <alignment vertical="center"/>
    </xf>
    <xf numFmtId="37" fontId="59" fillId="0" borderId="0" xfId="0" applyNumberFormat="1" applyFont="1" applyAlignment="1">
      <alignment vertical="center"/>
    </xf>
    <xf numFmtId="0" fontId="57" fillId="0" borderId="0" xfId="0" applyFont="1" applyAlignment="1">
      <alignment horizontal="right"/>
    </xf>
    <xf numFmtId="38" fontId="57" fillId="0" borderId="0" xfId="0" applyNumberFormat="1" applyFont="1"/>
    <xf numFmtId="10" fontId="57" fillId="0" borderId="408" xfId="0" applyNumberFormat="1" applyFont="1" applyBorder="1"/>
    <xf numFmtId="0" fontId="48" fillId="0" borderId="0" xfId="0" applyFont="1" applyFill="1" applyAlignment="1">
      <alignment horizontal="right"/>
    </xf>
    <xf numFmtId="0" fontId="59" fillId="0" borderId="0" xfId="0" applyFont="1" applyAlignment="1">
      <alignment horizontal="right" vertical="center"/>
    </xf>
    <xf numFmtId="9" fontId="59" fillId="0" borderId="0" xfId="0" applyNumberFormat="1" applyFont="1" applyFill="1" applyAlignment="1">
      <alignment vertical="center"/>
    </xf>
    <xf numFmtId="38" fontId="22" fillId="0" borderId="308" xfId="0" applyNumberFormat="1" applyFont="1" applyFill="1" applyBorder="1"/>
    <xf numFmtId="38" fontId="22" fillId="0" borderId="319" xfId="0" applyNumberFormat="1" applyFont="1" applyFill="1" applyBorder="1"/>
    <xf numFmtId="38" fontId="22" fillId="0" borderId="304" xfId="0" applyNumberFormat="1" applyFont="1" applyFill="1" applyBorder="1"/>
    <xf numFmtId="38" fontId="22" fillId="0" borderId="305" xfId="0" applyNumberFormat="1" applyFont="1" applyFill="1" applyBorder="1"/>
    <xf numFmtId="38" fontId="22" fillId="0" borderId="310" xfId="0" applyNumberFormat="1" applyFont="1" applyFill="1" applyBorder="1"/>
    <xf numFmtId="0" fontId="0" fillId="0" borderId="0" xfId="0"/>
    <xf numFmtId="0" fontId="0" fillId="0" borderId="0" xfId="0" applyAlignment="1">
      <alignment horizontal="right"/>
    </xf>
    <xf numFmtId="9" fontId="59" fillId="0" borderId="0" xfId="0" applyNumberFormat="1" applyFont="1" applyAlignment="1">
      <alignment horizontal="right" vertical="center"/>
    </xf>
    <xf numFmtId="166" fontId="59" fillId="0" borderId="0" xfId="0" applyNumberFormat="1" applyFont="1" applyAlignment="1">
      <alignment vertical="center"/>
    </xf>
    <xf numFmtId="0" fontId="57" fillId="0" borderId="0" xfId="0" applyFont="1" applyAlignment="1">
      <alignment horizontal="center"/>
    </xf>
    <xf numFmtId="9" fontId="57" fillId="0" borderId="0" xfId="0" applyNumberFormat="1" applyFont="1" applyAlignment="1"/>
    <xf numFmtId="1" fontId="18" fillId="11" borderId="342" xfId="0" applyNumberFormat="1" applyFont="1" applyFill="1" applyBorder="1" applyAlignment="1">
      <alignment horizontal="right" vertical="center"/>
    </xf>
    <xf numFmtId="1" fontId="59" fillId="0" borderId="0" xfId="0" applyNumberFormat="1" applyFont="1" applyAlignment="1">
      <alignment horizontal="right" vertical="center"/>
    </xf>
    <xf numFmtId="38" fontId="18" fillId="11" borderId="342" xfId="0" applyNumberFormat="1" applyFont="1" applyFill="1" applyBorder="1" applyAlignment="1">
      <alignment vertical="center"/>
    </xf>
    <xf numFmtId="0" fontId="18" fillId="11" borderId="342" xfId="0" applyFont="1" applyFill="1" applyBorder="1" applyAlignment="1">
      <alignment vertical="center"/>
    </xf>
    <xf numFmtId="164" fontId="18" fillId="11" borderId="342" xfId="0" applyNumberFormat="1" applyFont="1" applyFill="1" applyBorder="1" applyAlignment="1">
      <alignment vertical="center"/>
    </xf>
    <xf numFmtId="6" fontId="18" fillId="11" borderId="342" xfId="0" applyNumberFormat="1" applyFont="1" applyFill="1" applyBorder="1" applyAlignment="1">
      <alignment horizontal="right" vertical="center"/>
    </xf>
    <xf numFmtId="6" fontId="59" fillId="0" borderId="0" xfId="0" applyNumberFormat="1" applyFont="1" applyAlignment="1">
      <alignment horizontal="right" vertical="center"/>
    </xf>
    <xf numFmtId="6" fontId="59" fillId="0" borderId="0" xfId="0" applyNumberFormat="1" applyFont="1" applyAlignment="1">
      <alignment vertical="center"/>
    </xf>
    <xf numFmtId="6" fontId="57" fillId="0" borderId="0" xfId="0" applyNumberFormat="1" applyFont="1"/>
    <xf numFmtId="9" fontId="14" fillId="28" borderId="305" xfId="0" applyNumberFormat="1" applyFont="1" applyFill="1" applyBorder="1"/>
    <xf numFmtId="2" fontId="14" fillId="28" borderId="336" xfId="0" applyNumberFormat="1" applyFont="1" applyFill="1" applyBorder="1"/>
    <xf numFmtId="164" fontId="14" fillId="28" borderId="305" xfId="0" applyNumberFormat="1" applyFont="1" applyFill="1" applyBorder="1"/>
    <xf numFmtId="1" fontId="14" fillId="28" borderId="305" xfId="0" applyNumberFormat="1" applyFont="1" applyFill="1" applyBorder="1"/>
    <xf numFmtId="38" fontId="14" fillId="28" borderId="305" xfId="0" applyNumberFormat="1" applyFont="1" applyFill="1" applyBorder="1"/>
    <xf numFmtId="166" fontId="14" fillId="28" borderId="305" xfId="0" applyNumberFormat="1" applyFont="1" applyFill="1" applyBorder="1"/>
    <xf numFmtId="166" fontId="14" fillId="28" borderId="307" xfId="0" applyNumberFormat="1" applyFont="1" applyFill="1" applyBorder="1"/>
    <xf numFmtId="2" fontId="14" fillId="28" borderId="332" xfId="0" applyNumberFormat="1" applyFont="1" applyFill="1" applyBorder="1"/>
    <xf numFmtId="5" fontId="14" fillId="28" borderId="305" xfId="0" applyNumberFormat="1" applyFont="1" applyFill="1" applyBorder="1"/>
    <xf numFmtId="165" fontId="14" fillId="28" borderId="403" xfId="0" applyNumberFormat="1" applyFont="1" applyFill="1" applyBorder="1"/>
    <xf numFmtId="2" fontId="14" fillId="28" borderId="305" xfId="0" applyNumberFormat="1" applyFont="1" applyFill="1" applyBorder="1"/>
    <xf numFmtId="38" fontId="18" fillId="11" borderId="342" xfId="0" applyNumberFormat="1" applyFont="1" applyFill="1" applyBorder="1" applyAlignment="1">
      <alignment horizontal="center" vertical="center"/>
    </xf>
    <xf numFmtId="9" fontId="57" fillId="0" borderId="2" xfId="0" applyNumberFormat="1" applyFont="1" applyBorder="1" applyAlignment="1">
      <alignment horizontal="right"/>
    </xf>
    <xf numFmtId="9" fontId="57" fillId="0" borderId="0" xfId="0" applyNumberFormat="1" applyFont="1" applyBorder="1" applyAlignment="1">
      <alignment horizontal="right" vertical="center"/>
    </xf>
    <xf numFmtId="40" fontId="57" fillId="0" borderId="419" xfId="0" applyNumberFormat="1" applyFont="1" applyBorder="1"/>
    <xf numFmtId="40" fontId="59" fillId="0" borderId="366" xfId="0" applyNumberFormat="1" applyFont="1" applyBorder="1"/>
    <xf numFmtId="0" fontId="23" fillId="0" borderId="420" xfId="0" applyFont="1" applyBorder="1"/>
    <xf numFmtId="0" fontId="24" fillId="0" borderId="421" xfId="0" applyFont="1" applyBorder="1" applyAlignment="1">
      <alignment vertical="center"/>
    </xf>
    <xf numFmtId="0" fontId="13" fillId="0" borderId="421" xfId="0" applyFont="1" applyBorder="1" applyAlignment="1">
      <alignment horizontal="center" wrapText="1"/>
    </xf>
    <xf numFmtId="40" fontId="57" fillId="0" borderId="421" xfId="0" applyNumberFormat="1" applyFont="1" applyBorder="1"/>
    <xf numFmtId="40" fontId="59" fillId="0" borderId="421" xfId="0" applyNumberFormat="1" applyFont="1" applyBorder="1"/>
    <xf numFmtId="0" fontId="13" fillId="0" borderId="421" xfId="0" applyFont="1" applyBorder="1"/>
    <xf numFmtId="0" fontId="0" fillId="0" borderId="422" xfId="0" applyBorder="1"/>
    <xf numFmtId="14" fontId="48" fillId="0" borderId="392" xfId="0" applyNumberFormat="1" applyFont="1" applyBorder="1"/>
    <xf numFmtId="38" fontId="57" fillId="61" borderId="304" xfId="0" applyNumberFormat="1" applyFont="1" applyFill="1" applyBorder="1"/>
    <xf numFmtId="38" fontId="57" fillId="0" borderId="305" xfId="0" applyNumberFormat="1" applyFont="1" applyFill="1" applyBorder="1"/>
    <xf numFmtId="38" fontId="25" fillId="28" borderId="305" xfId="0" applyNumberFormat="1" applyFont="1" applyFill="1" applyBorder="1"/>
    <xf numFmtId="38" fontId="57" fillId="61" borderId="305" xfId="0" applyNumberFormat="1" applyFont="1" applyFill="1" applyBorder="1"/>
    <xf numFmtId="38" fontId="57" fillId="0" borderId="308" xfId="0" applyNumberFormat="1" applyFont="1" applyFill="1" applyBorder="1"/>
    <xf numFmtId="38" fontId="57" fillId="0" borderId="310" xfId="0" applyNumberFormat="1" applyFont="1" applyFill="1" applyBorder="1"/>
    <xf numFmtId="38" fontId="18" fillId="11" borderId="423" xfId="0" applyNumberFormat="1" applyFont="1" applyFill="1" applyBorder="1" applyAlignment="1">
      <alignment horizontal="right" vertical="center"/>
    </xf>
    <xf numFmtId="38" fontId="0" fillId="0" borderId="0" xfId="0" applyNumberFormat="1"/>
    <xf numFmtId="164" fontId="0" fillId="0" borderId="0" xfId="0" applyNumberFormat="1"/>
    <xf numFmtId="164" fontId="0" fillId="0" borderId="390" xfId="0" applyNumberFormat="1" applyBorder="1"/>
    <xf numFmtId="38" fontId="0" fillId="0" borderId="390" xfId="0" applyNumberFormat="1" applyBorder="1"/>
    <xf numFmtId="38" fontId="57" fillId="0" borderId="0" xfId="0" applyNumberFormat="1" applyFont="1" applyBorder="1"/>
    <xf numFmtId="1" fontId="57" fillId="0" borderId="408" xfId="0" applyNumberFormat="1" applyFont="1" applyBorder="1"/>
    <xf numFmtId="1" fontId="57" fillId="0" borderId="0" xfId="0" applyNumberFormat="1" applyFont="1"/>
    <xf numFmtId="1" fontId="57" fillId="0" borderId="390" xfId="0" applyNumberFormat="1" applyFont="1" applyBorder="1"/>
    <xf numFmtId="1" fontId="0" fillId="0" borderId="0" xfId="0" applyNumberFormat="1"/>
    <xf numFmtId="37" fontId="59" fillId="0" borderId="0" xfId="0" applyNumberFormat="1" applyFont="1" applyFill="1" applyAlignment="1">
      <alignment vertical="center"/>
    </xf>
    <xf numFmtId="0" fontId="0" fillId="0" borderId="0" xfId="0" applyFill="1" applyAlignment="1">
      <alignment horizontal="right"/>
    </xf>
    <xf numFmtId="9" fontId="59" fillId="0" borderId="0" xfId="0" applyNumberFormat="1" applyFont="1" applyFill="1" applyAlignment="1">
      <alignment horizontal="right" vertical="center"/>
    </xf>
    <xf numFmtId="5" fontId="59" fillId="0" borderId="0" xfId="0" applyNumberFormat="1" applyFont="1" applyFill="1" applyAlignment="1">
      <alignment vertical="center"/>
    </xf>
    <xf numFmtId="9" fontId="59" fillId="0" borderId="0" xfId="0" applyNumberFormat="1" applyFont="1" applyFill="1" applyBorder="1" applyAlignment="1">
      <alignment vertical="center"/>
    </xf>
    <xf numFmtId="9" fontId="59" fillId="0" borderId="0" xfId="0" applyNumberFormat="1" applyFont="1" applyFill="1" applyBorder="1" applyAlignment="1">
      <alignment horizontal="right" vertical="center"/>
    </xf>
    <xf numFmtId="0" fontId="68" fillId="60" borderId="424" xfId="0" applyFont="1" applyFill="1" applyBorder="1" applyAlignment="1">
      <alignment horizontal="right"/>
    </xf>
    <xf numFmtId="0" fontId="68" fillId="60" borderId="426" xfId="0" applyFont="1" applyFill="1" applyBorder="1" applyAlignment="1">
      <alignment horizontal="right"/>
    </xf>
    <xf numFmtId="2" fontId="48" fillId="60" borderId="425" xfId="0" applyNumberFormat="1" applyFont="1" applyFill="1" applyBorder="1" applyAlignment="1">
      <alignment horizontal="right"/>
    </xf>
    <xf numFmtId="0" fontId="72" fillId="11" borderId="341" xfId="0" applyFont="1" applyFill="1" applyBorder="1" applyAlignment="1">
      <alignment horizontal="center" vertical="center"/>
    </xf>
    <xf numFmtId="0" fontId="72" fillId="11" borderId="342" xfId="0" applyFont="1" applyFill="1" applyBorder="1" applyAlignment="1">
      <alignment horizontal="center" vertical="center"/>
    </xf>
    <xf numFmtId="0" fontId="72" fillId="11" borderId="324" xfId="0" applyFont="1" applyFill="1" applyBorder="1" applyAlignment="1">
      <alignment horizontal="center" vertical="center"/>
    </xf>
    <xf numFmtId="38" fontId="72" fillId="11" borderId="342" xfId="0" applyNumberFormat="1" applyFont="1" applyFill="1" applyBorder="1" applyAlignment="1">
      <alignment horizontal="right" vertical="center"/>
    </xf>
    <xf numFmtId="164" fontId="72" fillId="11" borderId="342" xfId="0" applyNumberFormat="1" applyFont="1" applyFill="1" applyBorder="1" applyAlignment="1">
      <alignment horizontal="center" vertical="center"/>
    </xf>
    <xf numFmtId="0" fontId="3" fillId="15" borderId="7" xfId="0" applyFont="1" applyFill="1" applyBorder="1" applyAlignment="1">
      <alignment horizontal="center"/>
    </xf>
    <xf numFmtId="0" fontId="3" fillId="15" borderId="5" xfId="0" applyFont="1" applyFill="1" applyBorder="1" applyAlignment="1">
      <alignment horizontal="center"/>
    </xf>
    <xf numFmtId="0" fontId="3" fillId="15" borderId="6" xfId="0" applyFont="1" applyFill="1" applyBorder="1" applyAlignment="1">
      <alignment horizontal="center"/>
    </xf>
    <xf numFmtId="0" fontId="8" fillId="0" borderId="4" xfId="0" applyFont="1" applyFill="1" applyBorder="1" applyAlignment="1">
      <alignment horizontal="left"/>
    </xf>
    <xf numFmtId="0" fontId="8" fillId="0" borderId="13" xfId="0" applyFont="1" applyFill="1" applyBorder="1" applyAlignment="1">
      <alignment horizontal="left"/>
    </xf>
    <xf numFmtId="0" fontId="8" fillId="0" borderId="9" xfId="0" applyFont="1" applyFill="1" applyBorder="1" applyAlignment="1">
      <alignment horizontal="left"/>
    </xf>
    <xf numFmtId="0" fontId="6" fillId="21" borderId="34" xfId="0" applyFont="1" applyFill="1" applyBorder="1" applyAlignment="1">
      <alignment horizontal="center"/>
    </xf>
    <xf numFmtId="0" fontId="6" fillId="21" borderId="35" xfId="0" applyFont="1" applyFill="1" applyBorder="1" applyAlignment="1">
      <alignment horizontal="center"/>
    </xf>
    <xf numFmtId="0" fontId="6" fillId="21" borderId="40" xfId="0" applyFont="1" applyFill="1" applyBorder="1" applyAlignment="1">
      <alignment horizontal="center"/>
    </xf>
    <xf numFmtId="0" fontId="6" fillId="21" borderId="36" xfId="0" applyFont="1" applyFill="1" applyBorder="1" applyAlignment="1">
      <alignment horizontal="center"/>
    </xf>
    <xf numFmtId="0" fontId="4" fillId="11" borderId="24" xfId="0" applyFont="1" applyFill="1" applyBorder="1" applyAlignment="1">
      <alignment horizontal="center"/>
    </xf>
    <xf numFmtId="0" fontId="4" fillId="11" borderId="25" xfId="0" applyFont="1" applyFill="1" applyBorder="1" applyAlignment="1">
      <alignment horizontal="center"/>
    </xf>
    <xf numFmtId="0" fontId="4" fillId="11" borderId="26" xfId="0" applyFont="1" applyFill="1" applyBorder="1" applyAlignment="1">
      <alignment horizontal="center"/>
    </xf>
    <xf numFmtId="0" fontId="4" fillId="13" borderId="0" xfId="0" applyFont="1" applyFill="1" applyAlignment="1">
      <alignment horizontal="center"/>
    </xf>
    <xf numFmtId="0" fontId="4" fillId="18" borderId="68" xfId="0" applyFont="1" applyFill="1" applyBorder="1" applyAlignment="1">
      <alignment horizontal="center"/>
    </xf>
    <xf numFmtId="0" fontId="4" fillId="18" borderId="69" xfId="0" applyFont="1" applyFill="1" applyBorder="1" applyAlignment="1">
      <alignment horizontal="center"/>
    </xf>
    <xf numFmtId="0" fontId="0" fillId="0" borderId="69" xfId="0" applyBorder="1" applyAlignment="1"/>
    <xf numFmtId="0" fontId="0" fillId="0" borderId="70" xfId="0" applyBorder="1" applyAlignment="1"/>
    <xf numFmtId="0" fontId="3" fillId="20" borderId="18" xfId="0" applyFont="1" applyFill="1" applyBorder="1" applyAlignment="1">
      <alignment horizontal="center"/>
    </xf>
    <xf numFmtId="0" fontId="3" fillId="20" borderId="5" xfId="0" applyFont="1" applyFill="1" applyBorder="1" applyAlignment="1">
      <alignment horizontal="center"/>
    </xf>
    <xf numFmtId="0" fontId="3" fillId="20" borderId="37" xfId="0" applyFont="1" applyFill="1" applyBorder="1" applyAlignment="1">
      <alignment horizontal="center"/>
    </xf>
    <xf numFmtId="0" fontId="3" fillId="20" borderId="41" xfId="0" applyFont="1" applyFill="1" applyBorder="1" applyAlignment="1">
      <alignment horizontal="center"/>
    </xf>
    <xf numFmtId="0" fontId="3" fillId="20" borderId="19" xfId="0" applyFont="1" applyFill="1" applyBorder="1" applyAlignment="1">
      <alignment horizontal="center"/>
    </xf>
    <xf numFmtId="0" fontId="2" fillId="14" borderId="5" xfId="0" applyFont="1" applyFill="1" applyBorder="1" applyAlignment="1">
      <alignment horizontal="center"/>
    </xf>
    <xf numFmtId="0" fontId="0" fillId="0" borderId="5" xfId="0" applyBorder="1" applyAlignment="1"/>
    <xf numFmtId="0" fontId="0" fillId="0" borderId="72" xfId="0" applyBorder="1" applyAlignment="1"/>
    <xf numFmtId="0" fontId="2" fillId="17" borderId="18" xfId="0" applyFont="1" applyFill="1" applyBorder="1" applyAlignment="1">
      <alignment horizontal="center"/>
    </xf>
    <xf numFmtId="0" fontId="2" fillId="17" borderId="5" xfId="0" applyFont="1" applyFill="1" applyBorder="1" applyAlignment="1">
      <alignment horizontal="center"/>
    </xf>
    <xf numFmtId="0" fontId="2" fillId="17" borderId="37" xfId="0" applyFont="1" applyFill="1" applyBorder="1" applyAlignment="1">
      <alignment horizontal="center"/>
    </xf>
    <xf numFmtId="0" fontId="2" fillId="17" borderId="41" xfId="0" applyFont="1" applyFill="1" applyBorder="1" applyAlignment="1">
      <alignment horizontal="center"/>
    </xf>
    <xf numFmtId="0" fontId="2" fillId="17" borderId="19" xfId="0" applyFont="1" applyFill="1" applyBorder="1" applyAlignment="1">
      <alignment horizontal="center"/>
    </xf>
    <xf numFmtId="0" fontId="2" fillId="4" borderId="27" xfId="0" applyFont="1" applyFill="1" applyBorder="1" applyAlignment="1">
      <alignment horizontal="center"/>
    </xf>
    <xf numFmtId="0" fontId="2" fillId="4" borderId="5" xfId="0" applyFont="1" applyFill="1" applyBorder="1" applyAlignment="1">
      <alignment horizontal="center"/>
    </xf>
    <xf numFmtId="0" fontId="2" fillId="4" borderId="44" xfId="0" applyFont="1" applyFill="1" applyBorder="1" applyAlignment="1">
      <alignment horizontal="center"/>
    </xf>
    <xf numFmtId="0" fontId="2" fillId="4" borderId="45" xfId="0" applyFont="1" applyFill="1" applyBorder="1" applyAlignment="1">
      <alignment horizontal="center"/>
    </xf>
    <xf numFmtId="0" fontId="2" fillId="4" borderId="52" xfId="0" applyFont="1" applyFill="1" applyBorder="1" applyAlignment="1">
      <alignment horizontal="center"/>
    </xf>
    <xf numFmtId="0" fontId="2" fillId="4" borderId="53" xfId="0" applyFont="1" applyFill="1" applyBorder="1" applyAlignment="1">
      <alignment horizontal="center"/>
    </xf>
    <xf numFmtId="0" fontId="2" fillId="4" borderId="7" xfId="0" applyFont="1" applyFill="1" applyBorder="1" applyAlignment="1">
      <alignment horizontal="center"/>
    </xf>
    <xf numFmtId="0" fontId="0" fillId="0" borderId="5" xfId="0" applyBorder="1" applyAlignment="1">
      <alignment horizontal="center"/>
    </xf>
    <xf numFmtId="0" fontId="3" fillId="5" borderId="27" xfId="0" applyFont="1" applyFill="1" applyBorder="1" applyAlignment="1">
      <alignment horizontal="center"/>
    </xf>
    <xf numFmtId="0" fontId="3" fillId="5" borderId="5" xfId="0" applyFont="1" applyFill="1" applyBorder="1" applyAlignment="1">
      <alignment horizontal="center"/>
    </xf>
    <xf numFmtId="0" fontId="3" fillId="5" borderId="45" xfId="0" applyFont="1" applyFill="1" applyBorder="1" applyAlignment="1">
      <alignment horizontal="center"/>
    </xf>
    <xf numFmtId="0" fontId="3" fillId="5" borderId="44" xfId="0" applyFont="1" applyFill="1" applyBorder="1" applyAlignment="1">
      <alignment horizontal="center"/>
    </xf>
    <xf numFmtId="0" fontId="3" fillId="5" borderId="2" xfId="0" applyFont="1" applyFill="1" applyBorder="1" applyAlignment="1">
      <alignment horizontal="center"/>
    </xf>
    <xf numFmtId="0" fontId="3" fillId="5" borderId="28" xfId="0" applyFont="1" applyFill="1" applyBorder="1" applyAlignment="1">
      <alignment horizontal="center"/>
    </xf>
    <xf numFmtId="0" fontId="3" fillId="15" borderId="71" xfId="0" applyFont="1" applyFill="1" applyBorder="1" applyAlignment="1">
      <alignment horizontal="center"/>
    </xf>
    <xf numFmtId="0" fontId="3" fillId="15" borderId="2" xfId="0" applyFont="1" applyFill="1" applyBorder="1" applyAlignment="1">
      <alignment horizontal="center"/>
    </xf>
    <xf numFmtId="0" fontId="3" fillId="15" borderId="3" xfId="0" applyFont="1" applyFill="1" applyBorder="1" applyAlignment="1">
      <alignment horizontal="center"/>
    </xf>
    <xf numFmtId="0" fontId="0" fillId="0" borderId="45" xfId="0" applyBorder="1" applyAlignment="1">
      <alignment horizontal="center"/>
    </xf>
    <xf numFmtId="0" fontId="2" fillId="4" borderId="6" xfId="0" applyFont="1" applyFill="1" applyBorder="1" applyAlignment="1">
      <alignment horizontal="center"/>
    </xf>
    <xf numFmtId="0" fontId="0" fillId="0" borderId="7" xfId="0" applyBorder="1" applyAlignment="1">
      <alignment horizontal="center"/>
    </xf>
    <xf numFmtId="0" fontId="0" fillId="0" borderId="29" xfId="0" applyBorder="1" applyAlignment="1">
      <alignment horizontal="center"/>
    </xf>
    <xf numFmtId="0" fontId="2" fillId="14" borderId="73" xfId="0" applyFont="1" applyFill="1" applyBorder="1" applyAlignment="1">
      <alignment horizontal="center"/>
    </xf>
    <xf numFmtId="0" fontId="2" fillId="14" borderId="79" xfId="0" applyFont="1" applyFill="1" applyBorder="1" applyAlignment="1">
      <alignment horizontal="center"/>
    </xf>
    <xf numFmtId="0" fontId="0" fillId="8" borderId="20" xfId="0" applyFill="1" applyBorder="1" applyAlignment="1">
      <alignment horizontal="center"/>
    </xf>
    <xf numFmtId="0" fontId="0" fillId="8" borderId="16" xfId="0" applyFill="1" applyBorder="1" applyAlignment="1">
      <alignment horizontal="center"/>
    </xf>
    <xf numFmtId="0" fontId="0" fillId="8" borderId="90" xfId="0" applyFill="1" applyBorder="1" applyAlignment="1">
      <alignment horizontal="center"/>
    </xf>
    <xf numFmtId="0" fontId="0" fillId="8" borderId="91" xfId="0" applyFill="1" applyBorder="1" applyAlignment="1">
      <alignment horizontal="center"/>
    </xf>
    <xf numFmtId="0" fontId="0" fillId="8" borderId="11" xfId="0" applyFill="1" applyBorder="1" applyAlignment="1">
      <alignment horizontal="center"/>
    </xf>
    <xf numFmtId="0" fontId="2" fillId="14" borderId="82" xfId="0" applyFont="1" applyFill="1" applyBorder="1" applyAlignment="1">
      <alignment horizontal="center"/>
    </xf>
    <xf numFmtId="0" fontId="2" fillId="14" borderId="173" xfId="0" applyFont="1" applyFill="1" applyBorder="1" applyAlignment="1">
      <alignment horizontal="center"/>
    </xf>
    <xf numFmtId="0" fontId="2" fillId="14" borderId="7" xfId="0" applyFont="1" applyFill="1" applyBorder="1" applyAlignment="1">
      <alignment horizontal="center"/>
    </xf>
    <xf numFmtId="0" fontId="0" fillId="0" borderId="1" xfId="0" applyBorder="1" applyAlignment="1">
      <alignment horizontal="center"/>
    </xf>
    <xf numFmtId="0" fontId="0" fillId="0" borderId="174" xfId="0" applyBorder="1" applyAlignment="1">
      <alignment horizontal="center"/>
    </xf>
    <xf numFmtId="0" fontId="2" fillId="14" borderId="6" xfId="0" applyFont="1" applyFill="1" applyBorder="1" applyAlignment="1">
      <alignment horizontal="center"/>
    </xf>
    <xf numFmtId="0" fontId="0" fillId="0" borderId="1" xfId="0" applyFont="1" applyBorder="1" applyAlignment="1">
      <alignment horizontal="center"/>
    </xf>
    <xf numFmtId="0" fontId="0" fillId="0" borderId="1" xfId="0" applyBorder="1" applyAlignment="1"/>
    <xf numFmtId="0" fontId="0" fillId="0" borderId="74" xfId="0" applyBorder="1" applyAlignment="1"/>
    <xf numFmtId="0" fontId="0" fillId="3" borderId="30" xfId="0" applyFill="1" applyBorder="1" applyAlignment="1">
      <alignment horizontal="center"/>
    </xf>
    <xf numFmtId="0" fontId="0" fillId="3" borderId="16" xfId="0" applyFill="1" applyBorder="1" applyAlignment="1">
      <alignment horizontal="center"/>
    </xf>
    <xf numFmtId="0" fontId="0" fillId="8" borderId="38" xfId="0" applyFill="1" applyBorder="1" applyAlignment="1">
      <alignment horizontal="center"/>
    </xf>
    <xf numFmtId="0" fontId="0" fillId="8" borderId="42" xfId="0" applyFill="1" applyBorder="1" applyAlignment="1">
      <alignment horizontal="center"/>
    </xf>
    <xf numFmtId="0" fontId="0" fillId="8" borderId="21" xfId="0" applyFill="1" applyBorder="1" applyAlignment="1">
      <alignment horizontal="center"/>
    </xf>
    <xf numFmtId="0" fontId="0" fillId="3" borderId="62" xfId="0" applyFill="1" applyBorder="1" applyAlignment="1">
      <alignment horizontal="center"/>
    </xf>
    <xf numFmtId="0" fontId="0" fillId="0" borderId="65" xfId="0" applyBorder="1" applyAlignment="1">
      <alignment horizontal="center"/>
    </xf>
    <xf numFmtId="0" fontId="0" fillId="3" borderId="50" xfId="0" applyFill="1" applyBorder="1" applyAlignment="1">
      <alignment horizontal="center"/>
    </xf>
    <xf numFmtId="0" fontId="0" fillId="3" borderId="67" xfId="0" applyFill="1" applyBorder="1" applyAlignment="1">
      <alignment horizontal="center"/>
    </xf>
    <xf numFmtId="0" fontId="0" fillId="3" borderId="11" xfId="0" applyFill="1" applyBorder="1" applyAlignment="1">
      <alignment horizontal="center"/>
    </xf>
    <xf numFmtId="0" fontId="0" fillId="3" borderId="47" xfId="0" applyFill="1" applyBorder="1" applyAlignment="1">
      <alignment horizontal="center"/>
    </xf>
    <xf numFmtId="0" fontId="0" fillId="3" borderId="46" xfId="0" applyFill="1" applyBorder="1" applyAlignment="1">
      <alignment horizontal="center"/>
    </xf>
    <xf numFmtId="0" fontId="0" fillId="3" borderId="65" xfId="0" applyFill="1" applyBorder="1" applyAlignment="1">
      <alignment horizontal="center"/>
    </xf>
    <xf numFmtId="0" fontId="0" fillId="3" borderId="112" xfId="0" applyFill="1" applyBorder="1" applyAlignment="1">
      <alignment horizontal="center"/>
    </xf>
    <xf numFmtId="0" fontId="0" fillId="3" borderId="54" xfId="0" applyFill="1" applyBorder="1" applyAlignment="1">
      <alignment horizontal="center"/>
    </xf>
    <xf numFmtId="0" fontId="0" fillId="3" borderId="58" xfId="0" applyFill="1" applyBorder="1" applyAlignment="1">
      <alignment horizontal="center"/>
    </xf>
    <xf numFmtId="0" fontId="0" fillId="3" borderId="60" xfId="0" applyFill="1" applyBorder="1" applyAlignment="1">
      <alignment horizontal="center"/>
    </xf>
    <xf numFmtId="0" fontId="0" fillId="3" borderId="64" xfId="0" applyFill="1" applyBorder="1" applyAlignment="1">
      <alignment horizontal="center"/>
    </xf>
    <xf numFmtId="0" fontId="0" fillId="0" borderId="62" xfId="0" applyBorder="1" applyAlignment="1">
      <alignment horizontal="center"/>
    </xf>
    <xf numFmtId="0" fontId="0" fillId="9" borderId="11" xfId="0" applyFill="1" applyBorder="1" applyAlignment="1">
      <alignment horizontal="center"/>
    </xf>
    <xf numFmtId="0" fontId="0" fillId="9" borderId="80" xfId="0" applyFill="1" applyBorder="1" applyAlignment="1">
      <alignment horizontal="center"/>
    </xf>
    <xf numFmtId="0" fontId="0" fillId="0" borderId="60" xfId="0" applyBorder="1" applyAlignment="1">
      <alignment horizontal="center"/>
    </xf>
    <xf numFmtId="0" fontId="0" fillId="0" borderId="16" xfId="0" applyBorder="1" applyAlignment="1">
      <alignment horizontal="center"/>
    </xf>
    <xf numFmtId="0" fontId="0" fillId="0" borderId="31" xfId="0" applyBorder="1" applyAlignment="1">
      <alignment horizontal="center"/>
    </xf>
    <xf numFmtId="0" fontId="0" fillId="9" borderId="75" xfId="0" applyFill="1" applyBorder="1" applyAlignment="1">
      <alignment horizontal="center"/>
    </xf>
    <xf numFmtId="0" fontId="0" fillId="9" borderId="12" xfId="0" applyFill="1" applyBorder="1" applyAlignment="1">
      <alignment horizontal="center"/>
    </xf>
    <xf numFmtId="0" fontId="0" fillId="9" borderId="85" xfId="0" applyFill="1" applyBorder="1" applyAlignment="1">
      <alignment horizontal="center"/>
    </xf>
    <xf numFmtId="0" fontId="0" fillId="9" borderId="86" xfId="0" applyFill="1" applyBorder="1" applyAlignment="1">
      <alignment horizontal="center"/>
    </xf>
    <xf numFmtId="0" fontId="0" fillId="9" borderId="83" xfId="0" applyFill="1" applyBorder="1" applyAlignment="1">
      <alignment horizontal="center"/>
    </xf>
    <xf numFmtId="0" fontId="0" fillId="9" borderId="16" xfId="0" applyFill="1" applyBorder="1" applyAlignment="1">
      <alignment horizontal="center"/>
    </xf>
    <xf numFmtId="0" fontId="2" fillId="9" borderId="11" xfId="0" applyFont="1" applyFill="1" applyBorder="1" applyAlignment="1">
      <alignment horizontal="center"/>
    </xf>
    <xf numFmtId="0" fontId="2" fillId="9" borderId="16" xfId="0" applyFont="1" applyFill="1" applyBorder="1" applyAlignment="1">
      <alignment horizontal="center"/>
    </xf>
    <xf numFmtId="0" fontId="0" fillId="9" borderId="80" xfId="0" applyFill="1" applyBorder="1" applyAlignment="1"/>
    <xf numFmtId="0" fontId="0" fillId="9" borderId="76" xfId="0" applyFill="1" applyBorder="1" applyAlignment="1">
      <alignment horizontal="center"/>
    </xf>
    <xf numFmtId="0" fontId="1" fillId="8" borderId="181" xfId="0" applyFont="1" applyFill="1" applyBorder="1" applyAlignment="1">
      <alignment horizontal="center"/>
    </xf>
    <xf numFmtId="0" fontId="1" fillId="8" borderId="180" xfId="0" applyFont="1" applyFill="1" applyBorder="1" applyAlignment="1">
      <alignment horizontal="center"/>
    </xf>
    <xf numFmtId="0" fontId="1" fillId="8" borderId="284" xfId="0" applyFont="1" applyFill="1" applyBorder="1" applyAlignment="1">
      <alignment horizontal="center"/>
    </xf>
    <xf numFmtId="0" fontId="11" fillId="17" borderId="37" xfId="0" applyFont="1" applyFill="1" applyBorder="1" applyAlignment="1">
      <alignment horizontal="center"/>
    </xf>
    <xf numFmtId="0" fontId="11" fillId="17" borderId="5" xfId="0" applyFont="1" applyFill="1" applyBorder="1" applyAlignment="1">
      <alignment horizontal="center"/>
    </xf>
    <xf numFmtId="0" fontId="11" fillId="17" borderId="41" xfId="0" applyFont="1" applyFill="1" applyBorder="1" applyAlignment="1">
      <alignment horizontal="center"/>
    </xf>
    <xf numFmtId="0" fontId="1" fillId="3" borderId="62" xfId="0" applyFont="1" applyFill="1" applyBorder="1" applyAlignment="1">
      <alignment horizontal="center"/>
    </xf>
    <xf numFmtId="0" fontId="1" fillId="0" borderId="62" xfId="0" applyFont="1" applyBorder="1" applyAlignment="1">
      <alignment horizontal="center"/>
    </xf>
    <xf numFmtId="0" fontId="1" fillId="3" borderId="64" xfId="0" applyFont="1" applyFill="1" applyBorder="1" applyAlignment="1">
      <alignment horizontal="center"/>
    </xf>
    <xf numFmtId="0" fontId="1" fillId="3" borderId="60" xfId="0" applyFont="1" applyFill="1" applyBorder="1" applyAlignment="1">
      <alignment horizontal="center"/>
    </xf>
    <xf numFmtId="0" fontId="1" fillId="24" borderId="205" xfId="0" applyFont="1" applyFill="1" applyBorder="1" applyAlignment="1">
      <alignment horizontal="center"/>
    </xf>
    <xf numFmtId="0" fontId="1" fillId="24" borderId="206" xfId="0" applyFont="1" applyFill="1" applyBorder="1" applyAlignment="1">
      <alignment horizontal="center"/>
    </xf>
    <xf numFmtId="0" fontId="11" fillId="25" borderId="197" xfId="0" applyFont="1" applyFill="1" applyBorder="1" applyAlignment="1">
      <alignment horizontal="center"/>
    </xf>
    <xf numFmtId="0" fontId="11" fillId="25" borderId="198" xfId="0" applyFont="1" applyFill="1" applyBorder="1" applyAlignment="1">
      <alignment horizontal="center"/>
    </xf>
    <xf numFmtId="0" fontId="11" fillId="25" borderId="5" xfId="0" applyFont="1" applyFill="1" applyBorder="1" applyAlignment="1">
      <alignment horizontal="center"/>
    </xf>
    <xf numFmtId="0" fontId="1" fillId="0" borderId="60" xfId="0" applyFont="1" applyBorder="1" applyAlignment="1">
      <alignment horizontal="center"/>
    </xf>
    <xf numFmtId="0" fontId="11" fillId="4" borderId="27" xfId="0" applyFont="1" applyFill="1" applyBorder="1" applyAlignment="1">
      <alignment horizontal="center"/>
    </xf>
    <xf numFmtId="0" fontId="11" fillId="4" borderId="5" xfId="0" applyFont="1" applyFill="1" applyBorder="1" applyAlignment="1">
      <alignment horizontal="center"/>
    </xf>
    <xf numFmtId="0" fontId="11" fillId="4" borderId="45" xfId="0" applyFont="1" applyFill="1" applyBorder="1" applyAlignment="1">
      <alignment horizontal="center"/>
    </xf>
    <xf numFmtId="0" fontId="11" fillId="4" borderId="44" xfId="0" applyFont="1" applyFill="1" applyBorder="1" applyAlignment="1">
      <alignment horizontal="center"/>
    </xf>
    <xf numFmtId="0" fontId="1" fillId="3" borderId="30" xfId="0" applyFont="1" applyFill="1" applyBorder="1" applyAlignment="1">
      <alignment horizontal="center"/>
    </xf>
    <xf numFmtId="0" fontId="1" fillId="3" borderId="16" xfId="0" applyFont="1" applyFill="1" applyBorder="1" applyAlignment="1">
      <alignment horizontal="center"/>
    </xf>
    <xf numFmtId="0" fontId="1" fillId="3" borderId="50" xfId="0" applyFont="1" applyFill="1" applyBorder="1" applyAlignment="1">
      <alignment horizontal="center"/>
    </xf>
    <xf numFmtId="0" fontId="1" fillId="3" borderId="67" xfId="0" applyFont="1" applyFill="1" applyBorder="1" applyAlignment="1">
      <alignment horizontal="center"/>
    </xf>
    <xf numFmtId="0" fontId="1" fillId="3" borderId="65" xfId="0" applyFont="1" applyFill="1" applyBorder="1" applyAlignment="1">
      <alignment horizontal="center"/>
    </xf>
    <xf numFmtId="0" fontId="1" fillId="3" borderId="189" xfId="0" applyFont="1" applyFill="1" applyBorder="1" applyAlignment="1">
      <alignment horizontal="center"/>
    </xf>
    <xf numFmtId="0" fontId="1" fillId="3" borderId="188" xfId="0" applyFont="1" applyFill="1" applyBorder="1" applyAlignment="1">
      <alignment horizontal="center"/>
    </xf>
    <xf numFmtId="0" fontId="1" fillId="3" borderId="190" xfId="0" applyFont="1" applyFill="1" applyBorder="1" applyAlignment="1">
      <alignment horizontal="center"/>
    </xf>
    <xf numFmtId="0" fontId="1" fillId="8" borderId="11" xfId="0" applyFont="1" applyFill="1" applyBorder="1" applyAlignment="1">
      <alignment horizontal="center"/>
    </xf>
    <xf numFmtId="0" fontId="1" fillId="8" borderId="16" xfId="0" applyFont="1" applyFill="1" applyBorder="1" applyAlignment="1">
      <alignment horizontal="center"/>
    </xf>
    <xf numFmtId="0" fontId="1" fillId="3" borderId="54" xfId="0" applyFont="1" applyFill="1" applyBorder="1" applyAlignment="1">
      <alignment horizontal="center"/>
    </xf>
    <xf numFmtId="0" fontId="1" fillId="3" borderId="58" xfId="0" applyFont="1" applyFill="1" applyBorder="1" applyAlignment="1">
      <alignment horizontal="center"/>
    </xf>
    <xf numFmtId="0" fontId="1" fillId="3" borderId="112" xfId="0" applyFont="1" applyFill="1" applyBorder="1" applyAlignment="1">
      <alignment horizontal="center"/>
    </xf>
    <xf numFmtId="0" fontId="1" fillId="3" borderId="11" xfId="0" applyFont="1" applyFill="1" applyBorder="1" applyAlignment="1">
      <alignment horizontal="center"/>
    </xf>
    <xf numFmtId="0" fontId="1" fillId="24" borderId="204" xfId="0" applyFont="1" applyFill="1" applyBorder="1" applyAlignment="1">
      <alignment horizontal="center"/>
    </xf>
    <xf numFmtId="0" fontId="1" fillId="8" borderId="179" xfId="0" applyFont="1" applyFill="1" applyBorder="1" applyAlignment="1">
      <alignment horizontal="center"/>
    </xf>
    <xf numFmtId="0" fontId="1" fillId="8" borderId="12" xfId="0" applyFont="1" applyFill="1" applyBorder="1" applyAlignment="1">
      <alignment horizontal="center"/>
    </xf>
    <xf numFmtId="0" fontId="1" fillId="3" borderId="255" xfId="0" applyFont="1" applyFill="1" applyBorder="1" applyAlignment="1">
      <alignment horizontal="center"/>
    </xf>
    <xf numFmtId="0" fontId="1" fillId="8" borderId="90" xfId="0" applyFont="1" applyFill="1" applyBorder="1" applyAlignment="1">
      <alignment horizontal="center"/>
    </xf>
    <xf numFmtId="0" fontId="1" fillId="8" borderId="91" xfId="0" applyFont="1" applyFill="1" applyBorder="1" applyAlignment="1">
      <alignment horizontal="center"/>
    </xf>
    <xf numFmtId="0" fontId="1" fillId="8" borderId="38" xfId="0" applyFont="1" applyFill="1" applyBorder="1" applyAlignment="1">
      <alignment horizontal="center"/>
    </xf>
    <xf numFmtId="0" fontId="1" fillId="8" borderId="42" xfId="0" applyFont="1" applyFill="1" applyBorder="1" applyAlignment="1">
      <alignment horizontal="center"/>
    </xf>
    <xf numFmtId="0" fontId="1" fillId="24" borderId="199" xfId="0" applyFont="1" applyFill="1" applyBorder="1" applyAlignment="1">
      <alignment horizontal="center"/>
    </xf>
    <xf numFmtId="0" fontId="1" fillId="24" borderId="200" xfId="0" applyFont="1" applyFill="1" applyBorder="1" applyAlignment="1">
      <alignment horizontal="center"/>
    </xf>
    <xf numFmtId="0" fontId="1" fillId="24" borderId="217" xfId="0" applyFont="1" applyFill="1" applyBorder="1" applyAlignment="1">
      <alignment horizontal="center"/>
    </xf>
    <xf numFmtId="0" fontId="1" fillId="24" borderId="218" xfId="0" applyFont="1" applyFill="1" applyBorder="1" applyAlignment="1">
      <alignment horizontal="center"/>
    </xf>
    <xf numFmtId="0" fontId="1" fillId="24" borderId="237" xfId="0" applyFont="1" applyFill="1" applyBorder="1" applyAlignment="1">
      <alignment horizontal="center"/>
    </xf>
    <xf numFmtId="0" fontId="1" fillId="24" borderId="261" xfId="0" applyFont="1" applyFill="1" applyBorder="1" applyAlignment="1">
      <alignment horizontal="center"/>
    </xf>
    <xf numFmtId="0" fontId="1" fillId="24" borderId="268" xfId="0" applyFont="1" applyFill="1" applyBorder="1" applyAlignment="1">
      <alignment horizontal="center"/>
    </xf>
    <xf numFmtId="0" fontId="1" fillId="24" borderId="16" xfId="0" applyFont="1" applyFill="1" applyBorder="1" applyAlignment="1">
      <alignment horizontal="center"/>
    </xf>
    <xf numFmtId="0" fontId="1" fillId="24" borderId="203" xfId="0" applyFont="1" applyFill="1" applyBorder="1" applyAlignment="1">
      <alignment horizontal="center"/>
    </xf>
    <xf numFmtId="0" fontId="6" fillId="21" borderId="185" xfId="0" applyFont="1" applyFill="1" applyBorder="1" applyAlignment="1">
      <alignment horizontal="center"/>
    </xf>
    <xf numFmtId="0" fontId="6" fillId="21" borderId="0" xfId="0" applyFont="1" applyFill="1" applyBorder="1" applyAlignment="1">
      <alignment horizontal="center"/>
    </xf>
    <xf numFmtId="0" fontId="6" fillId="21" borderId="186" xfId="0" applyFont="1" applyFill="1" applyBorder="1" applyAlignment="1">
      <alignment horizontal="center"/>
    </xf>
    <xf numFmtId="0" fontId="1" fillId="24" borderId="11" xfId="0" applyFont="1" applyFill="1" applyBorder="1" applyAlignment="1">
      <alignment horizontal="center"/>
    </xf>
    <xf numFmtId="0" fontId="1" fillId="8" borderId="182" xfId="0" applyFont="1" applyFill="1" applyBorder="1" applyAlignment="1">
      <alignment horizontal="center"/>
    </xf>
    <xf numFmtId="0" fontId="11" fillId="17" borderId="18" xfId="0" applyFont="1" applyFill="1" applyBorder="1" applyAlignment="1">
      <alignment horizontal="center"/>
    </xf>
    <xf numFmtId="0" fontId="1" fillId="8" borderId="20" xfId="0" applyFont="1" applyFill="1" applyBorder="1" applyAlignment="1">
      <alignment horizontal="center"/>
    </xf>
    <xf numFmtId="0" fontId="3" fillId="23" borderId="197" xfId="0" applyFont="1" applyFill="1" applyBorder="1" applyAlignment="1">
      <alignment horizontal="center"/>
    </xf>
    <xf numFmtId="0" fontId="3" fillId="23" borderId="5" xfId="0" applyFont="1" applyFill="1" applyBorder="1" applyAlignment="1">
      <alignment horizontal="center"/>
    </xf>
    <xf numFmtId="0" fontId="3" fillId="23" borderId="210" xfId="0" applyFont="1" applyFill="1" applyBorder="1" applyAlignment="1">
      <alignment horizontal="center"/>
    </xf>
    <xf numFmtId="0" fontId="11" fillId="17" borderId="183" xfId="0" applyFont="1" applyFill="1" applyBorder="1" applyAlignment="1">
      <alignment horizontal="center"/>
    </xf>
    <xf numFmtId="0" fontId="11" fillId="17" borderId="184" xfId="0" applyFont="1" applyFill="1" applyBorder="1" applyAlignment="1">
      <alignment horizontal="center"/>
    </xf>
    <xf numFmtId="0" fontId="11" fillId="17" borderId="187" xfId="0" applyFont="1" applyFill="1" applyBorder="1" applyAlignment="1">
      <alignment horizontal="center"/>
    </xf>
    <xf numFmtId="0" fontId="11" fillId="25" borderId="210" xfId="0" applyFont="1" applyFill="1" applyBorder="1" applyAlignment="1">
      <alignment horizontal="center"/>
    </xf>
    <xf numFmtId="0" fontId="3" fillId="5" borderId="273" xfId="0" applyFont="1" applyFill="1" applyBorder="1" applyAlignment="1">
      <alignment horizontal="center"/>
    </xf>
    <xf numFmtId="0" fontId="1" fillId="4" borderId="44" xfId="0" applyFont="1" applyFill="1" applyBorder="1" applyAlignment="1">
      <alignment horizontal="center"/>
    </xf>
    <xf numFmtId="0" fontId="1" fillId="4" borderId="273" xfId="0" applyFont="1" applyFill="1" applyBorder="1" applyAlignment="1">
      <alignment horizontal="center"/>
    </xf>
    <xf numFmtId="0" fontId="1" fillId="3" borderId="46" xfId="0" applyFont="1" applyFill="1" applyBorder="1" applyAlignment="1">
      <alignment horizontal="center"/>
    </xf>
    <xf numFmtId="0" fontId="1" fillId="0" borderId="31" xfId="0" applyFont="1" applyBorder="1" applyAlignment="1">
      <alignment horizontal="center"/>
    </xf>
    <xf numFmtId="0" fontId="4" fillId="11" borderId="299" xfId="0" applyFont="1" applyFill="1" applyBorder="1" applyAlignment="1">
      <alignment horizontal="center"/>
    </xf>
    <xf numFmtId="0" fontId="4" fillId="11" borderId="184" xfId="0" applyFont="1" applyFill="1" applyBorder="1" applyAlignment="1">
      <alignment horizontal="center"/>
    </xf>
    <xf numFmtId="0" fontId="4" fillId="11" borderId="300" xfId="0" applyFont="1" applyFill="1" applyBorder="1" applyAlignment="1">
      <alignment horizontal="center"/>
    </xf>
    <xf numFmtId="0" fontId="3" fillId="23" borderId="209" xfId="0" applyFont="1" applyFill="1" applyBorder="1" applyAlignment="1">
      <alignment horizontal="center"/>
    </xf>
    <xf numFmtId="0" fontId="3" fillId="23" borderId="198" xfId="0" applyFont="1" applyFill="1" applyBorder="1" applyAlignment="1">
      <alignment horizontal="center"/>
    </xf>
    <xf numFmtId="0" fontId="6" fillId="22" borderId="234" xfId="0" applyFont="1" applyFill="1" applyBorder="1" applyAlignment="1">
      <alignment horizontal="center"/>
    </xf>
    <xf numFmtId="0" fontId="6" fillId="22" borderId="235" xfId="0" applyFont="1" applyFill="1" applyBorder="1" applyAlignment="1">
      <alignment horizontal="center"/>
    </xf>
    <xf numFmtId="0" fontId="6" fillId="22" borderId="236" xfId="0" applyFont="1" applyFill="1" applyBorder="1" applyAlignment="1">
      <alignment horizontal="center"/>
    </xf>
    <xf numFmtId="0" fontId="1" fillId="4" borderId="5" xfId="0" applyFont="1" applyFill="1" applyBorder="1" applyAlignment="1">
      <alignment horizontal="center"/>
    </xf>
    <xf numFmtId="0" fontId="1" fillId="24" borderId="264" xfId="0" applyFont="1" applyFill="1" applyBorder="1" applyAlignment="1">
      <alignment horizontal="center"/>
    </xf>
    <xf numFmtId="0" fontId="1" fillId="24" borderId="258" xfId="0" applyFont="1" applyFill="1" applyBorder="1" applyAlignment="1">
      <alignment horizontal="center"/>
    </xf>
    <xf numFmtId="0" fontId="1" fillId="24" borderId="262" xfId="0" applyFont="1" applyFill="1" applyBorder="1" applyAlignment="1">
      <alignment horizontal="center"/>
    </xf>
    <xf numFmtId="0" fontId="1" fillId="24" borderId="263" xfId="0" applyFont="1" applyFill="1" applyBorder="1" applyAlignment="1">
      <alignment horizontal="center"/>
    </xf>
    <xf numFmtId="0" fontId="1" fillId="24" borderId="0" xfId="0" applyFont="1" applyFill="1" applyBorder="1" applyAlignment="1">
      <alignment horizontal="center"/>
    </xf>
    <xf numFmtId="0" fontId="11" fillId="25" borderId="209" xfId="0" applyFont="1" applyFill="1" applyBorder="1" applyAlignment="1">
      <alignment horizontal="center"/>
    </xf>
    <xf numFmtId="0" fontId="1" fillId="24" borderId="269" xfId="0" applyFont="1" applyFill="1" applyBorder="1" applyAlignment="1">
      <alignment horizontal="center"/>
    </xf>
    <xf numFmtId="0" fontId="1" fillId="24" borderId="270" xfId="0" applyFont="1" applyFill="1" applyBorder="1" applyAlignment="1">
      <alignment horizontal="center"/>
    </xf>
    <xf numFmtId="0" fontId="1" fillId="24" borderId="12" xfId="0" applyFont="1" applyFill="1" applyBorder="1" applyAlignment="1">
      <alignment horizontal="center"/>
    </xf>
    <xf numFmtId="0" fontId="1" fillId="0" borderId="16" xfId="0" applyFont="1" applyBorder="1" applyAlignment="1">
      <alignment horizontal="center"/>
    </xf>
    <xf numFmtId="0" fontId="11" fillId="0" borderId="0" xfId="0" applyFont="1" applyBorder="1" applyAlignment="1">
      <alignment horizontal="center" vertical="center"/>
    </xf>
    <xf numFmtId="0" fontId="11" fillId="0" borderId="394" xfId="0" applyFont="1" applyBorder="1" applyAlignment="1">
      <alignment horizontal="center" vertical="center"/>
    </xf>
    <xf numFmtId="0" fontId="70" fillId="0" borderId="2" xfId="0" applyFont="1" applyBorder="1" applyAlignment="1">
      <alignment horizontal="center" vertical="center"/>
    </xf>
    <xf numFmtId="0" fontId="70" fillId="0" borderId="3" xfId="0" applyFont="1" applyBorder="1" applyAlignment="1">
      <alignment horizontal="center" vertical="center"/>
    </xf>
    <xf numFmtId="0" fontId="70" fillId="0" borderId="0" xfId="0" applyFont="1" applyBorder="1" applyAlignment="1">
      <alignment horizontal="center" vertical="center"/>
    </xf>
    <xf numFmtId="0" fontId="70" fillId="0" borderId="394" xfId="0" applyFont="1" applyBorder="1" applyAlignment="1">
      <alignment horizontal="center" vertical="center"/>
    </xf>
    <xf numFmtId="5" fontId="48" fillId="0" borderId="0" xfId="0" applyNumberFormat="1" applyFont="1" applyFill="1" applyBorder="1" applyAlignment="1">
      <alignment horizontal="right"/>
    </xf>
    <xf numFmtId="9" fontId="59" fillId="0" borderId="302" xfId="0" applyNumberFormat="1" applyFont="1" applyFill="1" applyBorder="1" applyAlignment="1">
      <alignment vertical="center"/>
    </xf>
    <xf numFmtId="9" fontId="59" fillId="0" borderId="302" xfId="0" applyNumberFormat="1" applyFont="1" applyFill="1" applyBorder="1" applyAlignment="1">
      <alignment horizontal="right" vertical="center"/>
    </xf>
    <xf numFmtId="0" fontId="68" fillId="0" borderId="417" xfId="0" applyFont="1" applyBorder="1" applyAlignment="1">
      <alignment horizontal="right"/>
    </xf>
    <xf numFmtId="0" fontId="16" fillId="11" borderId="346"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303" xfId="0" applyFont="1" applyFill="1" applyBorder="1" applyAlignment="1">
      <alignment horizontal="center" vertical="center"/>
    </xf>
    <xf numFmtId="0" fontId="16" fillId="11" borderId="344" xfId="0" applyFont="1" applyFill="1" applyBorder="1" applyAlignment="1">
      <alignment horizontal="center" vertical="center"/>
    </xf>
    <xf numFmtId="0" fontId="17" fillId="11" borderId="373" xfId="0" applyFont="1" applyFill="1" applyBorder="1" applyAlignment="1">
      <alignment horizontal="center" vertical="center"/>
    </xf>
    <xf numFmtId="0" fontId="17" fillId="11" borderId="374" xfId="0" applyFont="1" applyFill="1" applyBorder="1" applyAlignment="1">
      <alignment horizontal="center" vertical="center"/>
    </xf>
    <xf numFmtId="0" fontId="17" fillId="11" borderId="375" xfId="0" applyFont="1" applyFill="1" applyBorder="1" applyAlignment="1">
      <alignment horizontal="center" vertical="center"/>
    </xf>
    <xf numFmtId="0" fontId="16" fillId="11" borderId="400" xfId="0" applyFont="1" applyFill="1" applyBorder="1" applyAlignment="1">
      <alignment horizontal="center" vertical="center"/>
    </xf>
    <xf numFmtId="0" fontId="16" fillId="11" borderId="323" xfId="0" applyFont="1" applyFill="1" applyBorder="1" applyAlignment="1">
      <alignment horizontal="center" vertical="center"/>
    </xf>
    <xf numFmtId="0" fontId="16" fillId="11" borderId="401" xfId="0" applyFont="1" applyFill="1" applyBorder="1" applyAlignment="1">
      <alignment horizontal="center" vertical="center"/>
    </xf>
    <xf numFmtId="0" fontId="16" fillId="11" borderId="317" xfId="0" applyFont="1" applyFill="1" applyBorder="1" applyAlignment="1">
      <alignment horizontal="center" vertical="center"/>
    </xf>
    <xf numFmtId="38" fontId="48" fillId="0" borderId="0" xfId="0" applyNumberFormat="1" applyFont="1" applyFill="1" applyAlignment="1">
      <alignment horizontal="right"/>
    </xf>
    <xf numFmtId="40" fontId="48" fillId="0" borderId="0" xfId="0" applyNumberFormat="1" applyFont="1" applyFill="1" applyBorder="1" applyAlignment="1">
      <alignment horizontal="right"/>
    </xf>
    <xf numFmtId="7" fontId="48" fillId="0" borderId="0" xfId="0" applyNumberFormat="1" applyFont="1" applyFill="1" applyBorder="1" applyAlignment="1">
      <alignment horizontal="right"/>
    </xf>
    <xf numFmtId="6" fontId="48" fillId="0" borderId="0" xfId="0" applyNumberFormat="1" applyFont="1" applyFill="1" applyBorder="1" applyAlignment="1">
      <alignment horizontal="right"/>
    </xf>
    <xf numFmtId="0" fontId="20" fillId="11" borderId="301" xfId="0" applyFont="1" applyFill="1" applyBorder="1" applyAlignment="1">
      <alignment horizontal="center" vertical="center" wrapText="1"/>
    </xf>
    <xf numFmtId="0" fontId="20" fillId="11" borderId="302" xfId="0" applyFont="1" applyFill="1" applyBorder="1" applyAlignment="1">
      <alignment horizontal="center" vertical="center" wrapText="1"/>
    </xf>
    <xf numFmtId="0" fontId="20" fillId="11" borderId="380" xfId="0" applyFont="1" applyFill="1" applyBorder="1" applyAlignment="1">
      <alignment horizontal="center" vertical="center" wrapText="1"/>
    </xf>
    <xf numFmtId="0" fontId="20" fillId="11" borderId="355" xfId="0" applyFont="1" applyFill="1" applyBorder="1" applyAlignment="1">
      <alignment horizontal="center" vertical="center" wrapText="1"/>
    </xf>
    <xf numFmtId="0" fontId="20" fillId="11" borderId="356" xfId="0" applyFont="1" applyFill="1" applyBorder="1" applyAlignment="1">
      <alignment horizontal="center" vertical="center" wrapText="1"/>
    </xf>
    <xf numFmtId="0" fontId="20" fillId="11" borderId="359" xfId="0" applyFont="1" applyFill="1" applyBorder="1" applyAlignment="1">
      <alignment horizontal="center" vertical="center" wrapText="1"/>
    </xf>
    <xf numFmtId="0" fontId="16" fillId="11" borderId="322" xfId="0" applyFont="1" applyFill="1" applyBorder="1" applyAlignment="1">
      <alignment horizontal="center" vertical="center"/>
    </xf>
    <xf numFmtId="0" fontId="16" fillId="11" borderId="345" xfId="0" applyFont="1" applyFill="1" applyBorder="1" applyAlignment="1">
      <alignment horizontal="center" vertical="center"/>
    </xf>
    <xf numFmtId="0" fontId="19" fillId="11" borderId="360" xfId="0" applyFont="1" applyFill="1" applyBorder="1" applyAlignment="1">
      <alignment horizontal="center"/>
    </xf>
    <xf numFmtId="0" fontId="19" fillId="11" borderId="354" xfId="0" applyFont="1" applyFill="1" applyBorder="1" applyAlignment="1">
      <alignment horizontal="center"/>
    </xf>
    <xf numFmtId="0" fontId="19" fillId="11" borderId="361" xfId="0" applyFont="1" applyFill="1" applyBorder="1" applyAlignment="1">
      <alignment horizontal="center"/>
    </xf>
    <xf numFmtId="0" fontId="21" fillId="11" borderId="315" xfId="0" applyFont="1" applyFill="1" applyBorder="1" applyAlignment="1">
      <alignment horizontal="left"/>
    </xf>
    <xf numFmtId="0" fontId="21" fillId="11" borderId="316" xfId="0" applyFont="1" applyFill="1" applyBorder="1" applyAlignment="1">
      <alignment horizontal="left"/>
    </xf>
    <xf numFmtId="0" fontId="17" fillId="11" borderId="358" xfId="0" applyFont="1" applyFill="1" applyBorder="1" applyAlignment="1">
      <alignment horizontal="center" vertical="center"/>
    </xf>
    <xf numFmtId="0" fontId="17" fillId="11" borderId="356" xfId="0" applyFont="1" applyFill="1" applyBorder="1" applyAlignment="1">
      <alignment horizontal="center" vertical="center"/>
    </xf>
    <xf numFmtId="0" fontId="17" fillId="11" borderId="359" xfId="0" applyFont="1" applyFill="1" applyBorder="1" applyAlignment="1">
      <alignment horizontal="center" vertical="center"/>
    </xf>
    <xf numFmtId="0" fontId="16" fillId="11" borderId="347" xfId="0" applyFont="1" applyFill="1" applyBorder="1" applyAlignment="1">
      <alignment horizontal="center" vertical="center"/>
    </xf>
    <xf numFmtId="0" fontId="17" fillId="11" borderId="378" xfId="0" applyFont="1" applyFill="1" applyBorder="1" applyAlignment="1">
      <alignment horizontal="center" vertical="center"/>
    </xf>
    <xf numFmtId="0" fontId="16" fillId="11" borderId="348" xfId="0" applyFont="1" applyFill="1" applyBorder="1" applyAlignment="1">
      <alignment horizontal="center" vertical="center"/>
    </xf>
    <xf numFmtId="0" fontId="16" fillId="11" borderId="377" xfId="0" applyFont="1" applyFill="1" applyBorder="1" applyAlignment="1">
      <alignment horizontal="center" vertical="center"/>
    </xf>
    <xf numFmtId="0" fontId="17" fillId="11" borderId="355" xfId="0" applyFont="1" applyFill="1" applyBorder="1" applyAlignment="1">
      <alignment horizontal="center" vertical="center"/>
    </xf>
    <xf numFmtId="5" fontId="57" fillId="28" borderId="368" xfId="0" applyNumberFormat="1" applyFont="1" applyFill="1" applyBorder="1" applyAlignment="1">
      <alignment horizontal="center"/>
    </xf>
    <xf numFmtId="0" fontId="13" fillId="0" borderId="395" xfId="0" applyFont="1" applyBorder="1" applyAlignment="1">
      <alignment horizontal="center" wrapText="1"/>
    </xf>
    <xf numFmtId="0" fontId="13" fillId="0" borderId="396" xfId="0" applyFont="1" applyBorder="1" applyAlignment="1">
      <alignment horizontal="center" wrapText="1"/>
    </xf>
    <xf numFmtId="0" fontId="13" fillId="0" borderId="362" xfId="0" applyFont="1" applyBorder="1" applyAlignment="1">
      <alignment horizontal="center" wrapText="1"/>
    </xf>
    <xf numFmtId="0" fontId="13" fillId="0" borderId="363" xfId="0" applyFont="1" applyBorder="1" applyAlignment="1">
      <alignment horizontal="center"/>
    </xf>
    <xf numFmtId="0" fontId="65" fillId="0" borderId="362" xfId="0" applyFont="1" applyBorder="1" applyAlignment="1">
      <alignment horizontal="center" wrapText="1"/>
    </xf>
    <xf numFmtId="0" fontId="65" fillId="0" borderId="363" xfId="0" applyFont="1" applyBorder="1" applyAlignment="1">
      <alignment horizontal="center"/>
    </xf>
    <xf numFmtId="0" fontId="13" fillId="0" borderId="367" xfId="0" applyFont="1" applyBorder="1" applyAlignment="1">
      <alignment horizontal="center" wrapText="1"/>
    </xf>
    <xf numFmtId="0" fontId="13" fillId="0" borderId="363" xfId="0" applyFont="1" applyBorder="1" applyAlignment="1">
      <alignment horizontal="center" wrapText="1"/>
    </xf>
    <xf numFmtId="0" fontId="17" fillId="11" borderId="379" xfId="0" applyFont="1" applyFill="1" applyBorder="1" applyAlignment="1">
      <alignment horizontal="center" vertical="center"/>
    </xf>
    <xf numFmtId="0" fontId="16" fillId="11" borderId="376" xfId="0" applyFont="1" applyFill="1" applyBorder="1" applyAlignment="1">
      <alignment horizontal="center" vertical="center"/>
    </xf>
    <xf numFmtId="0" fontId="17" fillId="11" borderId="357" xfId="0" applyFont="1" applyFill="1" applyBorder="1" applyAlignment="1">
      <alignment horizontal="center" vertical="center"/>
    </xf>
    <xf numFmtId="0" fontId="1" fillId="0" borderId="0" xfId="0" applyFont="1" applyAlignment="1">
      <alignment horizontal="left" vertical="top" wrapText="1"/>
    </xf>
    <xf numFmtId="7" fontId="48" fillId="61" borderId="0" xfId="0" applyNumberFormat="1" applyFont="1" applyFill="1" applyBorder="1" applyAlignment="1">
      <alignment horizontal="right"/>
    </xf>
    <xf numFmtId="6" fontId="48" fillId="61" borderId="0" xfId="0" applyNumberFormat="1" applyFont="1" applyFill="1" applyBorder="1" applyAlignment="1">
      <alignment horizontal="right"/>
    </xf>
    <xf numFmtId="5" fontId="48" fillId="61" borderId="0" xfId="0" applyNumberFormat="1" applyFont="1" applyFill="1" applyBorder="1" applyAlignment="1">
      <alignment horizontal="right"/>
    </xf>
    <xf numFmtId="0" fontId="46" fillId="0" borderId="0" xfId="0" applyFont="1" applyAlignment="1">
      <alignment horizontal="center"/>
    </xf>
    <xf numFmtId="0" fontId="73" fillId="0" borderId="427" xfId="0" applyFont="1" applyBorder="1" applyAlignment="1">
      <alignment horizontal="center"/>
    </xf>
    <xf numFmtId="0" fontId="73" fillId="0" borderId="428" xfId="0" applyFont="1" applyBorder="1" applyAlignment="1">
      <alignment horizontal="center"/>
    </xf>
    <xf numFmtId="0" fontId="73" fillId="0" borderId="429" xfId="0" applyFont="1" applyBorder="1" applyAlignment="1">
      <alignment horizontal="center"/>
    </xf>
    <xf numFmtId="0" fontId="71" fillId="11" borderId="303" xfId="0" applyFont="1" applyFill="1" applyBorder="1" applyAlignment="1">
      <alignment horizontal="center" vertical="center" wrapText="1"/>
    </xf>
    <xf numFmtId="0" fontId="71" fillId="11" borderId="0" xfId="0" applyFont="1" applyFill="1" applyBorder="1" applyAlignment="1">
      <alignment horizontal="center" vertical="center" wrapText="1"/>
    </xf>
    <xf numFmtId="0" fontId="16" fillId="11" borderId="346" xfId="0" applyFont="1" applyFill="1" applyBorder="1" applyAlignment="1">
      <alignment horizontal="center" vertical="center" wrapText="1"/>
    </xf>
    <xf numFmtId="0" fontId="16" fillId="11" borderId="0" xfId="0" applyFont="1" applyFill="1" applyBorder="1" applyAlignment="1">
      <alignment horizontal="center" vertical="center" wrapText="1"/>
    </xf>
    <xf numFmtId="0" fontId="16" fillId="11" borderId="376" xfId="0" applyFont="1" applyFill="1" applyBorder="1" applyAlignment="1">
      <alignment horizontal="center" vertical="center" wrapText="1"/>
    </xf>
    <xf numFmtId="0" fontId="16" fillId="11" borderId="323" xfId="0" applyFont="1" applyFill="1" applyBorder="1" applyAlignment="1">
      <alignment horizontal="center" vertical="center" wrapText="1"/>
    </xf>
    <xf numFmtId="0" fontId="16" fillId="11" borderId="377" xfId="0" applyFont="1" applyFill="1" applyBorder="1" applyAlignment="1">
      <alignment horizontal="center" vertical="center" wrapText="1"/>
    </xf>
    <xf numFmtId="0" fontId="13" fillId="0" borderId="418" xfId="0" applyFont="1" applyBorder="1" applyAlignment="1">
      <alignment horizontal="center" wrapText="1"/>
    </xf>
    <xf numFmtId="0" fontId="13" fillId="0" borderId="419" xfId="0" applyFont="1" applyBorder="1" applyAlignment="1">
      <alignment horizontal="center" wrapText="1"/>
    </xf>
    <xf numFmtId="0" fontId="16" fillId="11" borderId="322" xfId="0" applyFont="1" applyFill="1" applyBorder="1" applyAlignment="1">
      <alignment horizontal="center" vertical="center" wrapText="1"/>
    </xf>
    <xf numFmtId="0" fontId="16" fillId="11" borderId="345" xfId="0" applyFont="1" applyFill="1" applyBorder="1" applyAlignment="1">
      <alignment horizontal="center" vertical="center" wrapText="1"/>
    </xf>
    <xf numFmtId="0" fontId="16" fillId="11" borderId="303" xfId="0" applyFont="1" applyFill="1" applyBorder="1" applyAlignment="1">
      <alignment horizontal="center" vertical="center" wrapText="1"/>
    </xf>
    <xf numFmtId="0" fontId="16" fillId="11" borderId="317" xfId="0" applyFont="1" applyFill="1" applyBorder="1" applyAlignment="1">
      <alignment horizontal="center" vertical="center" wrapText="1"/>
    </xf>
    <xf numFmtId="0" fontId="16" fillId="11" borderId="344" xfId="0" applyFont="1" applyFill="1" applyBorder="1" applyAlignment="1">
      <alignment horizontal="center" vertical="center" wrapText="1"/>
    </xf>
    <xf numFmtId="0" fontId="16" fillId="11" borderId="347" xfId="0" applyFont="1" applyFill="1" applyBorder="1" applyAlignment="1">
      <alignment horizontal="center" vertical="center" wrapText="1"/>
    </xf>
  </cellXfs>
  <cellStyles count="8864">
    <cellStyle name="20% - Accent1" xfId="21" builtinId="30" customBuiltin="1"/>
    <cellStyle name="20% - Accent1 2" xfId="111"/>
    <cellStyle name="20% - Accent2" xfId="25" builtinId="34" customBuiltin="1"/>
    <cellStyle name="20% - Accent2 2" xfId="113"/>
    <cellStyle name="20% - Accent3" xfId="29" builtinId="38" customBuiltin="1"/>
    <cellStyle name="20% - Accent3 2" xfId="115"/>
    <cellStyle name="20% - Accent4" xfId="33" builtinId="42" customBuiltin="1"/>
    <cellStyle name="20% - Accent4 2" xfId="117"/>
    <cellStyle name="20% - Accent5" xfId="37" builtinId="46" customBuiltin="1"/>
    <cellStyle name="20% - Accent5 2" xfId="119"/>
    <cellStyle name="20% - Accent6" xfId="41" builtinId="50" customBuiltin="1"/>
    <cellStyle name="20% - Accent6 2" xfId="121"/>
    <cellStyle name="40% - Accent1" xfId="22" builtinId="31" customBuiltin="1"/>
    <cellStyle name="40% - Accent1 2" xfId="112"/>
    <cellStyle name="40% - Accent2" xfId="26" builtinId="35" customBuiltin="1"/>
    <cellStyle name="40% - Accent2 2" xfId="114"/>
    <cellStyle name="40% - Accent3" xfId="30" builtinId="39" customBuiltin="1"/>
    <cellStyle name="40% - Accent3 2" xfId="116"/>
    <cellStyle name="40% - Accent4" xfId="34" builtinId="43" customBuiltin="1"/>
    <cellStyle name="40% - Accent4 2" xfId="118"/>
    <cellStyle name="40% - Accent5" xfId="38" builtinId="47" customBuiltin="1"/>
    <cellStyle name="40% - Accent5 2" xfId="120"/>
    <cellStyle name="40% - Accent6" xfId="42" builtinId="51" customBuiltin="1"/>
    <cellStyle name="40% - Accent6 2" xfId="122"/>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45"/>
    <cellStyle name="Currency 2" xfId="46"/>
    <cellStyle name="Explanatory Text" xfId="18" builtinId="53" customBuiltin="1"/>
    <cellStyle name="Followed Hyperlink" xfId="54" builtinId="9" hidden="1"/>
    <cellStyle name="Followed Hyperlink" xfId="62" builtinId="9" hidden="1"/>
    <cellStyle name="Followed Hyperlink" xfId="64" builtinId="9" hidden="1"/>
    <cellStyle name="Followed Hyperlink" xfId="65"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48" builtinId="9" hidden="1"/>
    <cellStyle name="Followed Hyperlink" xfId="72" builtinId="9" hidden="1"/>
    <cellStyle name="Followed Hyperlink" xfId="73" builtinId="9" hidden="1"/>
    <cellStyle name="Followed Hyperlink" xfId="74" builtinId="9" hidden="1"/>
    <cellStyle name="Followed Hyperlink" xfId="102" builtinId="9" hidden="1"/>
    <cellStyle name="Followed Hyperlink" xfId="106"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25" builtinId="9" hidden="1"/>
    <cellStyle name="Followed Hyperlink" xfId="140" builtinId="9" hidden="1"/>
    <cellStyle name="Followed Hyperlink" xfId="141" builtinId="9" hidden="1"/>
    <cellStyle name="Followed Hyperlink" xfId="142" builtinId="9" hidden="1"/>
    <cellStyle name="Followed Hyperlink" xfId="98" builtinId="9" hidden="1"/>
    <cellStyle name="Followed Hyperlink" xfId="152" builtinId="9" hidden="1"/>
    <cellStyle name="Followed Hyperlink" xfId="153" builtinId="9" hidden="1"/>
    <cellStyle name="Followed Hyperlink" xfId="154"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99" builtinId="9" hidden="1"/>
    <cellStyle name="Followed Hyperlink" xfId="161" builtinId="9" hidden="1"/>
    <cellStyle name="Followed Hyperlink" xfId="162" builtinId="9" hidden="1"/>
    <cellStyle name="Followed Hyperlink" xfId="163"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65" builtinId="9" hidden="1"/>
    <cellStyle name="Followed Hyperlink" xfId="176" builtinId="9" hidden="1"/>
    <cellStyle name="Followed Hyperlink" xfId="177" builtinId="9" hidden="1"/>
    <cellStyle name="Followed Hyperlink" xfId="178" builtinId="9" hidden="1"/>
    <cellStyle name="Followed Hyperlink" xfId="92" builtinId="9" hidden="1"/>
    <cellStyle name="Followed Hyperlink" xfId="95" builtinId="9" hidden="1"/>
    <cellStyle name="Followed Hyperlink" xfId="144" builtinId="9" hidden="1"/>
    <cellStyle name="Followed Hyperlink" xfId="147" builtinId="9" hidden="1"/>
    <cellStyle name="Followed Hyperlink" xfId="100" builtinId="9" hidden="1"/>
    <cellStyle name="Followed Hyperlink" xfId="124" builtinId="9" hidden="1"/>
    <cellStyle name="Followed Hyperlink" xfId="150" builtinId="9" hidden="1"/>
    <cellStyle name="Followed Hyperlink" xfId="145" builtinId="9" hidden="1"/>
    <cellStyle name="Followed Hyperlink" xfId="101" builtinId="9" hidden="1"/>
    <cellStyle name="Followed Hyperlink" xfId="91" builtinId="9" hidden="1"/>
    <cellStyle name="Followed Hyperlink" xfId="181" builtinId="9" hidden="1"/>
    <cellStyle name="Followed Hyperlink" xfId="182"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84" builtinId="9" hidden="1"/>
    <cellStyle name="Followed Hyperlink" xfId="195" builtinId="9" hidden="1"/>
    <cellStyle name="Followed Hyperlink" xfId="196" builtinId="9" hidden="1"/>
    <cellStyle name="Followed Hyperlink" xfId="197" builtinId="9" hidden="1"/>
    <cellStyle name="Followed Hyperlink" xfId="128" builtinId="9" hidden="1"/>
    <cellStyle name="Followed Hyperlink" xfId="129" builtinId="9" hidden="1"/>
    <cellStyle name="Followed Hyperlink" xfId="180" builtinId="9" hidden="1"/>
    <cellStyle name="Followed Hyperlink" xfId="105" builtinId="9" hidden="1"/>
    <cellStyle name="Followed Hyperlink" xfId="94" builtinId="9" hidden="1"/>
    <cellStyle name="Followed Hyperlink" xfId="96" builtinId="9" hidden="1"/>
    <cellStyle name="Followed Hyperlink" xfId="199" builtinId="9" hidden="1"/>
    <cellStyle name="Followed Hyperlink" xfId="200" builtinId="9" hidden="1"/>
    <cellStyle name="Followed Hyperlink" xfId="97" builtinId="9" hidden="1"/>
    <cellStyle name="Followed Hyperlink" xfId="202" builtinId="9" hidden="1"/>
    <cellStyle name="Followed Hyperlink" xfId="203" builtinId="9" hidden="1"/>
    <cellStyle name="Followed Hyperlink" xfId="204"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06" builtinId="9" hidden="1"/>
    <cellStyle name="Followed Hyperlink" xfId="217" builtinId="9" hidden="1"/>
    <cellStyle name="Followed Hyperlink" xfId="218" builtinId="9" hidden="1"/>
    <cellStyle name="Followed Hyperlink" xfId="219" builtinId="9" hidden="1"/>
    <cellStyle name="Followed Hyperlink" xfId="275" builtinId="9" hidden="1"/>
    <cellStyle name="Followed Hyperlink" xfId="283" builtinId="9" hidden="1"/>
    <cellStyle name="Followed Hyperlink" xfId="285" builtinId="9" hidden="1"/>
    <cellStyle name="Followed Hyperlink" xfId="286"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69" builtinId="9" hidden="1"/>
    <cellStyle name="Followed Hyperlink" xfId="293" builtinId="9" hidden="1"/>
    <cellStyle name="Followed Hyperlink" xfId="294" builtinId="9" hidden="1"/>
    <cellStyle name="Followed Hyperlink" xfId="295" builtinId="9" hidden="1"/>
    <cellStyle name="Followed Hyperlink" xfId="323" builtinId="9" hidden="1"/>
    <cellStyle name="Followed Hyperlink" xfId="327"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46" builtinId="9" hidden="1"/>
    <cellStyle name="Followed Hyperlink" xfId="361" builtinId="9" hidden="1"/>
    <cellStyle name="Followed Hyperlink" xfId="362" builtinId="9" hidden="1"/>
    <cellStyle name="Followed Hyperlink" xfId="363" builtinId="9" hidden="1"/>
    <cellStyle name="Followed Hyperlink" xfId="319" builtinId="9" hidden="1"/>
    <cellStyle name="Followed Hyperlink" xfId="373" builtinId="9" hidden="1"/>
    <cellStyle name="Followed Hyperlink" xfId="374" builtinId="9" hidden="1"/>
    <cellStyle name="Followed Hyperlink" xfId="375"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20" builtinId="9" hidden="1"/>
    <cellStyle name="Followed Hyperlink" xfId="382" builtinId="9" hidden="1"/>
    <cellStyle name="Followed Hyperlink" xfId="383" builtinId="9" hidden="1"/>
    <cellStyle name="Followed Hyperlink" xfId="384"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86" builtinId="9" hidden="1"/>
    <cellStyle name="Followed Hyperlink" xfId="397" builtinId="9" hidden="1"/>
    <cellStyle name="Followed Hyperlink" xfId="398" builtinId="9" hidden="1"/>
    <cellStyle name="Followed Hyperlink" xfId="399" builtinId="9" hidden="1"/>
    <cellStyle name="Followed Hyperlink" xfId="313" builtinId="9" hidden="1"/>
    <cellStyle name="Followed Hyperlink" xfId="316" builtinId="9" hidden="1"/>
    <cellStyle name="Followed Hyperlink" xfId="365" builtinId="9" hidden="1"/>
    <cellStyle name="Followed Hyperlink" xfId="368" builtinId="9" hidden="1"/>
    <cellStyle name="Followed Hyperlink" xfId="321" builtinId="9" hidden="1"/>
    <cellStyle name="Followed Hyperlink" xfId="345" builtinId="9" hidden="1"/>
    <cellStyle name="Followed Hyperlink" xfId="371" builtinId="9" hidden="1"/>
    <cellStyle name="Followed Hyperlink" xfId="366" builtinId="9" hidden="1"/>
    <cellStyle name="Followed Hyperlink" xfId="322" builtinId="9" hidden="1"/>
    <cellStyle name="Followed Hyperlink" xfId="312" builtinId="9" hidden="1"/>
    <cellStyle name="Followed Hyperlink" xfId="402" builtinId="9" hidden="1"/>
    <cellStyle name="Followed Hyperlink" xfId="403"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05" builtinId="9" hidden="1"/>
    <cellStyle name="Followed Hyperlink" xfId="416" builtinId="9" hidden="1"/>
    <cellStyle name="Followed Hyperlink" xfId="417" builtinId="9" hidden="1"/>
    <cellStyle name="Followed Hyperlink" xfId="418" builtinId="9" hidden="1"/>
    <cellStyle name="Followed Hyperlink" xfId="349" builtinId="9" hidden="1"/>
    <cellStyle name="Followed Hyperlink" xfId="350" builtinId="9" hidden="1"/>
    <cellStyle name="Followed Hyperlink" xfId="401" builtinId="9" hidden="1"/>
    <cellStyle name="Followed Hyperlink" xfId="326" builtinId="9" hidden="1"/>
    <cellStyle name="Followed Hyperlink" xfId="315" builtinId="9" hidden="1"/>
    <cellStyle name="Followed Hyperlink" xfId="317" builtinId="9" hidden="1"/>
    <cellStyle name="Followed Hyperlink" xfId="420" builtinId="9" hidden="1"/>
    <cellStyle name="Followed Hyperlink" xfId="421" builtinId="9" hidden="1"/>
    <cellStyle name="Followed Hyperlink" xfId="318" builtinId="9" hidden="1"/>
    <cellStyle name="Followed Hyperlink" xfId="423" builtinId="9" hidden="1"/>
    <cellStyle name="Followed Hyperlink" xfId="424" builtinId="9" hidden="1"/>
    <cellStyle name="Followed Hyperlink" xfId="425"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27" builtinId="9" hidden="1"/>
    <cellStyle name="Followed Hyperlink" xfId="438" builtinId="9" hidden="1"/>
    <cellStyle name="Followed Hyperlink" xfId="439" builtinId="9" hidden="1"/>
    <cellStyle name="Followed Hyperlink" xfId="440" builtinId="9" hidden="1"/>
    <cellStyle name="Followed Hyperlink" xfId="235" builtinId="9" hidden="1"/>
    <cellStyle name="Followed Hyperlink" xfId="264" builtinId="9" hidden="1"/>
    <cellStyle name="Followed Hyperlink" xfId="256" builtinId="9" hidden="1"/>
    <cellStyle name="Followed Hyperlink" xfId="252" builtinId="9" hidden="1"/>
    <cellStyle name="Followed Hyperlink" xfId="244" builtinId="9" hidden="1"/>
    <cellStyle name="Followed Hyperlink" xfId="343" builtinId="9" hidden="1"/>
    <cellStyle name="Followed Hyperlink" xfId="263" builtinId="9" hidden="1"/>
    <cellStyle name="Followed Hyperlink" xfId="341" builtinId="9" hidden="1"/>
    <cellStyle name="Followed Hyperlink" xfId="308" builtinId="9" hidden="1"/>
    <cellStyle name="Followed Hyperlink" xfId="339" builtinId="9" hidden="1"/>
    <cellStyle name="Followed Hyperlink" xfId="255" builtinId="9" hidden="1"/>
    <cellStyle name="Followed Hyperlink" xfId="337" builtinId="9" hidden="1"/>
    <cellStyle name="Followed Hyperlink" xfId="452" builtinId="9" hidden="1"/>
    <cellStyle name="Followed Hyperlink" xfId="456"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75" builtinId="9" hidden="1"/>
    <cellStyle name="Followed Hyperlink" xfId="490" builtinId="9" hidden="1"/>
    <cellStyle name="Followed Hyperlink" xfId="491" builtinId="9" hidden="1"/>
    <cellStyle name="Followed Hyperlink" xfId="492" builtinId="9" hidden="1"/>
    <cellStyle name="Followed Hyperlink" xfId="448" builtinId="9" hidden="1"/>
    <cellStyle name="Followed Hyperlink" xfId="502" builtinId="9" hidden="1"/>
    <cellStyle name="Followed Hyperlink" xfId="503" builtinId="9" hidden="1"/>
    <cellStyle name="Followed Hyperlink" xfId="504"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449" builtinId="9" hidden="1"/>
    <cellStyle name="Followed Hyperlink" xfId="511" builtinId="9" hidden="1"/>
    <cellStyle name="Followed Hyperlink" xfId="512" builtinId="9" hidden="1"/>
    <cellStyle name="Followed Hyperlink" xfId="513"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15" builtinId="9" hidden="1"/>
    <cellStyle name="Followed Hyperlink" xfId="526" builtinId="9" hidden="1"/>
    <cellStyle name="Followed Hyperlink" xfId="527" builtinId="9" hidden="1"/>
    <cellStyle name="Followed Hyperlink" xfId="528" builtinId="9" hidden="1"/>
    <cellStyle name="Followed Hyperlink" xfId="442" builtinId="9" hidden="1"/>
    <cellStyle name="Followed Hyperlink" xfId="445" builtinId="9" hidden="1"/>
    <cellStyle name="Followed Hyperlink" xfId="494" builtinId="9" hidden="1"/>
    <cellStyle name="Followed Hyperlink" xfId="497" builtinId="9" hidden="1"/>
    <cellStyle name="Followed Hyperlink" xfId="450" builtinId="9" hidden="1"/>
    <cellStyle name="Followed Hyperlink" xfId="474" builtinId="9" hidden="1"/>
    <cellStyle name="Followed Hyperlink" xfId="500" builtinId="9" hidden="1"/>
    <cellStyle name="Followed Hyperlink" xfId="495" builtinId="9" hidden="1"/>
    <cellStyle name="Followed Hyperlink" xfId="451" builtinId="9" hidden="1"/>
    <cellStyle name="Followed Hyperlink" xfId="242" builtinId="9" hidden="1"/>
    <cellStyle name="Followed Hyperlink" xfId="531" builtinId="9" hidden="1"/>
    <cellStyle name="Followed Hyperlink" xfId="532"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34" builtinId="9" hidden="1"/>
    <cellStyle name="Followed Hyperlink" xfId="545" builtinId="9" hidden="1"/>
    <cellStyle name="Followed Hyperlink" xfId="546" builtinId="9" hidden="1"/>
    <cellStyle name="Followed Hyperlink" xfId="547" builtinId="9" hidden="1"/>
    <cellStyle name="Followed Hyperlink" xfId="478" builtinId="9" hidden="1"/>
    <cellStyle name="Followed Hyperlink" xfId="479" builtinId="9" hidden="1"/>
    <cellStyle name="Followed Hyperlink" xfId="530" builtinId="9" hidden="1"/>
    <cellStyle name="Followed Hyperlink" xfId="455" builtinId="9" hidden="1"/>
    <cellStyle name="Followed Hyperlink" xfId="444" builtinId="9" hidden="1"/>
    <cellStyle name="Followed Hyperlink" xfId="446" builtinId="9" hidden="1"/>
    <cellStyle name="Followed Hyperlink" xfId="549" builtinId="9" hidden="1"/>
    <cellStyle name="Followed Hyperlink" xfId="550" builtinId="9" hidden="1"/>
    <cellStyle name="Followed Hyperlink" xfId="447" builtinId="9" hidden="1"/>
    <cellStyle name="Followed Hyperlink" xfId="552" builtinId="9" hidden="1"/>
    <cellStyle name="Followed Hyperlink" xfId="553" builtinId="9" hidden="1"/>
    <cellStyle name="Followed Hyperlink" xfId="554"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56" builtinId="9" hidden="1"/>
    <cellStyle name="Followed Hyperlink" xfId="567" builtinId="9" hidden="1"/>
    <cellStyle name="Followed Hyperlink" xfId="568" builtinId="9" hidden="1"/>
    <cellStyle name="Followed Hyperlink" xfId="569" builtinId="9" hidden="1"/>
    <cellStyle name="Followed Hyperlink" xfId="276" builtinId="9" hidden="1"/>
    <cellStyle name="Followed Hyperlink" xfId="300" builtinId="9" hidden="1"/>
    <cellStyle name="Followed Hyperlink" xfId="227" builtinId="9" hidden="1"/>
    <cellStyle name="Followed Hyperlink" xfId="284" builtinId="9" hidden="1"/>
    <cellStyle name="Followed Hyperlink" xfId="277" builtinId="9" hidden="1"/>
    <cellStyle name="Followed Hyperlink" xfId="472" builtinId="9" hidden="1"/>
    <cellStyle name="Followed Hyperlink" xfId="301" builtinId="9" hidden="1"/>
    <cellStyle name="Followed Hyperlink" xfId="470" builtinId="9" hidden="1"/>
    <cellStyle name="Followed Hyperlink" xfId="250" builtinId="9" hidden="1"/>
    <cellStyle name="Followed Hyperlink" xfId="468" builtinId="9" hidden="1"/>
    <cellStyle name="Followed Hyperlink" xfId="228" builtinId="9" hidden="1"/>
    <cellStyle name="Followed Hyperlink" xfId="466" builtinId="9" hidden="1"/>
    <cellStyle name="Followed Hyperlink" xfId="581" builtinId="9" hidden="1"/>
    <cellStyle name="Followed Hyperlink" xfId="585"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04" builtinId="9" hidden="1"/>
    <cellStyle name="Followed Hyperlink" xfId="619" builtinId="9" hidden="1"/>
    <cellStyle name="Followed Hyperlink" xfId="620" builtinId="9" hidden="1"/>
    <cellStyle name="Followed Hyperlink" xfId="621" builtinId="9" hidden="1"/>
    <cellStyle name="Followed Hyperlink" xfId="577" builtinId="9" hidden="1"/>
    <cellStyle name="Followed Hyperlink" xfId="631" builtinId="9" hidden="1"/>
    <cellStyle name="Followed Hyperlink" xfId="632" builtinId="9" hidden="1"/>
    <cellStyle name="Followed Hyperlink" xfId="633"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578" builtinId="9" hidden="1"/>
    <cellStyle name="Followed Hyperlink" xfId="640" builtinId="9" hidden="1"/>
    <cellStyle name="Followed Hyperlink" xfId="641" builtinId="9" hidden="1"/>
    <cellStyle name="Followed Hyperlink" xfId="642"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44" builtinId="9" hidden="1"/>
    <cellStyle name="Followed Hyperlink" xfId="655" builtinId="9" hidden="1"/>
    <cellStyle name="Followed Hyperlink" xfId="656" builtinId="9" hidden="1"/>
    <cellStyle name="Followed Hyperlink" xfId="657" builtinId="9" hidden="1"/>
    <cellStyle name="Followed Hyperlink" xfId="571" builtinId="9" hidden="1"/>
    <cellStyle name="Followed Hyperlink" xfId="574" builtinId="9" hidden="1"/>
    <cellStyle name="Followed Hyperlink" xfId="623" builtinId="9" hidden="1"/>
    <cellStyle name="Followed Hyperlink" xfId="626" builtinId="9" hidden="1"/>
    <cellStyle name="Followed Hyperlink" xfId="579" builtinId="9" hidden="1"/>
    <cellStyle name="Followed Hyperlink" xfId="603" builtinId="9" hidden="1"/>
    <cellStyle name="Followed Hyperlink" xfId="629" builtinId="9" hidden="1"/>
    <cellStyle name="Followed Hyperlink" xfId="624" builtinId="9" hidden="1"/>
    <cellStyle name="Followed Hyperlink" xfId="580" builtinId="9" hidden="1"/>
    <cellStyle name="Followed Hyperlink" xfId="273" builtinId="9" hidden="1"/>
    <cellStyle name="Followed Hyperlink" xfId="660" builtinId="9" hidden="1"/>
    <cellStyle name="Followed Hyperlink" xfId="661"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63" builtinId="9" hidden="1"/>
    <cellStyle name="Followed Hyperlink" xfId="674" builtinId="9" hidden="1"/>
    <cellStyle name="Followed Hyperlink" xfId="675" builtinId="9" hidden="1"/>
    <cellStyle name="Followed Hyperlink" xfId="676" builtinId="9" hidden="1"/>
    <cellStyle name="Followed Hyperlink" xfId="607" builtinId="9" hidden="1"/>
    <cellStyle name="Followed Hyperlink" xfId="608" builtinId="9" hidden="1"/>
    <cellStyle name="Followed Hyperlink" xfId="659" builtinId="9" hidden="1"/>
    <cellStyle name="Followed Hyperlink" xfId="584" builtinId="9" hidden="1"/>
    <cellStyle name="Followed Hyperlink" xfId="573" builtinId="9" hidden="1"/>
    <cellStyle name="Followed Hyperlink" xfId="575" builtinId="9" hidden="1"/>
    <cellStyle name="Followed Hyperlink" xfId="678" builtinId="9" hidden="1"/>
    <cellStyle name="Followed Hyperlink" xfId="679" builtinId="9" hidden="1"/>
    <cellStyle name="Followed Hyperlink" xfId="576" builtinId="9" hidden="1"/>
    <cellStyle name="Followed Hyperlink" xfId="681" builtinId="9" hidden="1"/>
    <cellStyle name="Followed Hyperlink" xfId="682" builtinId="9" hidden="1"/>
    <cellStyle name="Followed Hyperlink" xfId="683"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85" builtinId="9" hidden="1"/>
    <cellStyle name="Followed Hyperlink" xfId="696" builtinId="9" hidden="1"/>
    <cellStyle name="Followed Hyperlink" xfId="697" builtinId="9" hidden="1"/>
    <cellStyle name="Followed Hyperlink" xfId="698" builtinId="9" hidden="1"/>
    <cellStyle name="Followed Hyperlink" xfId="231" builtinId="9" hidden="1"/>
    <cellStyle name="Followed Hyperlink" xfId="243" builtinId="9" hidden="1"/>
    <cellStyle name="Followed Hyperlink" xfId="272" builtinId="9" hidden="1"/>
    <cellStyle name="Followed Hyperlink" xfId="260" builtinId="9" hidden="1"/>
    <cellStyle name="Followed Hyperlink" xfId="261" builtinId="9" hidden="1"/>
    <cellStyle name="Followed Hyperlink" xfId="601" builtinId="9" hidden="1"/>
    <cellStyle name="Followed Hyperlink" xfId="342" builtinId="9" hidden="1"/>
    <cellStyle name="Followed Hyperlink" xfId="599" builtinId="9" hidden="1"/>
    <cellStyle name="Followed Hyperlink" xfId="233" builtinId="9" hidden="1"/>
    <cellStyle name="Followed Hyperlink" xfId="597" builtinId="9" hidden="1"/>
    <cellStyle name="Followed Hyperlink" xfId="328" builtinId="9" hidden="1"/>
    <cellStyle name="Followed Hyperlink" xfId="595" builtinId="9" hidden="1"/>
    <cellStyle name="Followed Hyperlink" xfId="710" builtinId="9" hidden="1"/>
    <cellStyle name="Followed Hyperlink" xfId="714"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33" builtinId="9" hidden="1"/>
    <cellStyle name="Followed Hyperlink" xfId="748" builtinId="9" hidden="1"/>
    <cellStyle name="Followed Hyperlink" xfId="749" builtinId="9" hidden="1"/>
    <cellStyle name="Followed Hyperlink" xfId="750" builtinId="9" hidden="1"/>
    <cellStyle name="Followed Hyperlink" xfId="706" builtinId="9" hidden="1"/>
    <cellStyle name="Followed Hyperlink" xfId="760" builtinId="9" hidden="1"/>
    <cellStyle name="Followed Hyperlink" xfId="761" builtinId="9" hidden="1"/>
    <cellStyle name="Followed Hyperlink" xfId="762"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07" builtinId="9" hidden="1"/>
    <cellStyle name="Followed Hyperlink" xfId="769" builtinId="9" hidden="1"/>
    <cellStyle name="Followed Hyperlink" xfId="770" builtinId="9" hidden="1"/>
    <cellStyle name="Followed Hyperlink" xfId="771"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73" builtinId="9" hidden="1"/>
    <cellStyle name="Followed Hyperlink" xfId="784" builtinId="9" hidden="1"/>
    <cellStyle name="Followed Hyperlink" xfId="785" builtinId="9" hidden="1"/>
    <cellStyle name="Followed Hyperlink" xfId="786" builtinId="9" hidden="1"/>
    <cellStyle name="Followed Hyperlink" xfId="700" builtinId="9" hidden="1"/>
    <cellStyle name="Followed Hyperlink" xfId="703" builtinId="9" hidden="1"/>
    <cellStyle name="Followed Hyperlink" xfId="752" builtinId="9" hidden="1"/>
    <cellStyle name="Followed Hyperlink" xfId="755" builtinId="9" hidden="1"/>
    <cellStyle name="Followed Hyperlink" xfId="708" builtinId="9" hidden="1"/>
    <cellStyle name="Followed Hyperlink" xfId="732" builtinId="9" hidden="1"/>
    <cellStyle name="Followed Hyperlink" xfId="758" builtinId="9" hidden="1"/>
    <cellStyle name="Followed Hyperlink" xfId="753" builtinId="9" hidden="1"/>
    <cellStyle name="Followed Hyperlink" xfId="709" builtinId="9" hidden="1"/>
    <cellStyle name="Followed Hyperlink" xfId="266" builtinId="9" hidden="1"/>
    <cellStyle name="Followed Hyperlink" xfId="789" builtinId="9" hidden="1"/>
    <cellStyle name="Followed Hyperlink" xfId="790"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792" builtinId="9" hidden="1"/>
    <cellStyle name="Followed Hyperlink" xfId="803" builtinId="9" hidden="1"/>
    <cellStyle name="Followed Hyperlink" xfId="804" builtinId="9" hidden="1"/>
    <cellStyle name="Followed Hyperlink" xfId="805" builtinId="9" hidden="1"/>
    <cellStyle name="Followed Hyperlink" xfId="736" builtinId="9" hidden="1"/>
    <cellStyle name="Followed Hyperlink" xfId="737" builtinId="9" hidden="1"/>
    <cellStyle name="Followed Hyperlink" xfId="788" builtinId="9" hidden="1"/>
    <cellStyle name="Followed Hyperlink" xfId="713" builtinId="9" hidden="1"/>
    <cellStyle name="Followed Hyperlink" xfId="702" builtinId="9" hidden="1"/>
    <cellStyle name="Followed Hyperlink" xfId="704" builtinId="9" hidden="1"/>
    <cellStyle name="Followed Hyperlink" xfId="807" builtinId="9" hidden="1"/>
    <cellStyle name="Followed Hyperlink" xfId="808" builtinId="9" hidden="1"/>
    <cellStyle name="Followed Hyperlink" xfId="705" builtinId="9" hidden="1"/>
    <cellStyle name="Followed Hyperlink" xfId="810" builtinId="9" hidden="1"/>
    <cellStyle name="Followed Hyperlink" xfId="811" builtinId="9" hidden="1"/>
    <cellStyle name="Followed Hyperlink" xfId="812"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14" builtinId="9" hidden="1"/>
    <cellStyle name="Followed Hyperlink" xfId="825" builtinId="9" hidden="1"/>
    <cellStyle name="Followed Hyperlink" xfId="826" builtinId="9" hidden="1"/>
    <cellStyle name="Followed Hyperlink" xfId="827" builtinId="9" hidden="1"/>
    <cellStyle name="Followed Hyperlink" xfId="344" builtinId="9" hidden="1"/>
    <cellStyle name="Followed Hyperlink" xfId="279" builtinId="9" hidden="1"/>
    <cellStyle name="Followed Hyperlink" xfId="267" builtinId="9" hidden="1"/>
    <cellStyle name="Followed Hyperlink" xfId="305" builtinId="9" hidden="1"/>
    <cellStyle name="Followed Hyperlink" xfId="304" builtinId="9" hidden="1"/>
    <cellStyle name="Followed Hyperlink" xfId="730" builtinId="9" hidden="1"/>
    <cellStyle name="Followed Hyperlink" xfId="471" builtinId="9" hidden="1"/>
    <cellStyle name="Followed Hyperlink" xfId="728" builtinId="9" hidden="1"/>
    <cellStyle name="Followed Hyperlink" xfId="265" builtinId="9" hidden="1"/>
    <cellStyle name="Followed Hyperlink" xfId="726" builtinId="9" hidden="1"/>
    <cellStyle name="Followed Hyperlink" xfId="457" builtinId="9" hidden="1"/>
    <cellStyle name="Followed Hyperlink" xfId="724" builtinId="9" hidden="1"/>
    <cellStyle name="Followed Hyperlink" xfId="839" builtinId="9" hidden="1"/>
    <cellStyle name="Followed Hyperlink" xfId="843"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62" builtinId="9" hidden="1"/>
    <cellStyle name="Followed Hyperlink" xfId="877" builtinId="9" hidden="1"/>
    <cellStyle name="Followed Hyperlink" xfId="878" builtinId="9" hidden="1"/>
    <cellStyle name="Followed Hyperlink" xfId="879" builtinId="9" hidden="1"/>
    <cellStyle name="Followed Hyperlink" xfId="835" builtinId="9" hidden="1"/>
    <cellStyle name="Followed Hyperlink" xfId="889" builtinId="9" hidden="1"/>
    <cellStyle name="Followed Hyperlink" xfId="890" builtinId="9" hidden="1"/>
    <cellStyle name="Followed Hyperlink" xfId="891"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36" builtinId="9" hidden="1"/>
    <cellStyle name="Followed Hyperlink" xfId="898" builtinId="9" hidden="1"/>
    <cellStyle name="Followed Hyperlink" xfId="899" builtinId="9" hidden="1"/>
    <cellStyle name="Followed Hyperlink" xfId="900"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02" builtinId="9" hidden="1"/>
    <cellStyle name="Followed Hyperlink" xfId="913" builtinId="9" hidden="1"/>
    <cellStyle name="Followed Hyperlink" xfId="914" builtinId="9" hidden="1"/>
    <cellStyle name="Followed Hyperlink" xfId="915" builtinId="9" hidden="1"/>
    <cellStyle name="Followed Hyperlink" xfId="829" builtinId="9" hidden="1"/>
    <cellStyle name="Followed Hyperlink" xfId="832" builtinId="9" hidden="1"/>
    <cellStyle name="Followed Hyperlink" xfId="881" builtinId="9" hidden="1"/>
    <cellStyle name="Followed Hyperlink" xfId="884" builtinId="9" hidden="1"/>
    <cellStyle name="Followed Hyperlink" xfId="837" builtinId="9" hidden="1"/>
    <cellStyle name="Followed Hyperlink" xfId="861" builtinId="9" hidden="1"/>
    <cellStyle name="Followed Hyperlink" xfId="887" builtinId="9" hidden="1"/>
    <cellStyle name="Followed Hyperlink" xfId="882" builtinId="9" hidden="1"/>
    <cellStyle name="Followed Hyperlink" xfId="838" builtinId="9" hidden="1"/>
    <cellStyle name="Followed Hyperlink" xfId="298" builtinId="9" hidden="1"/>
    <cellStyle name="Followed Hyperlink" xfId="918" builtinId="9" hidden="1"/>
    <cellStyle name="Followed Hyperlink" xfId="919"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21" builtinId="9" hidden="1"/>
    <cellStyle name="Followed Hyperlink" xfId="932" builtinId="9" hidden="1"/>
    <cellStyle name="Followed Hyperlink" xfId="933" builtinId="9" hidden="1"/>
    <cellStyle name="Followed Hyperlink" xfId="934" builtinId="9" hidden="1"/>
    <cellStyle name="Followed Hyperlink" xfId="865" builtinId="9" hidden="1"/>
    <cellStyle name="Followed Hyperlink" xfId="866" builtinId="9" hidden="1"/>
    <cellStyle name="Followed Hyperlink" xfId="917" builtinId="9" hidden="1"/>
    <cellStyle name="Followed Hyperlink" xfId="842" builtinId="9" hidden="1"/>
    <cellStyle name="Followed Hyperlink" xfId="831" builtinId="9" hidden="1"/>
    <cellStyle name="Followed Hyperlink" xfId="833" builtinId="9" hidden="1"/>
    <cellStyle name="Followed Hyperlink" xfId="936" builtinId="9" hidden="1"/>
    <cellStyle name="Followed Hyperlink" xfId="937" builtinId="9" hidden="1"/>
    <cellStyle name="Followed Hyperlink" xfId="834" builtinId="9" hidden="1"/>
    <cellStyle name="Followed Hyperlink" xfId="939" builtinId="9" hidden="1"/>
    <cellStyle name="Followed Hyperlink" xfId="940" builtinId="9" hidden="1"/>
    <cellStyle name="Followed Hyperlink" xfId="941"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43" builtinId="9" hidden="1"/>
    <cellStyle name="Followed Hyperlink" xfId="954" builtinId="9" hidden="1"/>
    <cellStyle name="Followed Hyperlink" xfId="955" builtinId="9" hidden="1"/>
    <cellStyle name="Followed Hyperlink" xfId="956" builtinId="9" hidden="1"/>
    <cellStyle name="Followed Hyperlink" xfId="473" builtinId="9" hidden="1"/>
    <cellStyle name="Followed Hyperlink" xfId="253" builtinId="9" hidden="1"/>
    <cellStyle name="Followed Hyperlink" xfId="310" builtinId="9" hidden="1"/>
    <cellStyle name="Followed Hyperlink" xfId="338" builtinId="9" hidden="1"/>
    <cellStyle name="Followed Hyperlink" xfId="258" builtinId="9" hidden="1"/>
    <cellStyle name="Followed Hyperlink" xfId="859" builtinId="9" hidden="1"/>
    <cellStyle name="Followed Hyperlink" xfId="600" builtinId="9" hidden="1"/>
    <cellStyle name="Followed Hyperlink" xfId="857" builtinId="9" hidden="1"/>
    <cellStyle name="Followed Hyperlink" xfId="299" builtinId="9" hidden="1"/>
    <cellStyle name="Followed Hyperlink" xfId="855" builtinId="9" hidden="1"/>
    <cellStyle name="Followed Hyperlink" xfId="586" builtinId="9" hidden="1"/>
    <cellStyle name="Followed Hyperlink" xfId="853" builtinId="9" hidden="1"/>
    <cellStyle name="Followed Hyperlink" xfId="968" builtinId="9" hidden="1"/>
    <cellStyle name="Followed Hyperlink" xfId="972"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991" builtinId="9" hidden="1"/>
    <cellStyle name="Followed Hyperlink" xfId="1006" builtinId="9" hidden="1"/>
    <cellStyle name="Followed Hyperlink" xfId="1007" builtinId="9" hidden="1"/>
    <cellStyle name="Followed Hyperlink" xfId="1008" builtinId="9" hidden="1"/>
    <cellStyle name="Followed Hyperlink" xfId="964" builtinId="9" hidden="1"/>
    <cellStyle name="Followed Hyperlink" xfId="1018" builtinId="9" hidden="1"/>
    <cellStyle name="Followed Hyperlink" xfId="1019" builtinId="9" hidden="1"/>
    <cellStyle name="Followed Hyperlink" xfId="1020"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965" builtinId="9" hidden="1"/>
    <cellStyle name="Followed Hyperlink" xfId="1027" builtinId="9" hidden="1"/>
    <cellStyle name="Followed Hyperlink" xfId="1028" builtinId="9" hidden="1"/>
    <cellStyle name="Followed Hyperlink" xfId="1029"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31" builtinId="9" hidden="1"/>
    <cellStyle name="Followed Hyperlink" xfId="1042" builtinId="9" hidden="1"/>
    <cellStyle name="Followed Hyperlink" xfId="1043" builtinId="9" hidden="1"/>
    <cellStyle name="Followed Hyperlink" xfId="1044" builtinId="9" hidden="1"/>
    <cellStyle name="Followed Hyperlink" xfId="958" builtinId="9" hidden="1"/>
    <cellStyle name="Followed Hyperlink" xfId="961" builtinId="9" hidden="1"/>
    <cellStyle name="Followed Hyperlink" xfId="1010" builtinId="9" hidden="1"/>
    <cellStyle name="Followed Hyperlink" xfId="1013" builtinId="9" hidden="1"/>
    <cellStyle name="Followed Hyperlink" xfId="966" builtinId="9" hidden="1"/>
    <cellStyle name="Followed Hyperlink" xfId="990" builtinId="9" hidden="1"/>
    <cellStyle name="Followed Hyperlink" xfId="1016" builtinId="9" hidden="1"/>
    <cellStyle name="Followed Hyperlink" xfId="1011" builtinId="9" hidden="1"/>
    <cellStyle name="Followed Hyperlink" xfId="967" builtinId="9" hidden="1"/>
    <cellStyle name="Followed Hyperlink" xfId="247" builtinId="9" hidden="1"/>
    <cellStyle name="Followed Hyperlink" xfId="1047" builtinId="9" hidden="1"/>
    <cellStyle name="Followed Hyperlink" xfId="1048"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50" builtinId="9" hidden="1"/>
    <cellStyle name="Followed Hyperlink" xfId="1061" builtinId="9" hidden="1"/>
    <cellStyle name="Followed Hyperlink" xfId="1062" builtinId="9" hidden="1"/>
    <cellStyle name="Followed Hyperlink" xfId="1063" builtinId="9" hidden="1"/>
    <cellStyle name="Followed Hyperlink" xfId="994" builtinId="9" hidden="1"/>
    <cellStyle name="Followed Hyperlink" xfId="995" builtinId="9" hidden="1"/>
    <cellStyle name="Followed Hyperlink" xfId="1046" builtinId="9" hidden="1"/>
    <cellStyle name="Followed Hyperlink" xfId="971" builtinId="9" hidden="1"/>
    <cellStyle name="Followed Hyperlink" xfId="960" builtinId="9" hidden="1"/>
    <cellStyle name="Followed Hyperlink" xfId="962" builtinId="9" hidden="1"/>
    <cellStyle name="Followed Hyperlink" xfId="1065" builtinId="9" hidden="1"/>
    <cellStyle name="Followed Hyperlink" xfId="1066" builtinId="9" hidden="1"/>
    <cellStyle name="Followed Hyperlink" xfId="963" builtinId="9" hidden="1"/>
    <cellStyle name="Followed Hyperlink" xfId="1068" builtinId="9" hidden="1"/>
    <cellStyle name="Followed Hyperlink" xfId="1069" builtinId="9" hidden="1"/>
    <cellStyle name="Followed Hyperlink" xfId="1070"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72" builtinId="9" hidden="1"/>
    <cellStyle name="Followed Hyperlink" xfId="1083" builtinId="9" hidden="1"/>
    <cellStyle name="Followed Hyperlink" xfId="1084" builtinId="9" hidden="1"/>
    <cellStyle name="Followed Hyperlink" xfId="1085" builtinId="9" hidden="1"/>
    <cellStyle name="Followed Hyperlink" xfId="602" builtinId="9" hidden="1"/>
    <cellStyle name="Followed Hyperlink" xfId="281" builtinId="9" hidden="1"/>
    <cellStyle name="Followed Hyperlink" xfId="246" builtinId="9" hidden="1"/>
    <cellStyle name="Followed Hyperlink" xfId="467" builtinId="9" hidden="1"/>
    <cellStyle name="Followed Hyperlink" xfId="230" builtinId="9" hidden="1"/>
    <cellStyle name="Followed Hyperlink" xfId="988" builtinId="9" hidden="1"/>
    <cellStyle name="Followed Hyperlink" xfId="729" builtinId="9" hidden="1"/>
    <cellStyle name="Followed Hyperlink" xfId="986" builtinId="9" hidden="1"/>
    <cellStyle name="Followed Hyperlink" xfId="333" builtinId="9" hidden="1"/>
    <cellStyle name="Followed Hyperlink" xfId="984" builtinId="9" hidden="1"/>
    <cellStyle name="Followed Hyperlink" xfId="715" builtinId="9" hidden="1"/>
    <cellStyle name="Followed Hyperlink" xfId="982" builtinId="9" hidden="1"/>
    <cellStyle name="Followed Hyperlink" xfId="1097" builtinId="9" hidden="1"/>
    <cellStyle name="Followed Hyperlink" xfId="1101"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20" builtinId="9" hidden="1"/>
    <cellStyle name="Followed Hyperlink" xfId="1135" builtinId="9" hidden="1"/>
    <cellStyle name="Followed Hyperlink" xfId="1136" builtinId="9" hidden="1"/>
    <cellStyle name="Followed Hyperlink" xfId="1137" builtinId="9" hidden="1"/>
    <cellStyle name="Followed Hyperlink" xfId="1093" builtinId="9" hidden="1"/>
    <cellStyle name="Followed Hyperlink" xfId="1147" builtinId="9" hidden="1"/>
    <cellStyle name="Followed Hyperlink" xfId="1148" builtinId="9" hidden="1"/>
    <cellStyle name="Followed Hyperlink" xfId="1149"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094" builtinId="9" hidden="1"/>
    <cellStyle name="Followed Hyperlink" xfId="1156" builtinId="9" hidden="1"/>
    <cellStyle name="Followed Hyperlink" xfId="1157" builtinId="9" hidden="1"/>
    <cellStyle name="Followed Hyperlink" xfId="1158"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60" builtinId="9" hidden="1"/>
    <cellStyle name="Followed Hyperlink" xfId="1171" builtinId="9" hidden="1"/>
    <cellStyle name="Followed Hyperlink" xfId="1172" builtinId="9" hidden="1"/>
    <cellStyle name="Followed Hyperlink" xfId="1173" builtinId="9" hidden="1"/>
    <cellStyle name="Followed Hyperlink" xfId="1087" builtinId="9" hidden="1"/>
    <cellStyle name="Followed Hyperlink" xfId="1090" builtinId="9" hidden="1"/>
    <cellStyle name="Followed Hyperlink" xfId="1139" builtinId="9" hidden="1"/>
    <cellStyle name="Followed Hyperlink" xfId="1142" builtinId="9" hidden="1"/>
    <cellStyle name="Followed Hyperlink" xfId="1095" builtinId="9" hidden="1"/>
    <cellStyle name="Followed Hyperlink" xfId="1119" builtinId="9" hidden="1"/>
    <cellStyle name="Followed Hyperlink" xfId="1145" builtinId="9" hidden="1"/>
    <cellStyle name="Followed Hyperlink" xfId="1140" builtinId="9" hidden="1"/>
    <cellStyle name="Followed Hyperlink" xfId="1096" builtinId="9" hidden="1"/>
    <cellStyle name="Followed Hyperlink" xfId="221" builtinId="9" hidden="1"/>
    <cellStyle name="Followed Hyperlink" xfId="1176" builtinId="9" hidden="1"/>
    <cellStyle name="Followed Hyperlink" xfId="1177"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79" builtinId="9" hidden="1"/>
    <cellStyle name="Followed Hyperlink" xfId="1190" builtinId="9" hidden="1"/>
    <cellStyle name="Followed Hyperlink" xfId="1191" builtinId="9" hidden="1"/>
    <cellStyle name="Followed Hyperlink" xfId="1192" builtinId="9" hidden="1"/>
    <cellStyle name="Followed Hyperlink" xfId="1123" builtinId="9" hidden="1"/>
    <cellStyle name="Followed Hyperlink" xfId="1124" builtinId="9" hidden="1"/>
    <cellStyle name="Followed Hyperlink" xfId="1175" builtinId="9" hidden="1"/>
    <cellStyle name="Followed Hyperlink" xfId="1100" builtinId="9" hidden="1"/>
    <cellStyle name="Followed Hyperlink" xfId="1089" builtinId="9" hidden="1"/>
    <cellStyle name="Followed Hyperlink" xfId="1091" builtinId="9" hidden="1"/>
    <cellStyle name="Followed Hyperlink" xfId="1194" builtinId="9" hidden="1"/>
    <cellStyle name="Followed Hyperlink" xfId="1195" builtinId="9" hidden="1"/>
    <cellStyle name="Followed Hyperlink" xfId="1092" builtinId="9" hidden="1"/>
    <cellStyle name="Followed Hyperlink" xfId="1197" builtinId="9" hidden="1"/>
    <cellStyle name="Followed Hyperlink" xfId="1198" builtinId="9" hidden="1"/>
    <cellStyle name="Followed Hyperlink" xfId="1199"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01" builtinId="9" hidden="1"/>
    <cellStyle name="Followed Hyperlink" xfId="1212" builtinId="9" hidden="1"/>
    <cellStyle name="Followed Hyperlink" xfId="1213" builtinId="9" hidden="1"/>
    <cellStyle name="Followed Hyperlink" xfId="1214" builtinId="9" hidden="1"/>
    <cellStyle name="Followed Hyperlink" xfId="731" builtinId="9" hidden="1"/>
    <cellStyle name="Followed Hyperlink" xfId="245" builtinId="9" hidden="1"/>
    <cellStyle name="Followed Hyperlink" xfId="223" builtinId="9" hidden="1"/>
    <cellStyle name="Followed Hyperlink" xfId="596" builtinId="9" hidden="1"/>
    <cellStyle name="Followed Hyperlink" xfId="271" builtinId="9" hidden="1"/>
    <cellStyle name="Followed Hyperlink" xfId="1117" builtinId="9" hidden="1"/>
    <cellStyle name="Followed Hyperlink" xfId="858" builtinId="9" hidden="1"/>
    <cellStyle name="Followed Hyperlink" xfId="1115" builtinId="9" hidden="1"/>
    <cellStyle name="Followed Hyperlink" xfId="462" builtinId="9" hidden="1"/>
    <cellStyle name="Followed Hyperlink" xfId="1113" builtinId="9" hidden="1"/>
    <cellStyle name="Followed Hyperlink" xfId="844" builtinId="9" hidden="1"/>
    <cellStyle name="Followed Hyperlink" xfId="1111" builtinId="9" hidden="1"/>
    <cellStyle name="Followed Hyperlink" xfId="1226" builtinId="9" hidden="1"/>
    <cellStyle name="Followed Hyperlink" xfId="1230"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49" builtinId="9" hidden="1"/>
    <cellStyle name="Followed Hyperlink" xfId="1264" builtinId="9" hidden="1"/>
    <cellStyle name="Followed Hyperlink" xfId="1265" builtinId="9" hidden="1"/>
    <cellStyle name="Followed Hyperlink" xfId="1266" builtinId="9" hidden="1"/>
    <cellStyle name="Followed Hyperlink" xfId="1222" builtinId="9" hidden="1"/>
    <cellStyle name="Followed Hyperlink" xfId="1276" builtinId="9" hidden="1"/>
    <cellStyle name="Followed Hyperlink" xfId="1277" builtinId="9" hidden="1"/>
    <cellStyle name="Followed Hyperlink" xfId="1278"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23" builtinId="9" hidden="1"/>
    <cellStyle name="Followed Hyperlink" xfId="1285" builtinId="9" hidden="1"/>
    <cellStyle name="Followed Hyperlink" xfId="1286" builtinId="9" hidden="1"/>
    <cellStyle name="Followed Hyperlink" xfId="1287"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89" builtinId="9" hidden="1"/>
    <cellStyle name="Followed Hyperlink" xfId="1300" builtinId="9" hidden="1"/>
    <cellStyle name="Followed Hyperlink" xfId="1301" builtinId="9" hidden="1"/>
    <cellStyle name="Followed Hyperlink" xfId="1302" builtinId="9" hidden="1"/>
    <cellStyle name="Followed Hyperlink" xfId="1216" builtinId="9" hidden="1"/>
    <cellStyle name="Followed Hyperlink" xfId="1219" builtinId="9" hidden="1"/>
    <cellStyle name="Followed Hyperlink" xfId="1268" builtinId="9" hidden="1"/>
    <cellStyle name="Followed Hyperlink" xfId="1271" builtinId="9" hidden="1"/>
    <cellStyle name="Followed Hyperlink" xfId="1224" builtinId="9" hidden="1"/>
    <cellStyle name="Followed Hyperlink" xfId="1248" builtinId="9" hidden="1"/>
    <cellStyle name="Followed Hyperlink" xfId="1274" builtinId="9" hidden="1"/>
    <cellStyle name="Followed Hyperlink" xfId="1269" builtinId="9" hidden="1"/>
    <cellStyle name="Followed Hyperlink" xfId="1225" builtinId="9" hidden="1"/>
    <cellStyle name="Followed Hyperlink" xfId="238" builtinId="9" hidden="1"/>
    <cellStyle name="Followed Hyperlink" xfId="1305" builtinId="9" hidden="1"/>
    <cellStyle name="Followed Hyperlink" xfId="1306"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08" builtinId="9" hidden="1"/>
    <cellStyle name="Followed Hyperlink" xfId="1319" builtinId="9" hidden="1"/>
    <cellStyle name="Followed Hyperlink" xfId="1320" builtinId="9" hidden="1"/>
    <cellStyle name="Followed Hyperlink" xfId="1321" builtinId="9" hidden="1"/>
    <cellStyle name="Followed Hyperlink" xfId="1252" builtinId="9" hidden="1"/>
    <cellStyle name="Followed Hyperlink" xfId="1253" builtinId="9" hidden="1"/>
    <cellStyle name="Followed Hyperlink" xfId="1304" builtinId="9" hidden="1"/>
    <cellStyle name="Followed Hyperlink" xfId="1229" builtinId="9" hidden="1"/>
    <cellStyle name="Followed Hyperlink" xfId="1218" builtinId="9" hidden="1"/>
    <cellStyle name="Followed Hyperlink" xfId="1220" builtinId="9" hidden="1"/>
    <cellStyle name="Followed Hyperlink" xfId="1323" builtinId="9" hidden="1"/>
    <cellStyle name="Followed Hyperlink" xfId="1324" builtinId="9" hidden="1"/>
    <cellStyle name="Followed Hyperlink" xfId="1221" builtinId="9" hidden="1"/>
    <cellStyle name="Followed Hyperlink" xfId="1326" builtinId="9" hidden="1"/>
    <cellStyle name="Followed Hyperlink" xfId="1327" builtinId="9" hidden="1"/>
    <cellStyle name="Followed Hyperlink" xfId="1328"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30" builtinId="9" hidden="1"/>
    <cellStyle name="Followed Hyperlink" xfId="1341" builtinId="9" hidden="1"/>
    <cellStyle name="Followed Hyperlink" xfId="1342" builtinId="9" hidden="1"/>
    <cellStyle name="Followed Hyperlink" xfId="1343" builtinId="9" hidden="1"/>
    <cellStyle name="Followed Hyperlink" xfId="860" builtinId="9" hidden="1"/>
    <cellStyle name="Followed Hyperlink" xfId="280" builtinId="9" hidden="1"/>
    <cellStyle name="Followed Hyperlink" xfId="225" builtinId="9" hidden="1"/>
    <cellStyle name="Followed Hyperlink" xfId="725" builtinId="9" hidden="1"/>
    <cellStyle name="Followed Hyperlink" xfId="239" builtinId="9" hidden="1"/>
    <cellStyle name="Followed Hyperlink" xfId="1246" builtinId="9" hidden="1"/>
    <cellStyle name="Followed Hyperlink" xfId="987" builtinId="9" hidden="1"/>
    <cellStyle name="Followed Hyperlink" xfId="1244" builtinId="9" hidden="1"/>
    <cellStyle name="Followed Hyperlink" xfId="591" builtinId="9" hidden="1"/>
    <cellStyle name="Followed Hyperlink" xfId="1242" builtinId="9" hidden="1"/>
    <cellStyle name="Followed Hyperlink" xfId="973" builtinId="9" hidden="1"/>
    <cellStyle name="Followed Hyperlink" xfId="1240" builtinId="9" hidden="1"/>
    <cellStyle name="Followed Hyperlink" xfId="1355" builtinId="9" hidden="1"/>
    <cellStyle name="Followed Hyperlink" xfId="1359"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78" builtinId="9" hidden="1"/>
    <cellStyle name="Followed Hyperlink" xfId="1393" builtinId="9" hidden="1"/>
    <cellStyle name="Followed Hyperlink" xfId="1394" builtinId="9" hidden="1"/>
    <cellStyle name="Followed Hyperlink" xfId="1395" builtinId="9" hidden="1"/>
    <cellStyle name="Followed Hyperlink" xfId="1351" builtinId="9" hidden="1"/>
    <cellStyle name="Followed Hyperlink" xfId="1405" builtinId="9" hidden="1"/>
    <cellStyle name="Followed Hyperlink" xfId="1406" builtinId="9" hidden="1"/>
    <cellStyle name="Followed Hyperlink" xfId="1407"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352" builtinId="9" hidden="1"/>
    <cellStyle name="Followed Hyperlink" xfId="1414" builtinId="9" hidden="1"/>
    <cellStyle name="Followed Hyperlink" xfId="1415" builtinId="9" hidden="1"/>
    <cellStyle name="Followed Hyperlink" xfId="1416"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18" builtinId="9" hidden="1"/>
    <cellStyle name="Followed Hyperlink" xfId="1429" builtinId="9" hidden="1"/>
    <cellStyle name="Followed Hyperlink" xfId="1430" builtinId="9" hidden="1"/>
    <cellStyle name="Followed Hyperlink" xfId="1431" builtinId="9" hidden="1"/>
    <cellStyle name="Followed Hyperlink" xfId="1345" builtinId="9" hidden="1"/>
    <cellStyle name="Followed Hyperlink" xfId="1348" builtinId="9" hidden="1"/>
    <cellStyle name="Followed Hyperlink" xfId="1397" builtinId="9" hidden="1"/>
    <cellStyle name="Followed Hyperlink" xfId="1400" builtinId="9" hidden="1"/>
    <cellStyle name="Followed Hyperlink" xfId="1353" builtinId="9" hidden="1"/>
    <cellStyle name="Followed Hyperlink" xfId="1377" builtinId="9" hidden="1"/>
    <cellStyle name="Followed Hyperlink" xfId="1403" builtinId="9" hidden="1"/>
    <cellStyle name="Followed Hyperlink" xfId="1398" builtinId="9" hidden="1"/>
    <cellStyle name="Followed Hyperlink" xfId="1354" builtinId="9" hidden="1"/>
    <cellStyle name="Followed Hyperlink" xfId="274" builtinId="9" hidden="1"/>
    <cellStyle name="Followed Hyperlink" xfId="1434" builtinId="9" hidden="1"/>
    <cellStyle name="Followed Hyperlink" xfId="1435"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37" builtinId="9" hidden="1"/>
    <cellStyle name="Followed Hyperlink" xfId="1448" builtinId="9" hidden="1"/>
    <cellStyle name="Followed Hyperlink" xfId="1449" builtinId="9" hidden="1"/>
    <cellStyle name="Followed Hyperlink" xfId="1450" builtinId="9" hidden="1"/>
    <cellStyle name="Followed Hyperlink" xfId="1381" builtinId="9" hidden="1"/>
    <cellStyle name="Followed Hyperlink" xfId="1382" builtinId="9" hidden="1"/>
    <cellStyle name="Followed Hyperlink" xfId="1433" builtinId="9" hidden="1"/>
    <cellStyle name="Followed Hyperlink" xfId="1358" builtinId="9" hidden="1"/>
    <cellStyle name="Followed Hyperlink" xfId="1347" builtinId="9" hidden="1"/>
    <cellStyle name="Followed Hyperlink" xfId="1349" builtinId="9" hidden="1"/>
    <cellStyle name="Followed Hyperlink" xfId="1452" builtinId="9" hidden="1"/>
    <cellStyle name="Followed Hyperlink" xfId="1453" builtinId="9" hidden="1"/>
    <cellStyle name="Followed Hyperlink" xfId="1350" builtinId="9" hidden="1"/>
    <cellStyle name="Followed Hyperlink" xfId="1455" builtinId="9" hidden="1"/>
    <cellStyle name="Followed Hyperlink" xfId="1456" builtinId="9" hidden="1"/>
    <cellStyle name="Followed Hyperlink" xfId="1457"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59" builtinId="9" hidden="1"/>
    <cellStyle name="Followed Hyperlink" xfId="1470" builtinId="9" hidden="1"/>
    <cellStyle name="Followed Hyperlink" xfId="1471" builtinId="9" hidden="1"/>
    <cellStyle name="Followed Hyperlink" xfId="1472" builtinId="9" hidden="1"/>
    <cellStyle name="Followed Hyperlink" xfId="989" builtinId="9" hidden="1"/>
    <cellStyle name="Followed Hyperlink" xfId="249" builtinId="9" hidden="1"/>
    <cellStyle name="Followed Hyperlink" xfId="234" builtinId="9" hidden="1"/>
    <cellStyle name="Followed Hyperlink" xfId="854" builtinId="9" hidden="1"/>
    <cellStyle name="Followed Hyperlink" xfId="224" builtinId="9" hidden="1"/>
    <cellStyle name="Followed Hyperlink" xfId="1375" builtinId="9" hidden="1"/>
    <cellStyle name="Followed Hyperlink" xfId="1116" builtinId="9" hidden="1"/>
    <cellStyle name="Followed Hyperlink" xfId="1373" builtinId="9" hidden="1"/>
    <cellStyle name="Followed Hyperlink" xfId="720" builtinId="9" hidden="1"/>
    <cellStyle name="Followed Hyperlink" xfId="1371" builtinId="9" hidden="1"/>
    <cellStyle name="Followed Hyperlink" xfId="1102" builtinId="9" hidden="1"/>
    <cellStyle name="Followed Hyperlink" xfId="1369" builtinId="9" hidden="1"/>
    <cellStyle name="Followed Hyperlink" xfId="1484" builtinId="9" hidden="1"/>
    <cellStyle name="Followed Hyperlink" xfId="1488"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06" builtinId="9" hidden="1"/>
    <cellStyle name="Followed Hyperlink" xfId="1521" builtinId="9" hidden="1"/>
    <cellStyle name="Followed Hyperlink" xfId="1522" builtinId="9" hidden="1"/>
    <cellStyle name="Followed Hyperlink" xfId="1523" builtinId="9" hidden="1"/>
    <cellStyle name="Followed Hyperlink" xfId="1480" builtinId="9" hidden="1"/>
    <cellStyle name="Followed Hyperlink" xfId="1533" builtinId="9" hidden="1"/>
    <cellStyle name="Followed Hyperlink" xfId="1534" builtinId="9" hidden="1"/>
    <cellStyle name="Followed Hyperlink" xfId="1535"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481" builtinId="9" hidden="1"/>
    <cellStyle name="Followed Hyperlink" xfId="1542" builtinId="9" hidden="1"/>
    <cellStyle name="Followed Hyperlink" xfId="1543" builtinId="9" hidden="1"/>
    <cellStyle name="Followed Hyperlink" xfId="1544"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46" builtinId="9" hidden="1"/>
    <cellStyle name="Followed Hyperlink" xfId="1557" builtinId="9" hidden="1"/>
    <cellStyle name="Followed Hyperlink" xfId="1558" builtinId="9" hidden="1"/>
    <cellStyle name="Followed Hyperlink" xfId="1559" builtinId="9" hidden="1"/>
    <cellStyle name="Followed Hyperlink" xfId="1474" builtinId="9" hidden="1"/>
    <cellStyle name="Followed Hyperlink" xfId="1477" builtinId="9" hidden="1"/>
    <cellStyle name="Followed Hyperlink" xfId="1525" builtinId="9" hidden="1"/>
    <cellStyle name="Followed Hyperlink" xfId="1528" builtinId="9" hidden="1"/>
    <cellStyle name="Followed Hyperlink" xfId="1482" builtinId="9" hidden="1"/>
    <cellStyle name="Followed Hyperlink" xfId="1505" builtinId="9" hidden="1"/>
    <cellStyle name="Followed Hyperlink" xfId="1531" builtinId="9" hidden="1"/>
    <cellStyle name="Followed Hyperlink" xfId="1526" builtinId="9" hidden="1"/>
    <cellStyle name="Followed Hyperlink" xfId="1483" builtinId="9" hidden="1"/>
    <cellStyle name="Followed Hyperlink" xfId="237" builtinId="9" hidden="1"/>
    <cellStyle name="Followed Hyperlink" xfId="1562" builtinId="9" hidden="1"/>
    <cellStyle name="Followed Hyperlink" xfId="1563"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65" builtinId="9" hidden="1"/>
    <cellStyle name="Followed Hyperlink" xfId="1576" builtinId="9" hidden="1"/>
    <cellStyle name="Followed Hyperlink" xfId="1577" builtinId="9" hidden="1"/>
    <cellStyle name="Followed Hyperlink" xfId="1578" builtinId="9" hidden="1"/>
    <cellStyle name="Followed Hyperlink" xfId="1509" builtinId="9" hidden="1"/>
    <cellStyle name="Followed Hyperlink" xfId="1510" builtinId="9" hidden="1"/>
    <cellStyle name="Followed Hyperlink" xfId="1561" builtinId="9" hidden="1"/>
    <cellStyle name="Followed Hyperlink" xfId="1487" builtinId="9" hidden="1"/>
    <cellStyle name="Followed Hyperlink" xfId="1476" builtinId="9" hidden="1"/>
    <cellStyle name="Followed Hyperlink" xfId="1478" builtinId="9" hidden="1"/>
    <cellStyle name="Followed Hyperlink" xfId="1580" builtinId="9" hidden="1"/>
    <cellStyle name="Followed Hyperlink" xfId="1581" builtinId="9" hidden="1"/>
    <cellStyle name="Followed Hyperlink" xfId="1479" builtinId="9" hidden="1"/>
    <cellStyle name="Followed Hyperlink" xfId="1583" builtinId="9" hidden="1"/>
    <cellStyle name="Followed Hyperlink" xfId="1584" builtinId="9" hidden="1"/>
    <cellStyle name="Followed Hyperlink" xfId="1585"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87" builtinId="9" hidden="1"/>
    <cellStyle name="Followed Hyperlink" xfId="1598" builtinId="9" hidden="1"/>
    <cellStyle name="Followed Hyperlink" xfId="1599" builtinId="9" hidden="1"/>
    <cellStyle name="Followed Hyperlink" xfId="1600" builtinId="9" hidden="1"/>
    <cellStyle name="Followed Hyperlink" xfId="1118" builtinId="9" hidden="1"/>
    <cellStyle name="Followed Hyperlink" xfId="236" builtinId="9" hidden="1"/>
    <cellStyle name="Followed Hyperlink" xfId="329" builtinId="9" hidden="1"/>
    <cellStyle name="Followed Hyperlink" xfId="983" builtinId="9" hidden="1"/>
    <cellStyle name="Followed Hyperlink" xfId="268" builtinId="9" hidden="1"/>
    <cellStyle name="Followed Hyperlink" xfId="1503" builtinId="9" hidden="1"/>
    <cellStyle name="Followed Hyperlink" xfId="1245" builtinId="9" hidden="1"/>
    <cellStyle name="Followed Hyperlink" xfId="1501" builtinId="9" hidden="1"/>
    <cellStyle name="Followed Hyperlink" xfId="849" builtinId="9" hidden="1"/>
    <cellStyle name="Followed Hyperlink" xfId="1499" builtinId="9" hidden="1"/>
    <cellStyle name="Followed Hyperlink" xfId="1231" builtinId="9" hidden="1"/>
    <cellStyle name="Followed Hyperlink" xfId="1497" builtinId="9" hidden="1"/>
    <cellStyle name="Followed Hyperlink" xfId="1612" builtinId="9" hidden="1"/>
    <cellStyle name="Followed Hyperlink" xfId="1616"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33" builtinId="9" hidden="1"/>
    <cellStyle name="Followed Hyperlink" xfId="1648" builtinId="9" hidden="1"/>
    <cellStyle name="Followed Hyperlink" xfId="1649" builtinId="9" hidden="1"/>
    <cellStyle name="Followed Hyperlink" xfId="1650" builtinId="9" hidden="1"/>
    <cellStyle name="Followed Hyperlink" xfId="1608" builtinId="9" hidden="1"/>
    <cellStyle name="Followed Hyperlink" xfId="1660" builtinId="9" hidden="1"/>
    <cellStyle name="Followed Hyperlink" xfId="1661" builtinId="9" hidden="1"/>
    <cellStyle name="Followed Hyperlink" xfId="1662"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09" builtinId="9" hidden="1"/>
    <cellStyle name="Followed Hyperlink" xfId="1669" builtinId="9" hidden="1"/>
    <cellStyle name="Followed Hyperlink" xfId="1670" builtinId="9" hidden="1"/>
    <cellStyle name="Followed Hyperlink" xfId="1671"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73" builtinId="9" hidden="1"/>
    <cellStyle name="Followed Hyperlink" xfId="1684" builtinId="9" hidden="1"/>
    <cellStyle name="Followed Hyperlink" xfId="1685" builtinId="9" hidden="1"/>
    <cellStyle name="Followed Hyperlink" xfId="1686" builtinId="9" hidden="1"/>
    <cellStyle name="Followed Hyperlink" xfId="1602" builtinId="9" hidden="1"/>
    <cellStyle name="Followed Hyperlink" xfId="1605" builtinId="9" hidden="1"/>
    <cellStyle name="Followed Hyperlink" xfId="1652" builtinId="9" hidden="1"/>
    <cellStyle name="Followed Hyperlink" xfId="1655" builtinId="9" hidden="1"/>
    <cellStyle name="Followed Hyperlink" xfId="1610" builtinId="9" hidden="1"/>
    <cellStyle name="Followed Hyperlink" xfId="1632" builtinId="9" hidden="1"/>
    <cellStyle name="Followed Hyperlink" xfId="1658" builtinId="9" hidden="1"/>
    <cellStyle name="Followed Hyperlink" xfId="1653" builtinId="9" hidden="1"/>
    <cellStyle name="Followed Hyperlink" xfId="1611" builtinId="9" hidden="1"/>
    <cellStyle name="Followed Hyperlink" xfId="331" builtinId="9" hidden="1"/>
    <cellStyle name="Followed Hyperlink" xfId="1689" builtinId="9" hidden="1"/>
    <cellStyle name="Followed Hyperlink" xfId="1690"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692" builtinId="9" hidden="1"/>
    <cellStyle name="Followed Hyperlink" xfId="1703" builtinId="9" hidden="1"/>
    <cellStyle name="Followed Hyperlink" xfId="1704" builtinId="9" hidden="1"/>
    <cellStyle name="Followed Hyperlink" xfId="1705" builtinId="9" hidden="1"/>
    <cellStyle name="Followed Hyperlink" xfId="1636" builtinId="9" hidden="1"/>
    <cellStyle name="Followed Hyperlink" xfId="1637" builtinId="9" hidden="1"/>
    <cellStyle name="Followed Hyperlink" xfId="1688" builtinId="9" hidden="1"/>
    <cellStyle name="Followed Hyperlink" xfId="1615" builtinId="9" hidden="1"/>
    <cellStyle name="Followed Hyperlink" xfId="1604" builtinId="9" hidden="1"/>
    <cellStyle name="Followed Hyperlink" xfId="1606" builtinId="9" hidden="1"/>
    <cellStyle name="Followed Hyperlink" xfId="1707" builtinId="9" hidden="1"/>
    <cellStyle name="Followed Hyperlink" xfId="1708" builtinId="9" hidden="1"/>
    <cellStyle name="Followed Hyperlink" xfId="1607" builtinId="9" hidden="1"/>
    <cellStyle name="Followed Hyperlink" xfId="1710" builtinId="9" hidden="1"/>
    <cellStyle name="Followed Hyperlink" xfId="1711" builtinId="9" hidden="1"/>
    <cellStyle name="Followed Hyperlink" xfId="1712"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14" builtinId="9" hidden="1"/>
    <cellStyle name="Followed Hyperlink" xfId="1725" builtinId="9" hidden="1"/>
    <cellStyle name="Followed Hyperlink" xfId="1726" builtinId="9" hidden="1"/>
    <cellStyle name="Followed Hyperlink" xfId="1727" builtinId="9" hidden="1"/>
    <cellStyle name="Followed Hyperlink" xfId="1247" builtinId="9" hidden="1"/>
    <cellStyle name="Followed Hyperlink" xfId="222" builtinId="9" hidden="1"/>
    <cellStyle name="Followed Hyperlink" xfId="458" builtinId="9" hidden="1"/>
    <cellStyle name="Followed Hyperlink" xfId="1112" builtinId="9" hidden="1"/>
    <cellStyle name="Followed Hyperlink" xfId="309" builtinId="9" hidden="1"/>
    <cellStyle name="Followed Hyperlink" xfId="1630" builtinId="9" hidden="1"/>
    <cellStyle name="Followed Hyperlink" xfId="1374" builtinId="9" hidden="1"/>
    <cellStyle name="Followed Hyperlink" xfId="1628" builtinId="9" hidden="1"/>
    <cellStyle name="Followed Hyperlink" xfId="978" builtinId="9" hidden="1"/>
    <cellStyle name="Followed Hyperlink" xfId="1626" builtinId="9" hidden="1"/>
    <cellStyle name="Followed Hyperlink" xfId="1360" builtinId="9" hidden="1"/>
    <cellStyle name="Followed Hyperlink" xfId="1624" builtinId="9" hidden="1"/>
    <cellStyle name="Followed Hyperlink" xfId="1739" builtinId="9" hidden="1"/>
    <cellStyle name="Followed Hyperlink" xfId="1743"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60" builtinId="9" hidden="1"/>
    <cellStyle name="Followed Hyperlink" xfId="1775" builtinId="9" hidden="1"/>
    <cellStyle name="Followed Hyperlink" xfId="1776" builtinId="9" hidden="1"/>
    <cellStyle name="Followed Hyperlink" xfId="1777" builtinId="9" hidden="1"/>
    <cellStyle name="Followed Hyperlink" xfId="1735" builtinId="9" hidden="1"/>
    <cellStyle name="Followed Hyperlink" xfId="1787" builtinId="9" hidden="1"/>
    <cellStyle name="Followed Hyperlink" xfId="1788" builtinId="9" hidden="1"/>
    <cellStyle name="Followed Hyperlink" xfId="1789"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36" builtinId="9" hidden="1"/>
    <cellStyle name="Followed Hyperlink" xfId="1796" builtinId="9" hidden="1"/>
    <cellStyle name="Followed Hyperlink" xfId="1797" builtinId="9" hidden="1"/>
    <cellStyle name="Followed Hyperlink" xfId="1798"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00" builtinId="9" hidden="1"/>
    <cellStyle name="Followed Hyperlink" xfId="1811" builtinId="9" hidden="1"/>
    <cellStyle name="Followed Hyperlink" xfId="1812" builtinId="9" hidden="1"/>
    <cellStyle name="Followed Hyperlink" xfId="1813" builtinId="9" hidden="1"/>
    <cellStyle name="Followed Hyperlink" xfId="1729" builtinId="9" hidden="1"/>
    <cellStyle name="Followed Hyperlink" xfId="1732" builtinId="9" hidden="1"/>
    <cellStyle name="Followed Hyperlink" xfId="1779" builtinId="9" hidden="1"/>
    <cellStyle name="Followed Hyperlink" xfId="1782" builtinId="9" hidden="1"/>
    <cellStyle name="Followed Hyperlink" xfId="1737" builtinId="9" hidden="1"/>
    <cellStyle name="Followed Hyperlink" xfId="1759" builtinId="9" hidden="1"/>
    <cellStyle name="Followed Hyperlink" xfId="1785" builtinId="9" hidden="1"/>
    <cellStyle name="Followed Hyperlink" xfId="1780" builtinId="9" hidden="1"/>
    <cellStyle name="Followed Hyperlink" xfId="1738" builtinId="9" hidden="1"/>
    <cellStyle name="Followed Hyperlink" xfId="460" builtinId="9" hidden="1"/>
    <cellStyle name="Followed Hyperlink" xfId="1816" builtinId="9" hidden="1"/>
    <cellStyle name="Followed Hyperlink" xfId="1817"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19" builtinId="9" hidden="1"/>
    <cellStyle name="Followed Hyperlink" xfId="1830" builtinId="9" hidden="1"/>
    <cellStyle name="Followed Hyperlink" xfId="1831" builtinId="9" hidden="1"/>
    <cellStyle name="Followed Hyperlink" xfId="1832" builtinId="9" hidden="1"/>
    <cellStyle name="Followed Hyperlink" xfId="1763" builtinId="9" hidden="1"/>
    <cellStyle name="Followed Hyperlink" xfId="1764" builtinId="9" hidden="1"/>
    <cellStyle name="Followed Hyperlink" xfId="1815" builtinId="9" hidden="1"/>
    <cellStyle name="Followed Hyperlink" xfId="1742" builtinId="9" hidden="1"/>
    <cellStyle name="Followed Hyperlink" xfId="1731" builtinId="9" hidden="1"/>
    <cellStyle name="Followed Hyperlink" xfId="1733" builtinId="9" hidden="1"/>
    <cellStyle name="Followed Hyperlink" xfId="1834" builtinId="9" hidden="1"/>
    <cellStyle name="Followed Hyperlink" xfId="1835" builtinId="9" hidden="1"/>
    <cellStyle name="Followed Hyperlink" xfId="1734" builtinId="9" hidden="1"/>
    <cellStyle name="Followed Hyperlink" xfId="1837" builtinId="9" hidden="1"/>
    <cellStyle name="Followed Hyperlink" xfId="1838" builtinId="9" hidden="1"/>
    <cellStyle name="Followed Hyperlink" xfId="1839"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41" builtinId="9" hidden="1"/>
    <cellStyle name="Followed Hyperlink" xfId="1852" builtinId="9" hidden="1"/>
    <cellStyle name="Followed Hyperlink" xfId="1853" builtinId="9" hidden="1"/>
    <cellStyle name="Followed Hyperlink" xfId="1854" builtinId="9" hidden="1"/>
    <cellStyle name="Followed Hyperlink" xfId="1376" builtinId="9" hidden="1"/>
    <cellStyle name="Followed Hyperlink" xfId="240" builtinId="9" hidden="1"/>
    <cellStyle name="Followed Hyperlink" xfId="587" builtinId="9" hidden="1"/>
    <cellStyle name="Followed Hyperlink" xfId="1241" builtinId="9" hidden="1"/>
    <cellStyle name="Followed Hyperlink" xfId="334" builtinId="9" hidden="1"/>
    <cellStyle name="Followed Hyperlink" xfId="1757" builtinId="9" hidden="1"/>
    <cellStyle name="Followed Hyperlink" xfId="1502" builtinId="9" hidden="1"/>
    <cellStyle name="Followed Hyperlink" xfId="1755" builtinId="9" hidden="1"/>
    <cellStyle name="Followed Hyperlink" xfId="1107" builtinId="9" hidden="1"/>
    <cellStyle name="Followed Hyperlink" xfId="1753" builtinId="9" hidden="1"/>
    <cellStyle name="Followed Hyperlink" xfId="1489" builtinId="9" hidden="1"/>
    <cellStyle name="Followed Hyperlink" xfId="1751" builtinId="9" hidden="1"/>
    <cellStyle name="Followed Hyperlink" xfId="1866" builtinId="9" hidden="1"/>
    <cellStyle name="Followed Hyperlink" xfId="1870"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85" builtinId="9" hidden="1"/>
    <cellStyle name="Followed Hyperlink" xfId="1900" builtinId="9" hidden="1"/>
    <cellStyle name="Followed Hyperlink" xfId="1901" builtinId="9" hidden="1"/>
    <cellStyle name="Followed Hyperlink" xfId="1902" builtinId="9" hidden="1"/>
    <cellStyle name="Followed Hyperlink" xfId="1862" builtinId="9" hidden="1"/>
    <cellStyle name="Followed Hyperlink" xfId="1912" builtinId="9" hidden="1"/>
    <cellStyle name="Followed Hyperlink" xfId="1913" builtinId="9" hidden="1"/>
    <cellStyle name="Followed Hyperlink" xfId="1914"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863" builtinId="9" hidden="1"/>
    <cellStyle name="Followed Hyperlink" xfId="1921" builtinId="9" hidden="1"/>
    <cellStyle name="Followed Hyperlink" xfId="1922" builtinId="9" hidden="1"/>
    <cellStyle name="Followed Hyperlink" xfId="1923"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25" builtinId="9" hidden="1"/>
    <cellStyle name="Followed Hyperlink" xfId="1936" builtinId="9" hidden="1"/>
    <cellStyle name="Followed Hyperlink" xfId="1937" builtinId="9" hidden="1"/>
    <cellStyle name="Followed Hyperlink" xfId="1938" builtinId="9" hidden="1"/>
    <cellStyle name="Followed Hyperlink" xfId="1856" builtinId="9" hidden="1"/>
    <cellStyle name="Followed Hyperlink" xfId="1859" builtinId="9" hidden="1"/>
    <cellStyle name="Followed Hyperlink" xfId="1904" builtinId="9" hidden="1"/>
    <cellStyle name="Followed Hyperlink" xfId="1907" builtinId="9" hidden="1"/>
    <cellStyle name="Followed Hyperlink" xfId="1864" builtinId="9" hidden="1"/>
    <cellStyle name="Followed Hyperlink" xfId="1884" builtinId="9" hidden="1"/>
    <cellStyle name="Followed Hyperlink" xfId="1910" builtinId="9" hidden="1"/>
    <cellStyle name="Followed Hyperlink" xfId="1905" builtinId="9" hidden="1"/>
    <cellStyle name="Followed Hyperlink" xfId="1865" builtinId="9" hidden="1"/>
    <cellStyle name="Followed Hyperlink" xfId="589" builtinId="9" hidden="1"/>
    <cellStyle name="Followed Hyperlink" xfId="1941" builtinId="9" hidden="1"/>
    <cellStyle name="Followed Hyperlink" xfId="1942"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44" builtinId="9" hidden="1"/>
    <cellStyle name="Followed Hyperlink" xfId="1955" builtinId="9" hidden="1"/>
    <cellStyle name="Followed Hyperlink" xfId="1956" builtinId="9" hidden="1"/>
    <cellStyle name="Followed Hyperlink" xfId="1957" builtinId="9" hidden="1"/>
    <cellStyle name="Followed Hyperlink" xfId="1888" builtinId="9" hidden="1"/>
    <cellStyle name="Followed Hyperlink" xfId="1889" builtinId="9" hidden="1"/>
    <cellStyle name="Followed Hyperlink" xfId="1940" builtinId="9" hidden="1"/>
    <cellStyle name="Followed Hyperlink" xfId="1869" builtinId="9" hidden="1"/>
    <cellStyle name="Followed Hyperlink" xfId="1858" builtinId="9" hidden="1"/>
    <cellStyle name="Followed Hyperlink" xfId="1860" builtinId="9" hidden="1"/>
    <cellStyle name="Followed Hyperlink" xfId="1959" builtinId="9" hidden="1"/>
    <cellStyle name="Followed Hyperlink" xfId="1960" builtinId="9" hidden="1"/>
    <cellStyle name="Followed Hyperlink" xfId="1861" builtinId="9" hidden="1"/>
    <cellStyle name="Followed Hyperlink" xfId="1962" builtinId="9" hidden="1"/>
    <cellStyle name="Followed Hyperlink" xfId="1963" builtinId="9" hidden="1"/>
    <cellStyle name="Followed Hyperlink" xfId="1964"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66" builtinId="9" hidden="1"/>
    <cellStyle name="Followed Hyperlink" xfId="1977" builtinId="9" hidden="1"/>
    <cellStyle name="Followed Hyperlink" xfId="1978" builtinId="9" hidden="1"/>
    <cellStyle name="Followed Hyperlink" xfId="1979" builtinId="9" hidden="1"/>
    <cellStyle name="Followed Hyperlink" xfId="1504" builtinId="9" hidden="1"/>
    <cellStyle name="Followed Hyperlink" xfId="330" builtinId="9" hidden="1"/>
    <cellStyle name="Followed Hyperlink" xfId="716" builtinId="9" hidden="1"/>
    <cellStyle name="Followed Hyperlink" xfId="1370" builtinId="9" hidden="1"/>
    <cellStyle name="Followed Hyperlink" xfId="463" builtinId="9" hidden="1"/>
    <cellStyle name="Followed Hyperlink" xfId="1882" builtinId="9" hidden="1"/>
    <cellStyle name="Followed Hyperlink" xfId="1629" builtinId="9" hidden="1"/>
    <cellStyle name="Followed Hyperlink" xfId="1880" builtinId="9" hidden="1"/>
    <cellStyle name="Followed Hyperlink" xfId="1236" builtinId="9" hidden="1"/>
    <cellStyle name="Followed Hyperlink" xfId="1878" builtinId="9" hidden="1"/>
    <cellStyle name="Followed Hyperlink" xfId="1617" builtinId="9" hidden="1"/>
    <cellStyle name="Followed Hyperlink" xfId="1876" builtinId="9" hidden="1"/>
    <cellStyle name="Followed Hyperlink" xfId="1991" builtinId="9" hidden="1"/>
    <cellStyle name="Followed Hyperlink" xfId="1995"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10" builtinId="9" hidden="1"/>
    <cellStyle name="Followed Hyperlink" xfId="2025" builtinId="9" hidden="1"/>
    <cellStyle name="Followed Hyperlink" xfId="2026" builtinId="9" hidden="1"/>
    <cellStyle name="Followed Hyperlink" xfId="2027" builtinId="9" hidden="1"/>
    <cellStyle name="Followed Hyperlink" xfId="1987" builtinId="9" hidden="1"/>
    <cellStyle name="Followed Hyperlink" xfId="2037" builtinId="9" hidden="1"/>
    <cellStyle name="Followed Hyperlink" xfId="2038" builtinId="9" hidden="1"/>
    <cellStyle name="Followed Hyperlink" xfId="2039"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1988" builtinId="9" hidden="1"/>
    <cellStyle name="Followed Hyperlink" xfId="2046" builtinId="9" hidden="1"/>
    <cellStyle name="Followed Hyperlink" xfId="2047" builtinId="9" hidden="1"/>
    <cellStyle name="Followed Hyperlink" xfId="2048"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50" builtinId="9" hidden="1"/>
    <cellStyle name="Followed Hyperlink" xfId="2061" builtinId="9" hidden="1"/>
    <cellStyle name="Followed Hyperlink" xfId="2062" builtinId="9" hidden="1"/>
    <cellStyle name="Followed Hyperlink" xfId="2063" builtinId="9" hidden="1"/>
    <cellStyle name="Followed Hyperlink" xfId="1981" builtinId="9" hidden="1"/>
    <cellStyle name="Followed Hyperlink" xfId="1984" builtinId="9" hidden="1"/>
    <cellStyle name="Followed Hyperlink" xfId="2029" builtinId="9" hidden="1"/>
    <cellStyle name="Followed Hyperlink" xfId="2032" builtinId="9" hidden="1"/>
    <cellStyle name="Followed Hyperlink" xfId="1989" builtinId="9" hidden="1"/>
    <cellStyle name="Followed Hyperlink" xfId="2009" builtinId="9" hidden="1"/>
    <cellStyle name="Followed Hyperlink" xfId="2035" builtinId="9" hidden="1"/>
    <cellStyle name="Followed Hyperlink" xfId="2030" builtinId="9" hidden="1"/>
    <cellStyle name="Followed Hyperlink" xfId="1990" builtinId="9" hidden="1"/>
    <cellStyle name="Followed Hyperlink" xfId="718" builtinId="9" hidden="1"/>
    <cellStyle name="Followed Hyperlink" xfId="2066" builtinId="9" hidden="1"/>
    <cellStyle name="Followed Hyperlink" xfId="2067"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69" builtinId="9" hidden="1"/>
    <cellStyle name="Followed Hyperlink" xfId="2080" builtinId="9" hidden="1"/>
    <cellStyle name="Followed Hyperlink" xfId="2081" builtinId="9" hidden="1"/>
    <cellStyle name="Followed Hyperlink" xfId="2082" builtinId="9" hidden="1"/>
    <cellStyle name="Followed Hyperlink" xfId="2013" builtinId="9" hidden="1"/>
    <cellStyle name="Followed Hyperlink" xfId="2014" builtinId="9" hidden="1"/>
    <cellStyle name="Followed Hyperlink" xfId="2065" builtinId="9" hidden="1"/>
    <cellStyle name="Followed Hyperlink" xfId="1994" builtinId="9" hidden="1"/>
    <cellStyle name="Followed Hyperlink" xfId="1983" builtinId="9" hidden="1"/>
    <cellStyle name="Followed Hyperlink" xfId="1985" builtinId="9" hidden="1"/>
    <cellStyle name="Followed Hyperlink" xfId="2084" builtinId="9" hidden="1"/>
    <cellStyle name="Followed Hyperlink" xfId="2085" builtinId="9" hidden="1"/>
    <cellStyle name="Followed Hyperlink" xfId="1986" builtinId="9" hidden="1"/>
    <cellStyle name="Followed Hyperlink" xfId="2087" builtinId="9" hidden="1"/>
    <cellStyle name="Followed Hyperlink" xfId="2088" builtinId="9" hidden="1"/>
    <cellStyle name="Followed Hyperlink" xfId="2089"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091" builtinId="9" hidden="1"/>
    <cellStyle name="Followed Hyperlink" xfId="2102" builtinId="9" hidden="1"/>
    <cellStyle name="Followed Hyperlink" xfId="2103" builtinId="9" hidden="1"/>
    <cellStyle name="Followed Hyperlink" xfId="2104" builtinId="9" hidden="1"/>
    <cellStyle name="Followed Hyperlink" xfId="1631" builtinId="9" hidden="1"/>
    <cellStyle name="Followed Hyperlink" xfId="459" builtinId="9" hidden="1"/>
    <cellStyle name="Followed Hyperlink" xfId="845" builtinId="9" hidden="1"/>
    <cellStyle name="Followed Hyperlink" xfId="1498" builtinId="9" hidden="1"/>
    <cellStyle name="Followed Hyperlink" xfId="592" builtinId="9" hidden="1"/>
    <cellStyle name="Followed Hyperlink" xfId="2007" builtinId="9" hidden="1"/>
    <cellStyle name="Followed Hyperlink" xfId="1756" builtinId="9" hidden="1"/>
    <cellStyle name="Followed Hyperlink" xfId="2005" builtinId="9" hidden="1"/>
    <cellStyle name="Followed Hyperlink" xfId="1365" builtinId="9" hidden="1"/>
    <cellStyle name="Followed Hyperlink" xfId="2003" builtinId="9" hidden="1"/>
    <cellStyle name="Followed Hyperlink" xfId="1744" builtinId="9" hidden="1"/>
    <cellStyle name="Followed Hyperlink" xfId="2001" builtinId="9" hidden="1"/>
    <cellStyle name="Followed Hyperlink" xfId="2116" builtinId="9" hidden="1"/>
    <cellStyle name="Followed Hyperlink" xfId="2120"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35" builtinId="9" hidden="1"/>
    <cellStyle name="Followed Hyperlink" xfId="2150" builtinId="9" hidden="1"/>
    <cellStyle name="Followed Hyperlink" xfId="2151" builtinId="9" hidden="1"/>
    <cellStyle name="Followed Hyperlink" xfId="2152" builtinId="9" hidden="1"/>
    <cellStyle name="Followed Hyperlink" xfId="2112" builtinId="9" hidden="1"/>
    <cellStyle name="Followed Hyperlink" xfId="2162" builtinId="9" hidden="1"/>
    <cellStyle name="Followed Hyperlink" xfId="2163" builtinId="9" hidden="1"/>
    <cellStyle name="Followed Hyperlink" xfId="2164"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13" builtinId="9" hidden="1"/>
    <cellStyle name="Followed Hyperlink" xfId="2171" builtinId="9" hidden="1"/>
    <cellStyle name="Followed Hyperlink" xfId="2172" builtinId="9" hidden="1"/>
    <cellStyle name="Followed Hyperlink" xfId="2173"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75" builtinId="9" hidden="1"/>
    <cellStyle name="Followed Hyperlink" xfId="2186" builtinId="9" hidden="1"/>
    <cellStyle name="Followed Hyperlink" xfId="2187" builtinId="9" hidden="1"/>
    <cellStyle name="Followed Hyperlink" xfId="2188" builtinId="9" hidden="1"/>
    <cellStyle name="Followed Hyperlink" xfId="2106" builtinId="9" hidden="1"/>
    <cellStyle name="Followed Hyperlink" xfId="2109" builtinId="9" hidden="1"/>
    <cellStyle name="Followed Hyperlink" xfId="2154" builtinId="9" hidden="1"/>
    <cellStyle name="Followed Hyperlink" xfId="2157" builtinId="9" hidden="1"/>
    <cellStyle name="Followed Hyperlink" xfId="2114" builtinId="9" hidden="1"/>
    <cellStyle name="Followed Hyperlink" xfId="2134" builtinId="9" hidden="1"/>
    <cellStyle name="Followed Hyperlink" xfId="2160" builtinId="9" hidden="1"/>
    <cellStyle name="Followed Hyperlink" xfId="2155" builtinId="9" hidden="1"/>
    <cellStyle name="Followed Hyperlink" xfId="2115" builtinId="9" hidden="1"/>
    <cellStyle name="Followed Hyperlink" xfId="847" builtinId="9" hidden="1"/>
    <cellStyle name="Followed Hyperlink" xfId="2191" builtinId="9" hidden="1"/>
    <cellStyle name="Followed Hyperlink" xfId="2192"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194" builtinId="9" hidden="1"/>
    <cellStyle name="Followed Hyperlink" xfId="2205" builtinId="9" hidden="1"/>
    <cellStyle name="Followed Hyperlink" xfId="2206" builtinId="9" hidden="1"/>
    <cellStyle name="Followed Hyperlink" xfId="2207" builtinId="9" hidden="1"/>
    <cellStyle name="Followed Hyperlink" xfId="2138" builtinId="9" hidden="1"/>
    <cellStyle name="Followed Hyperlink" xfId="2139" builtinId="9" hidden="1"/>
    <cellStyle name="Followed Hyperlink" xfId="2190" builtinId="9" hidden="1"/>
    <cellStyle name="Followed Hyperlink" xfId="2119" builtinId="9" hidden="1"/>
    <cellStyle name="Followed Hyperlink" xfId="2108" builtinId="9" hidden="1"/>
    <cellStyle name="Followed Hyperlink" xfId="2110" builtinId="9" hidden="1"/>
    <cellStyle name="Followed Hyperlink" xfId="2209" builtinId="9" hidden="1"/>
    <cellStyle name="Followed Hyperlink" xfId="2210" builtinId="9" hidden="1"/>
    <cellStyle name="Followed Hyperlink" xfId="2111" builtinId="9" hidden="1"/>
    <cellStyle name="Followed Hyperlink" xfId="2212" builtinId="9" hidden="1"/>
    <cellStyle name="Followed Hyperlink" xfId="2213" builtinId="9" hidden="1"/>
    <cellStyle name="Followed Hyperlink" xfId="2214"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16" builtinId="9" hidden="1"/>
    <cellStyle name="Followed Hyperlink" xfId="2227" builtinId="9" hidden="1"/>
    <cellStyle name="Followed Hyperlink" xfId="2228" builtinId="9" hidden="1"/>
    <cellStyle name="Followed Hyperlink" xfId="2229" builtinId="9" hidden="1"/>
    <cellStyle name="Followed Hyperlink" xfId="1758" builtinId="9" hidden="1"/>
    <cellStyle name="Followed Hyperlink" xfId="588" builtinId="9" hidden="1"/>
    <cellStyle name="Followed Hyperlink" xfId="974" builtinId="9" hidden="1"/>
    <cellStyle name="Followed Hyperlink" xfId="1625" builtinId="9" hidden="1"/>
    <cellStyle name="Followed Hyperlink" xfId="721" builtinId="9" hidden="1"/>
    <cellStyle name="Followed Hyperlink" xfId="2132" builtinId="9" hidden="1"/>
    <cellStyle name="Followed Hyperlink" xfId="1881" builtinId="9" hidden="1"/>
    <cellStyle name="Followed Hyperlink" xfId="2130" builtinId="9" hidden="1"/>
    <cellStyle name="Followed Hyperlink" xfId="1493" builtinId="9" hidden="1"/>
    <cellStyle name="Followed Hyperlink" xfId="2128" builtinId="9" hidden="1"/>
    <cellStyle name="Followed Hyperlink" xfId="1871" builtinId="9" hidden="1"/>
    <cellStyle name="Followed Hyperlink" xfId="2126" builtinId="9" hidden="1"/>
    <cellStyle name="Followed Hyperlink" xfId="2241" builtinId="9" hidden="1"/>
    <cellStyle name="Followed Hyperlink" xfId="2245"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59" builtinId="9" hidden="1"/>
    <cellStyle name="Followed Hyperlink" xfId="2274" builtinId="9" hidden="1"/>
    <cellStyle name="Followed Hyperlink" xfId="2275" builtinId="9" hidden="1"/>
    <cellStyle name="Followed Hyperlink" xfId="2276" builtinId="9" hidden="1"/>
    <cellStyle name="Followed Hyperlink" xfId="2237" builtinId="9" hidden="1"/>
    <cellStyle name="Followed Hyperlink" xfId="2286" builtinId="9" hidden="1"/>
    <cellStyle name="Followed Hyperlink" xfId="2287" builtinId="9" hidden="1"/>
    <cellStyle name="Followed Hyperlink" xfId="2288"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38" builtinId="9" hidden="1"/>
    <cellStyle name="Followed Hyperlink" xfId="2295" builtinId="9" hidden="1"/>
    <cellStyle name="Followed Hyperlink" xfId="2296" builtinId="9" hidden="1"/>
    <cellStyle name="Followed Hyperlink" xfId="2297"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299" builtinId="9" hidden="1"/>
    <cellStyle name="Followed Hyperlink" xfId="2310" builtinId="9" hidden="1"/>
    <cellStyle name="Followed Hyperlink" xfId="2311" builtinId="9" hidden="1"/>
    <cellStyle name="Followed Hyperlink" xfId="2312" builtinId="9" hidden="1"/>
    <cellStyle name="Followed Hyperlink" xfId="2231" builtinId="9" hidden="1"/>
    <cellStyle name="Followed Hyperlink" xfId="2234" builtinId="9" hidden="1"/>
    <cellStyle name="Followed Hyperlink" xfId="2278" builtinId="9" hidden="1"/>
    <cellStyle name="Followed Hyperlink" xfId="2281" builtinId="9" hidden="1"/>
    <cellStyle name="Followed Hyperlink" xfId="2239" builtinId="9" hidden="1"/>
    <cellStyle name="Followed Hyperlink" xfId="2258" builtinId="9" hidden="1"/>
    <cellStyle name="Followed Hyperlink" xfId="2284" builtinId="9" hidden="1"/>
    <cellStyle name="Followed Hyperlink" xfId="2279" builtinId="9" hidden="1"/>
    <cellStyle name="Followed Hyperlink" xfId="2240" builtinId="9" hidden="1"/>
    <cellStyle name="Followed Hyperlink" xfId="976" builtinId="9" hidden="1"/>
    <cellStyle name="Followed Hyperlink" xfId="2315" builtinId="9" hidden="1"/>
    <cellStyle name="Followed Hyperlink" xfId="2316"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18" builtinId="9" hidden="1"/>
    <cellStyle name="Followed Hyperlink" xfId="2329" builtinId="9" hidden="1"/>
    <cellStyle name="Followed Hyperlink" xfId="2330" builtinId="9" hidden="1"/>
    <cellStyle name="Followed Hyperlink" xfId="2331" builtinId="9" hidden="1"/>
    <cellStyle name="Followed Hyperlink" xfId="2262" builtinId="9" hidden="1"/>
    <cellStyle name="Followed Hyperlink" xfId="2263" builtinId="9" hidden="1"/>
    <cellStyle name="Followed Hyperlink" xfId="2314" builtinId="9" hidden="1"/>
    <cellStyle name="Followed Hyperlink" xfId="2244" builtinId="9" hidden="1"/>
    <cellStyle name="Followed Hyperlink" xfId="2233" builtinId="9" hidden="1"/>
    <cellStyle name="Followed Hyperlink" xfId="2235" builtinId="9" hidden="1"/>
    <cellStyle name="Followed Hyperlink" xfId="2333" builtinId="9" hidden="1"/>
    <cellStyle name="Followed Hyperlink" xfId="2334" builtinId="9" hidden="1"/>
    <cellStyle name="Followed Hyperlink" xfId="2236" builtinId="9" hidden="1"/>
    <cellStyle name="Followed Hyperlink" xfId="2336" builtinId="9" hidden="1"/>
    <cellStyle name="Followed Hyperlink" xfId="2337" builtinId="9" hidden="1"/>
    <cellStyle name="Followed Hyperlink" xfId="2338"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40" builtinId="9" hidden="1"/>
    <cellStyle name="Followed Hyperlink" xfId="2351" builtinId="9" hidden="1"/>
    <cellStyle name="Followed Hyperlink" xfId="2352" builtinId="9" hidden="1"/>
    <cellStyle name="Followed Hyperlink" xfId="2353" builtinId="9" hidden="1"/>
    <cellStyle name="Followed Hyperlink" xfId="1883" builtinId="9" hidden="1"/>
    <cellStyle name="Followed Hyperlink" xfId="717" builtinId="9" hidden="1"/>
    <cellStyle name="Followed Hyperlink" xfId="1103" builtinId="9" hidden="1"/>
    <cellStyle name="Followed Hyperlink" xfId="1752" builtinId="9" hidden="1"/>
    <cellStyle name="Followed Hyperlink" xfId="850" builtinId="9" hidden="1"/>
    <cellStyle name="Followed Hyperlink" xfId="2256" builtinId="9" hidden="1"/>
    <cellStyle name="Followed Hyperlink" xfId="2006" builtinId="9" hidden="1"/>
    <cellStyle name="Followed Hyperlink" xfId="2254" builtinId="9" hidden="1"/>
    <cellStyle name="Followed Hyperlink" xfId="1621" builtinId="9" hidden="1"/>
    <cellStyle name="Followed Hyperlink" xfId="2252" builtinId="9" hidden="1"/>
    <cellStyle name="Followed Hyperlink" xfId="1996" builtinId="9" hidden="1"/>
    <cellStyle name="Followed Hyperlink" xfId="2250" builtinId="9" hidden="1"/>
    <cellStyle name="Followed Hyperlink" xfId="2365" builtinId="9" hidden="1"/>
    <cellStyle name="Followed Hyperlink" xfId="2369"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82" builtinId="9" hidden="1"/>
    <cellStyle name="Followed Hyperlink" xfId="2397" builtinId="9" hidden="1"/>
    <cellStyle name="Followed Hyperlink" xfId="2398" builtinId="9" hidden="1"/>
    <cellStyle name="Followed Hyperlink" xfId="2399" builtinId="9" hidden="1"/>
    <cellStyle name="Followed Hyperlink" xfId="2361" builtinId="9" hidden="1"/>
    <cellStyle name="Followed Hyperlink" xfId="2409" builtinId="9" hidden="1"/>
    <cellStyle name="Followed Hyperlink" xfId="2410" builtinId="9" hidden="1"/>
    <cellStyle name="Followed Hyperlink" xfId="2411"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362" builtinId="9" hidden="1"/>
    <cellStyle name="Followed Hyperlink" xfId="2418" builtinId="9" hidden="1"/>
    <cellStyle name="Followed Hyperlink" xfId="2419" builtinId="9" hidden="1"/>
    <cellStyle name="Followed Hyperlink" xfId="2420"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22" builtinId="9" hidden="1"/>
    <cellStyle name="Followed Hyperlink" xfId="2433" builtinId="9" hidden="1"/>
    <cellStyle name="Followed Hyperlink" xfId="2434" builtinId="9" hidden="1"/>
    <cellStyle name="Followed Hyperlink" xfId="2435" builtinId="9" hidden="1"/>
    <cellStyle name="Followed Hyperlink" xfId="2355" builtinId="9" hidden="1"/>
    <cellStyle name="Followed Hyperlink" xfId="2358" builtinId="9" hidden="1"/>
    <cellStyle name="Followed Hyperlink" xfId="2401" builtinId="9" hidden="1"/>
    <cellStyle name="Followed Hyperlink" xfId="2404" builtinId="9" hidden="1"/>
    <cellStyle name="Followed Hyperlink" xfId="2363" builtinId="9" hidden="1"/>
    <cellStyle name="Followed Hyperlink" xfId="2381" builtinId="9" hidden="1"/>
    <cellStyle name="Followed Hyperlink" xfId="2407" builtinId="9" hidden="1"/>
    <cellStyle name="Followed Hyperlink" xfId="2402" builtinId="9" hidden="1"/>
    <cellStyle name="Followed Hyperlink" xfId="2364" builtinId="9" hidden="1"/>
    <cellStyle name="Followed Hyperlink" xfId="1105" builtinId="9" hidden="1"/>
    <cellStyle name="Followed Hyperlink" xfId="2438" builtinId="9" hidden="1"/>
    <cellStyle name="Followed Hyperlink" xfId="2439"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41" builtinId="9" hidden="1"/>
    <cellStyle name="Followed Hyperlink" xfId="2452" builtinId="9" hidden="1"/>
    <cellStyle name="Followed Hyperlink" xfId="2453" builtinId="9" hidden="1"/>
    <cellStyle name="Followed Hyperlink" xfId="2454" builtinId="9" hidden="1"/>
    <cellStyle name="Followed Hyperlink" xfId="2385" builtinId="9" hidden="1"/>
    <cellStyle name="Followed Hyperlink" xfId="2386" builtinId="9" hidden="1"/>
    <cellStyle name="Followed Hyperlink" xfId="2437" builtinId="9" hidden="1"/>
    <cellStyle name="Followed Hyperlink" xfId="2368" builtinId="9" hidden="1"/>
    <cellStyle name="Followed Hyperlink" xfId="2357" builtinId="9" hidden="1"/>
    <cellStyle name="Followed Hyperlink" xfId="2359" builtinId="9" hidden="1"/>
    <cellStyle name="Followed Hyperlink" xfId="2456" builtinId="9" hidden="1"/>
    <cellStyle name="Followed Hyperlink" xfId="2457" builtinId="9" hidden="1"/>
    <cellStyle name="Followed Hyperlink" xfId="2360" builtinId="9" hidden="1"/>
    <cellStyle name="Followed Hyperlink" xfId="2459" builtinId="9" hidden="1"/>
    <cellStyle name="Followed Hyperlink" xfId="2460" builtinId="9" hidden="1"/>
    <cellStyle name="Followed Hyperlink" xfId="2461"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63" builtinId="9" hidden="1"/>
    <cellStyle name="Followed Hyperlink" xfId="2474" builtinId="9" hidden="1"/>
    <cellStyle name="Followed Hyperlink" xfId="2475" builtinId="9" hidden="1"/>
    <cellStyle name="Followed Hyperlink" xfId="2476" builtinId="9" hidden="1"/>
    <cellStyle name="Followed Hyperlink" xfId="2008" builtinId="9" hidden="1"/>
    <cellStyle name="Followed Hyperlink" xfId="846" builtinId="9" hidden="1"/>
    <cellStyle name="Followed Hyperlink" xfId="1232" builtinId="9" hidden="1"/>
    <cellStyle name="Followed Hyperlink" xfId="1877" builtinId="9" hidden="1"/>
    <cellStyle name="Followed Hyperlink" xfId="979" builtinId="9" hidden="1"/>
    <cellStyle name="Followed Hyperlink" xfId="2379" builtinId="9" hidden="1"/>
    <cellStyle name="Followed Hyperlink" xfId="2131" builtinId="9" hidden="1"/>
    <cellStyle name="Followed Hyperlink" xfId="2377" builtinId="9" hidden="1"/>
    <cellStyle name="Followed Hyperlink" xfId="1748" builtinId="9" hidden="1"/>
    <cellStyle name="Followed Hyperlink" xfId="2375" builtinId="9" hidden="1"/>
    <cellStyle name="Followed Hyperlink" xfId="2121" builtinId="9" hidden="1"/>
    <cellStyle name="Followed Hyperlink" xfId="2373" builtinId="9" hidden="1"/>
    <cellStyle name="Followed Hyperlink" xfId="2488" builtinId="9" hidden="1"/>
    <cellStyle name="Followed Hyperlink" xfId="2492"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04" builtinId="9" hidden="1"/>
    <cellStyle name="Followed Hyperlink" xfId="2517" builtinId="9" hidden="1"/>
    <cellStyle name="Followed Hyperlink" xfId="2518" builtinId="9" hidden="1"/>
    <cellStyle name="Followed Hyperlink" xfId="2519" builtinId="9" hidden="1"/>
    <cellStyle name="Followed Hyperlink" xfId="2484" builtinId="9" hidden="1"/>
    <cellStyle name="Followed Hyperlink" xfId="2529" builtinId="9" hidden="1"/>
    <cellStyle name="Followed Hyperlink" xfId="2530" builtinId="9" hidden="1"/>
    <cellStyle name="Followed Hyperlink" xfId="2531"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485" builtinId="9" hidden="1"/>
    <cellStyle name="Followed Hyperlink" xfId="2538" builtinId="9" hidden="1"/>
    <cellStyle name="Followed Hyperlink" xfId="2539" builtinId="9" hidden="1"/>
    <cellStyle name="Followed Hyperlink" xfId="2540"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42" builtinId="9" hidden="1"/>
    <cellStyle name="Followed Hyperlink" xfId="2553" builtinId="9" hidden="1"/>
    <cellStyle name="Followed Hyperlink" xfId="2554" builtinId="9" hidden="1"/>
    <cellStyle name="Followed Hyperlink" xfId="2555" builtinId="9" hidden="1"/>
    <cellStyle name="Followed Hyperlink" xfId="2478" builtinId="9" hidden="1"/>
    <cellStyle name="Followed Hyperlink" xfId="2481" builtinId="9" hidden="1"/>
    <cellStyle name="Followed Hyperlink" xfId="2521" builtinId="9" hidden="1"/>
    <cellStyle name="Followed Hyperlink" xfId="2524" builtinId="9" hidden="1"/>
    <cellStyle name="Followed Hyperlink" xfId="2486" builtinId="9" hidden="1"/>
    <cellStyle name="Followed Hyperlink" xfId="2503" builtinId="9" hidden="1"/>
    <cellStyle name="Followed Hyperlink" xfId="2527" builtinId="9" hidden="1"/>
    <cellStyle name="Followed Hyperlink" xfId="2522" builtinId="9" hidden="1"/>
    <cellStyle name="Followed Hyperlink" xfId="2487" builtinId="9" hidden="1"/>
    <cellStyle name="Followed Hyperlink" xfId="1234" builtinId="9" hidden="1"/>
    <cellStyle name="Followed Hyperlink" xfId="2558" builtinId="9" hidden="1"/>
    <cellStyle name="Followed Hyperlink" xfId="2559"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61" builtinId="9" hidden="1"/>
    <cellStyle name="Followed Hyperlink" xfId="2572" builtinId="9" hidden="1"/>
    <cellStyle name="Followed Hyperlink" xfId="2573" builtinId="9" hidden="1"/>
    <cellStyle name="Followed Hyperlink" xfId="2574" builtinId="9" hidden="1"/>
    <cellStyle name="Followed Hyperlink" xfId="2505" builtinId="9" hidden="1"/>
    <cellStyle name="Followed Hyperlink" xfId="2506" builtinId="9" hidden="1"/>
    <cellStyle name="Followed Hyperlink" xfId="2557" builtinId="9" hidden="1"/>
    <cellStyle name="Followed Hyperlink" xfId="2491" builtinId="9" hidden="1"/>
    <cellStyle name="Followed Hyperlink" xfId="2480" builtinId="9" hidden="1"/>
    <cellStyle name="Followed Hyperlink" xfId="2482" builtinId="9" hidden="1"/>
    <cellStyle name="Followed Hyperlink" xfId="2576" builtinId="9" hidden="1"/>
    <cellStyle name="Followed Hyperlink" xfId="2577" builtinId="9" hidden="1"/>
    <cellStyle name="Followed Hyperlink" xfId="2483" builtinId="9" hidden="1"/>
    <cellStyle name="Followed Hyperlink" xfId="2579" builtinId="9" hidden="1"/>
    <cellStyle name="Followed Hyperlink" xfId="2580" builtinId="9" hidden="1"/>
    <cellStyle name="Followed Hyperlink" xfId="2581"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83" builtinId="9" hidden="1"/>
    <cellStyle name="Followed Hyperlink" xfId="2594" builtinId="9" hidden="1"/>
    <cellStyle name="Followed Hyperlink" xfId="2595" builtinId="9" hidden="1"/>
    <cellStyle name="Followed Hyperlink" xfId="2596" builtinId="9" hidden="1"/>
    <cellStyle name="Followed Hyperlink" xfId="2133" builtinId="9" hidden="1"/>
    <cellStyle name="Followed Hyperlink" xfId="975" builtinId="9" hidden="1"/>
    <cellStyle name="Followed Hyperlink" xfId="1361" builtinId="9" hidden="1"/>
    <cellStyle name="Followed Hyperlink" xfId="2002" builtinId="9" hidden="1"/>
    <cellStyle name="Followed Hyperlink" xfId="1108" builtinId="9" hidden="1"/>
    <cellStyle name="Followed Hyperlink" xfId="2501" builtinId="9" hidden="1"/>
    <cellStyle name="Followed Hyperlink" xfId="2255" builtinId="9" hidden="1"/>
    <cellStyle name="Followed Hyperlink" xfId="2499" builtinId="9" hidden="1"/>
    <cellStyle name="Followed Hyperlink" xfId="1873" builtinId="9" hidden="1"/>
    <cellStyle name="Followed Hyperlink" xfId="2497" builtinId="9" hidden="1"/>
    <cellStyle name="Followed Hyperlink" xfId="2246" builtinId="9" hidden="1"/>
    <cellStyle name="Followed Hyperlink" xfId="2496" builtinId="9" hidden="1"/>
    <cellStyle name="Followed Hyperlink" xfId="2608" builtinId="9" hidden="1"/>
    <cellStyle name="Followed Hyperlink" xfId="2612"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23" builtinId="9" hidden="1"/>
    <cellStyle name="Followed Hyperlink" xfId="2636" builtinId="9" hidden="1"/>
    <cellStyle name="Followed Hyperlink" xfId="2637" builtinId="9" hidden="1"/>
    <cellStyle name="Followed Hyperlink" xfId="2638" builtinId="9" hidden="1"/>
    <cellStyle name="Followed Hyperlink" xfId="2604" builtinId="9" hidden="1"/>
    <cellStyle name="Followed Hyperlink" xfId="2648" builtinId="9" hidden="1"/>
    <cellStyle name="Followed Hyperlink" xfId="2649" builtinId="9" hidden="1"/>
    <cellStyle name="Followed Hyperlink" xfId="2650"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05" builtinId="9" hidden="1"/>
    <cellStyle name="Followed Hyperlink" xfId="2657" builtinId="9" hidden="1"/>
    <cellStyle name="Followed Hyperlink" xfId="2658" builtinId="9" hidden="1"/>
    <cellStyle name="Followed Hyperlink" xfId="2659"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61" builtinId="9" hidden="1"/>
    <cellStyle name="Followed Hyperlink" xfId="2672" builtinId="9" hidden="1"/>
    <cellStyle name="Followed Hyperlink" xfId="2673" builtinId="9" hidden="1"/>
    <cellStyle name="Followed Hyperlink" xfId="2674" builtinId="9" hidden="1"/>
    <cellStyle name="Followed Hyperlink" xfId="2598" builtinId="9" hidden="1"/>
    <cellStyle name="Followed Hyperlink" xfId="2601" builtinId="9" hidden="1"/>
    <cellStyle name="Followed Hyperlink" xfId="2640" builtinId="9" hidden="1"/>
    <cellStyle name="Followed Hyperlink" xfId="2643" builtinId="9" hidden="1"/>
    <cellStyle name="Followed Hyperlink" xfId="2606" builtinId="9" hidden="1"/>
    <cellStyle name="Followed Hyperlink" xfId="2622" builtinId="9" hidden="1"/>
    <cellStyle name="Followed Hyperlink" xfId="2646" builtinId="9" hidden="1"/>
    <cellStyle name="Followed Hyperlink" xfId="2641" builtinId="9" hidden="1"/>
    <cellStyle name="Followed Hyperlink" xfId="2607" builtinId="9" hidden="1"/>
    <cellStyle name="Followed Hyperlink" xfId="1363" builtinId="9" hidden="1"/>
    <cellStyle name="Followed Hyperlink" xfId="2677" builtinId="9" hidden="1"/>
    <cellStyle name="Followed Hyperlink" xfId="2678"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80" builtinId="9" hidden="1"/>
    <cellStyle name="Followed Hyperlink" xfId="2691" builtinId="9" hidden="1"/>
    <cellStyle name="Followed Hyperlink" xfId="2692" builtinId="9" hidden="1"/>
    <cellStyle name="Followed Hyperlink" xfId="2693" builtinId="9" hidden="1"/>
    <cellStyle name="Followed Hyperlink" xfId="2624" builtinId="9" hidden="1"/>
    <cellStyle name="Followed Hyperlink" xfId="2625" builtinId="9" hidden="1"/>
    <cellStyle name="Followed Hyperlink" xfId="2676" builtinId="9" hidden="1"/>
    <cellStyle name="Followed Hyperlink" xfId="2611" builtinId="9" hidden="1"/>
    <cellStyle name="Followed Hyperlink" xfId="2600" builtinId="9" hidden="1"/>
    <cellStyle name="Followed Hyperlink" xfId="2602" builtinId="9" hidden="1"/>
    <cellStyle name="Followed Hyperlink" xfId="2695" builtinId="9" hidden="1"/>
    <cellStyle name="Followed Hyperlink" xfId="2696" builtinId="9" hidden="1"/>
    <cellStyle name="Followed Hyperlink" xfId="2603" builtinId="9" hidden="1"/>
    <cellStyle name="Followed Hyperlink" xfId="2698" builtinId="9" hidden="1"/>
    <cellStyle name="Followed Hyperlink" xfId="2699" builtinId="9" hidden="1"/>
    <cellStyle name="Followed Hyperlink" xfId="2700"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02" builtinId="9" hidden="1"/>
    <cellStyle name="Followed Hyperlink" xfId="2713" builtinId="9" hidden="1"/>
    <cellStyle name="Followed Hyperlink" xfId="2714" builtinId="9" hidden="1"/>
    <cellStyle name="Followed Hyperlink" xfId="2715" builtinId="9" hidden="1"/>
    <cellStyle name="Followed Hyperlink" xfId="2257" builtinId="9" hidden="1"/>
    <cellStyle name="Followed Hyperlink" xfId="1104" builtinId="9" hidden="1"/>
    <cellStyle name="Followed Hyperlink" xfId="1490" builtinId="9" hidden="1"/>
    <cellStyle name="Followed Hyperlink" xfId="2127" builtinId="9" hidden="1"/>
    <cellStyle name="Followed Hyperlink" xfId="1237" builtinId="9" hidden="1"/>
    <cellStyle name="Followed Hyperlink" xfId="2621" builtinId="9" hidden="1"/>
    <cellStyle name="Followed Hyperlink" xfId="2378" builtinId="9" hidden="1"/>
    <cellStyle name="Followed Hyperlink" xfId="2619" builtinId="9" hidden="1"/>
    <cellStyle name="Followed Hyperlink" xfId="1998" builtinId="9" hidden="1"/>
    <cellStyle name="Followed Hyperlink" xfId="2617" builtinId="9" hidden="1"/>
    <cellStyle name="Followed Hyperlink" xfId="2370" builtinId="9" hidden="1"/>
    <cellStyle name="Followed Hyperlink" xfId="2616" builtinId="9" hidden="1"/>
    <cellStyle name="Followed Hyperlink" xfId="2727" builtinId="9" hidden="1"/>
    <cellStyle name="Followed Hyperlink" xfId="273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39" builtinId="9" hidden="1"/>
    <cellStyle name="Followed Hyperlink" xfId="2752" builtinId="9" hidden="1"/>
    <cellStyle name="Followed Hyperlink" xfId="2753" builtinId="9" hidden="1"/>
    <cellStyle name="Followed Hyperlink" xfId="2754" builtinId="9" hidden="1"/>
    <cellStyle name="Followed Hyperlink" xfId="2723" builtinId="9" hidden="1"/>
    <cellStyle name="Followed Hyperlink" xfId="2764" builtinId="9" hidden="1"/>
    <cellStyle name="Followed Hyperlink" xfId="2765" builtinId="9" hidden="1"/>
    <cellStyle name="Followed Hyperlink" xfId="2766"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24" builtinId="9" hidden="1"/>
    <cellStyle name="Followed Hyperlink" xfId="2773" builtinId="9" hidden="1"/>
    <cellStyle name="Followed Hyperlink" xfId="2774" builtinId="9" hidden="1"/>
    <cellStyle name="Followed Hyperlink" xfId="2775"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77" builtinId="9" hidden="1"/>
    <cellStyle name="Followed Hyperlink" xfId="2788" builtinId="9" hidden="1"/>
    <cellStyle name="Followed Hyperlink" xfId="2789" builtinId="9" hidden="1"/>
    <cellStyle name="Followed Hyperlink" xfId="2790" builtinId="9" hidden="1"/>
    <cellStyle name="Followed Hyperlink" xfId="2717" builtinId="9" hidden="1"/>
    <cellStyle name="Followed Hyperlink" xfId="2720" builtinId="9" hidden="1"/>
    <cellStyle name="Followed Hyperlink" xfId="2756" builtinId="9" hidden="1"/>
    <cellStyle name="Followed Hyperlink" xfId="2759" builtinId="9" hidden="1"/>
    <cellStyle name="Followed Hyperlink" xfId="2725" builtinId="9" hidden="1"/>
    <cellStyle name="Followed Hyperlink" xfId="2738" builtinId="9" hidden="1"/>
    <cellStyle name="Followed Hyperlink" xfId="2762" builtinId="9" hidden="1"/>
    <cellStyle name="Followed Hyperlink" xfId="2757" builtinId="9" hidden="1"/>
    <cellStyle name="Followed Hyperlink" xfId="2726" builtinId="9" hidden="1"/>
    <cellStyle name="Followed Hyperlink" xfId="1491" builtinId="9" hidden="1"/>
    <cellStyle name="Followed Hyperlink" xfId="2793" builtinId="9" hidden="1"/>
    <cellStyle name="Followed Hyperlink" xfId="2794"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796" builtinId="9" hidden="1"/>
    <cellStyle name="Followed Hyperlink" xfId="2807" builtinId="9" hidden="1"/>
    <cellStyle name="Followed Hyperlink" xfId="2808" builtinId="9" hidden="1"/>
    <cellStyle name="Followed Hyperlink" xfId="2809" builtinId="9" hidden="1"/>
    <cellStyle name="Followed Hyperlink" xfId="2740" builtinId="9" hidden="1"/>
    <cellStyle name="Followed Hyperlink" xfId="2741" builtinId="9" hidden="1"/>
    <cellStyle name="Followed Hyperlink" xfId="2792" builtinId="9" hidden="1"/>
    <cellStyle name="Followed Hyperlink" xfId="2730" builtinId="9" hidden="1"/>
    <cellStyle name="Followed Hyperlink" xfId="2719" builtinId="9" hidden="1"/>
    <cellStyle name="Followed Hyperlink" xfId="2721" builtinId="9" hidden="1"/>
    <cellStyle name="Followed Hyperlink" xfId="2811" builtinId="9" hidden="1"/>
    <cellStyle name="Followed Hyperlink" xfId="2812" builtinId="9" hidden="1"/>
    <cellStyle name="Followed Hyperlink" xfId="2722" builtinId="9" hidden="1"/>
    <cellStyle name="Followed Hyperlink" xfId="2814" builtinId="9" hidden="1"/>
    <cellStyle name="Followed Hyperlink" xfId="2815" builtinId="9" hidden="1"/>
    <cellStyle name="Followed Hyperlink" xfId="2816"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18" builtinId="9" hidden="1"/>
    <cellStyle name="Followed Hyperlink" xfId="2829" builtinId="9" hidden="1"/>
    <cellStyle name="Followed Hyperlink" xfId="2830" builtinId="9" hidden="1"/>
    <cellStyle name="Followed Hyperlink" xfId="2831" builtinId="9" hidden="1"/>
    <cellStyle name="Followed Hyperlink" xfId="2380" builtinId="9" hidden="1"/>
    <cellStyle name="Followed Hyperlink" xfId="1233" builtinId="9" hidden="1"/>
    <cellStyle name="Followed Hyperlink" xfId="1618" builtinId="9" hidden="1"/>
    <cellStyle name="Followed Hyperlink" xfId="2251" builtinId="9" hidden="1"/>
    <cellStyle name="Followed Hyperlink" xfId="1366" builtinId="9" hidden="1"/>
    <cellStyle name="Followed Hyperlink" xfId="2737" builtinId="9" hidden="1"/>
    <cellStyle name="Followed Hyperlink" xfId="2500" builtinId="9" hidden="1"/>
    <cellStyle name="Followed Hyperlink" xfId="2736" builtinId="9" hidden="1"/>
    <cellStyle name="Followed Hyperlink" xfId="2123" builtinId="9" hidden="1"/>
    <cellStyle name="Followed Hyperlink" xfId="2735" builtinId="9" hidden="1"/>
    <cellStyle name="Followed Hyperlink" xfId="2493" builtinId="9" hidden="1"/>
    <cellStyle name="Followed Hyperlink" xfId="2734" builtinId="9" hidden="1"/>
    <cellStyle name="Followed Hyperlink" xfId="2843" builtinId="9" hidden="1"/>
    <cellStyle name="Followed Hyperlink" xfId="284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55" builtinId="9" hidden="1"/>
    <cellStyle name="Followed Hyperlink" xfId="2868" builtinId="9" hidden="1"/>
    <cellStyle name="Followed Hyperlink" xfId="2869" builtinId="9" hidden="1"/>
    <cellStyle name="Followed Hyperlink" xfId="2870" builtinId="9" hidden="1"/>
    <cellStyle name="Followed Hyperlink" xfId="2839" builtinId="9" hidden="1"/>
    <cellStyle name="Followed Hyperlink" xfId="2880" builtinId="9" hidden="1"/>
    <cellStyle name="Followed Hyperlink" xfId="2881" builtinId="9" hidden="1"/>
    <cellStyle name="Followed Hyperlink" xfId="2882"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40" builtinId="9" hidden="1"/>
    <cellStyle name="Followed Hyperlink" xfId="2889" builtinId="9" hidden="1"/>
    <cellStyle name="Followed Hyperlink" xfId="2890" builtinId="9" hidden="1"/>
    <cellStyle name="Followed Hyperlink" xfId="2891"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893" builtinId="9" hidden="1"/>
    <cellStyle name="Followed Hyperlink" xfId="2904" builtinId="9" hidden="1"/>
    <cellStyle name="Followed Hyperlink" xfId="2905" builtinId="9" hidden="1"/>
    <cellStyle name="Followed Hyperlink" xfId="2906" builtinId="9" hidden="1"/>
    <cellStyle name="Followed Hyperlink" xfId="2833" builtinId="9" hidden="1"/>
    <cellStyle name="Followed Hyperlink" xfId="2836" builtinId="9" hidden="1"/>
    <cellStyle name="Followed Hyperlink" xfId="2872" builtinId="9" hidden="1"/>
    <cellStyle name="Followed Hyperlink" xfId="2875" builtinId="9" hidden="1"/>
    <cellStyle name="Followed Hyperlink" xfId="2841" builtinId="9" hidden="1"/>
    <cellStyle name="Followed Hyperlink" xfId="2854" builtinId="9" hidden="1"/>
    <cellStyle name="Followed Hyperlink" xfId="2878" builtinId="9" hidden="1"/>
    <cellStyle name="Followed Hyperlink" xfId="2873" builtinId="9" hidden="1"/>
    <cellStyle name="Followed Hyperlink" xfId="2842" builtinId="9" hidden="1"/>
    <cellStyle name="Followed Hyperlink" xfId="1619" builtinId="9" hidden="1"/>
    <cellStyle name="Followed Hyperlink" xfId="2909" builtinId="9" hidden="1"/>
    <cellStyle name="Followed Hyperlink" xfId="2910"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12" builtinId="9" hidden="1"/>
    <cellStyle name="Followed Hyperlink" xfId="2923" builtinId="9" hidden="1"/>
    <cellStyle name="Followed Hyperlink" xfId="2924" builtinId="9" hidden="1"/>
    <cellStyle name="Followed Hyperlink" xfId="2925" builtinId="9" hidden="1"/>
    <cellStyle name="Followed Hyperlink" xfId="2856" builtinId="9" hidden="1"/>
    <cellStyle name="Followed Hyperlink" xfId="2857" builtinId="9" hidden="1"/>
    <cellStyle name="Followed Hyperlink" xfId="2908" builtinId="9" hidden="1"/>
    <cellStyle name="Followed Hyperlink" xfId="2846" builtinId="9" hidden="1"/>
    <cellStyle name="Followed Hyperlink" xfId="2835" builtinId="9" hidden="1"/>
    <cellStyle name="Followed Hyperlink" xfId="2837" builtinId="9" hidden="1"/>
    <cellStyle name="Followed Hyperlink" xfId="2927" builtinId="9" hidden="1"/>
    <cellStyle name="Followed Hyperlink" xfId="2928" builtinId="9" hidden="1"/>
    <cellStyle name="Followed Hyperlink" xfId="2838" builtinId="9" hidden="1"/>
    <cellStyle name="Followed Hyperlink" xfId="2930" builtinId="9" hidden="1"/>
    <cellStyle name="Followed Hyperlink" xfId="2931" builtinId="9" hidden="1"/>
    <cellStyle name="Followed Hyperlink" xfId="2932"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34" builtinId="9" hidden="1"/>
    <cellStyle name="Followed Hyperlink" xfId="2945" builtinId="9" hidden="1"/>
    <cellStyle name="Followed Hyperlink" xfId="2946" builtinId="9" hidden="1"/>
    <cellStyle name="Followed Hyperlink" xfId="2947" builtinId="9" hidden="1"/>
    <cellStyle name="Followed Hyperlink" xfId="2502" builtinId="9" hidden="1"/>
    <cellStyle name="Followed Hyperlink" xfId="1362" builtinId="9" hidden="1"/>
    <cellStyle name="Followed Hyperlink" xfId="1745" builtinId="9" hidden="1"/>
    <cellStyle name="Followed Hyperlink" xfId="2374" builtinId="9" hidden="1"/>
    <cellStyle name="Followed Hyperlink" xfId="1494" builtinId="9" hidden="1"/>
    <cellStyle name="Followed Hyperlink" xfId="2853" builtinId="9" hidden="1"/>
    <cellStyle name="Followed Hyperlink" xfId="2620" builtinId="9" hidden="1"/>
    <cellStyle name="Followed Hyperlink" xfId="2852" builtinId="9" hidden="1"/>
    <cellStyle name="Followed Hyperlink" xfId="2248" builtinId="9" hidden="1"/>
    <cellStyle name="Followed Hyperlink" xfId="2851" builtinId="9" hidden="1"/>
    <cellStyle name="Followed Hyperlink" xfId="2613" builtinId="9" hidden="1"/>
    <cellStyle name="Followed Hyperlink" xfId="2850" builtinId="9" hidden="1"/>
    <cellStyle name="Followed Hyperlink" xfId="2959" builtinId="9" hidden="1"/>
    <cellStyle name="Followed Hyperlink" xfId="2963"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65" builtinId="9" hidden="1"/>
    <cellStyle name="Followed Hyperlink" xfId="2978" builtinId="9" hidden="1"/>
    <cellStyle name="Followed Hyperlink" xfId="2979" builtinId="9" hidden="1"/>
    <cellStyle name="Followed Hyperlink" xfId="2980" builtinId="9" hidden="1"/>
    <cellStyle name="Followed Hyperlink" xfId="2955" builtinId="9" hidden="1"/>
    <cellStyle name="Followed Hyperlink" xfId="2990" builtinId="9" hidden="1"/>
    <cellStyle name="Followed Hyperlink" xfId="2991" builtinId="9" hidden="1"/>
    <cellStyle name="Followed Hyperlink" xfId="2992"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56" builtinId="9" hidden="1"/>
    <cellStyle name="Followed Hyperlink" xfId="2999" builtinId="9" hidden="1"/>
    <cellStyle name="Followed Hyperlink" xfId="3000" builtinId="9" hidden="1"/>
    <cellStyle name="Followed Hyperlink" xfId="3001"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03" builtinId="9" hidden="1"/>
    <cellStyle name="Followed Hyperlink" xfId="3014" builtinId="9" hidden="1"/>
    <cellStyle name="Followed Hyperlink" xfId="3015" builtinId="9" hidden="1"/>
    <cellStyle name="Followed Hyperlink" xfId="3016" builtinId="9" hidden="1"/>
    <cellStyle name="Followed Hyperlink" xfId="2949" builtinId="9" hidden="1"/>
    <cellStyle name="Followed Hyperlink" xfId="2952" builtinId="9" hidden="1"/>
    <cellStyle name="Followed Hyperlink" xfId="2982" builtinId="9" hidden="1"/>
    <cellStyle name="Followed Hyperlink" xfId="2985" builtinId="9" hidden="1"/>
    <cellStyle name="Followed Hyperlink" xfId="2957" builtinId="9" hidden="1"/>
    <cellStyle name="Followed Hyperlink" xfId="2964" builtinId="9" hidden="1"/>
    <cellStyle name="Followed Hyperlink" xfId="2988" builtinId="9" hidden="1"/>
    <cellStyle name="Followed Hyperlink" xfId="2983" builtinId="9" hidden="1"/>
    <cellStyle name="Followed Hyperlink" xfId="2958" builtinId="9" hidden="1"/>
    <cellStyle name="Followed Hyperlink" xfId="1746" builtinId="9" hidden="1"/>
    <cellStyle name="Followed Hyperlink" xfId="3019" builtinId="9" hidden="1"/>
    <cellStyle name="Followed Hyperlink" xfId="3020"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22" builtinId="9" hidden="1"/>
    <cellStyle name="Followed Hyperlink" xfId="3033" builtinId="9" hidden="1"/>
    <cellStyle name="Followed Hyperlink" xfId="3034" builtinId="9" hidden="1"/>
    <cellStyle name="Followed Hyperlink" xfId="3035" builtinId="9" hidden="1"/>
    <cellStyle name="Followed Hyperlink" xfId="2966" builtinId="9" hidden="1"/>
    <cellStyle name="Followed Hyperlink" xfId="2967" builtinId="9" hidden="1"/>
    <cellStyle name="Followed Hyperlink" xfId="3018" builtinId="9" hidden="1"/>
    <cellStyle name="Followed Hyperlink" xfId="2962" builtinId="9" hidden="1"/>
    <cellStyle name="Followed Hyperlink" xfId="2951" builtinId="9" hidden="1"/>
    <cellStyle name="Followed Hyperlink" xfId="2953" builtinId="9" hidden="1"/>
    <cellStyle name="Followed Hyperlink" xfId="3037" builtinId="9" hidden="1"/>
    <cellStyle name="Followed Hyperlink" xfId="3038" builtinId="9" hidden="1"/>
    <cellStyle name="Followed Hyperlink" xfId="2954" builtinId="9" hidden="1"/>
    <cellStyle name="Followed Hyperlink" xfId="3040" builtinId="9" hidden="1"/>
    <cellStyle name="Followed Hyperlink" xfId="3041" builtinId="9" hidden="1"/>
    <cellStyle name="Followed Hyperlink" xfId="3042"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44" builtinId="9" hidden="1"/>
    <cellStyle name="Followed Hyperlink" xfId="3055" builtinId="9" hidden="1"/>
    <cellStyle name="Followed Hyperlink" xfId="3056" builtinId="9" hidden="1"/>
    <cellStyle name="Followed Hyperlink" xfId="3057" builtinId="9" hidden="1"/>
    <cellStyle name="Followed Hyperlink" xfId="3113" builtinId="9" hidden="1"/>
    <cellStyle name="Followed Hyperlink" xfId="3121" builtinId="9" hidden="1"/>
    <cellStyle name="Followed Hyperlink" xfId="3123" builtinId="9" hidden="1"/>
    <cellStyle name="Followed Hyperlink" xfId="3124"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07" builtinId="9" hidden="1"/>
    <cellStyle name="Followed Hyperlink" xfId="3131" builtinId="9" hidden="1"/>
    <cellStyle name="Followed Hyperlink" xfId="3132" builtinId="9" hidden="1"/>
    <cellStyle name="Followed Hyperlink" xfId="3133" builtinId="9" hidden="1"/>
    <cellStyle name="Followed Hyperlink" xfId="3161" builtinId="9" hidden="1"/>
    <cellStyle name="Followed Hyperlink" xfId="3165"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84" builtinId="9" hidden="1"/>
    <cellStyle name="Followed Hyperlink" xfId="3199" builtinId="9" hidden="1"/>
    <cellStyle name="Followed Hyperlink" xfId="3200" builtinId="9" hidden="1"/>
    <cellStyle name="Followed Hyperlink" xfId="3201" builtinId="9" hidden="1"/>
    <cellStyle name="Followed Hyperlink" xfId="3157" builtinId="9" hidden="1"/>
    <cellStyle name="Followed Hyperlink" xfId="3211" builtinId="9" hidden="1"/>
    <cellStyle name="Followed Hyperlink" xfId="3212" builtinId="9" hidden="1"/>
    <cellStyle name="Followed Hyperlink" xfId="3213"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158" builtinId="9" hidden="1"/>
    <cellStyle name="Followed Hyperlink" xfId="3220" builtinId="9" hidden="1"/>
    <cellStyle name="Followed Hyperlink" xfId="3221" builtinId="9" hidden="1"/>
    <cellStyle name="Followed Hyperlink" xfId="3222"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24" builtinId="9" hidden="1"/>
    <cellStyle name="Followed Hyperlink" xfId="3235" builtinId="9" hidden="1"/>
    <cellStyle name="Followed Hyperlink" xfId="3236" builtinId="9" hidden="1"/>
    <cellStyle name="Followed Hyperlink" xfId="3237" builtinId="9" hidden="1"/>
    <cellStyle name="Followed Hyperlink" xfId="3151" builtinId="9" hidden="1"/>
    <cellStyle name="Followed Hyperlink" xfId="3154" builtinId="9" hidden="1"/>
    <cellStyle name="Followed Hyperlink" xfId="3203" builtinId="9" hidden="1"/>
    <cellStyle name="Followed Hyperlink" xfId="3206" builtinId="9" hidden="1"/>
    <cellStyle name="Followed Hyperlink" xfId="3159" builtinId="9" hidden="1"/>
    <cellStyle name="Followed Hyperlink" xfId="3183" builtinId="9" hidden="1"/>
    <cellStyle name="Followed Hyperlink" xfId="3209" builtinId="9" hidden="1"/>
    <cellStyle name="Followed Hyperlink" xfId="3204" builtinId="9" hidden="1"/>
    <cellStyle name="Followed Hyperlink" xfId="3160" builtinId="9" hidden="1"/>
    <cellStyle name="Followed Hyperlink" xfId="3150" builtinId="9" hidden="1"/>
    <cellStyle name="Followed Hyperlink" xfId="3240" builtinId="9" hidden="1"/>
    <cellStyle name="Followed Hyperlink" xfId="3241"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43" builtinId="9" hidden="1"/>
    <cellStyle name="Followed Hyperlink" xfId="3254" builtinId="9" hidden="1"/>
    <cellStyle name="Followed Hyperlink" xfId="3255" builtinId="9" hidden="1"/>
    <cellStyle name="Followed Hyperlink" xfId="3256" builtinId="9" hidden="1"/>
    <cellStyle name="Followed Hyperlink" xfId="3187" builtinId="9" hidden="1"/>
    <cellStyle name="Followed Hyperlink" xfId="3188" builtinId="9" hidden="1"/>
    <cellStyle name="Followed Hyperlink" xfId="3239" builtinId="9" hidden="1"/>
    <cellStyle name="Followed Hyperlink" xfId="3164" builtinId="9" hidden="1"/>
    <cellStyle name="Followed Hyperlink" xfId="3153" builtinId="9" hidden="1"/>
    <cellStyle name="Followed Hyperlink" xfId="3155" builtinId="9" hidden="1"/>
    <cellStyle name="Followed Hyperlink" xfId="3258" builtinId="9" hidden="1"/>
    <cellStyle name="Followed Hyperlink" xfId="3259" builtinId="9" hidden="1"/>
    <cellStyle name="Followed Hyperlink" xfId="3156" builtinId="9" hidden="1"/>
    <cellStyle name="Followed Hyperlink" xfId="3261" builtinId="9" hidden="1"/>
    <cellStyle name="Followed Hyperlink" xfId="3262" builtinId="9" hidden="1"/>
    <cellStyle name="Followed Hyperlink" xfId="3263"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65" builtinId="9" hidden="1"/>
    <cellStyle name="Followed Hyperlink" xfId="3276" builtinId="9" hidden="1"/>
    <cellStyle name="Followed Hyperlink" xfId="3277" builtinId="9" hidden="1"/>
    <cellStyle name="Followed Hyperlink" xfId="3278" builtinId="9" hidden="1"/>
    <cellStyle name="Followed Hyperlink" xfId="3073" builtinId="9" hidden="1"/>
    <cellStyle name="Followed Hyperlink" xfId="3102" builtinId="9" hidden="1"/>
    <cellStyle name="Followed Hyperlink" xfId="3094" builtinId="9" hidden="1"/>
    <cellStyle name="Followed Hyperlink" xfId="3090" builtinId="9" hidden="1"/>
    <cellStyle name="Followed Hyperlink" xfId="3082" builtinId="9" hidden="1"/>
    <cellStyle name="Followed Hyperlink" xfId="3181" builtinId="9" hidden="1"/>
    <cellStyle name="Followed Hyperlink" xfId="3101" builtinId="9" hidden="1"/>
    <cellStyle name="Followed Hyperlink" xfId="3179" builtinId="9" hidden="1"/>
    <cellStyle name="Followed Hyperlink" xfId="3146" builtinId="9" hidden="1"/>
    <cellStyle name="Followed Hyperlink" xfId="3177" builtinId="9" hidden="1"/>
    <cellStyle name="Followed Hyperlink" xfId="3093" builtinId="9" hidden="1"/>
    <cellStyle name="Followed Hyperlink" xfId="3175" builtinId="9" hidden="1"/>
    <cellStyle name="Followed Hyperlink" xfId="3290" builtinId="9" hidden="1"/>
    <cellStyle name="Followed Hyperlink" xfId="3294"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13" builtinId="9" hidden="1"/>
    <cellStyle name="Followed Hyperlink" xfId="3328" builtinId="9" hidden="1"/>
    <cellStyle name="Followed Hyperlink" xfId="3329" builtinId="9" hidden="1"/>
    <cellStyle name="Followed Hyperlink" xfId="3330" builtinId="9" hidden="1"/>
    <cellStyle name="Followed Hyperlink" xfId="3286" builtinId="9" hidden="1"/>
    <cellStyle name="Followed Hyperlink" xfId="3340" builtinId="9" hidden="1"/>
    <cellStyle name="Followed Hyperlink" xfId="3341" builtinId="9" hidden="1"/>
    <cellStyle name="Followed Hyperlink" xfId="3342"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287" builtinId="9" hidden="1"/>
    <cellStyle name="Followed Hyperlink" xfId="3349" builtinId="9" hidden="1"/>
    <cellStyle name="Followed Hyperlink" xfId="3350" builtinId="9" hidden="1"/>
    <cellStyle name="Followed Hyperlink" xfId="3351"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53" builtinId="9" hidden="1"/>
    <cellStyle name="Followed Hyperlink" xfId="3364" builtinId="9" hidden="1"/>
    <cellStyle name="Followed Hyperlink" xfId="3365" builtinId="9" hidden="1"/>
    <cellStyle name="Followed Hyperlink" xfId="3366" builtinId="9" hidden="1"/>
    <cellStyle name="Followed Hyperlink" xfId="3280" builtinId="9" hidden="1"/>
    <cellStyle name="Followed Hyperlink" xfId="3283" builtinId="9" hidden="1"/>
    <cellStyle name="Followed Hyperlink" xfId="3332" builtinId="9" hidden="1"/>
    <cellStyle name="Followed Hyperlink" xfId="3335" builtinId="9" hidden="1"/>
    <cellStyle name="Followed Hyperlink" xfId="3288" builtinId="9" hidden="1"/>
    <cellStyle name="Followed Hyperlink" xfId="3312" builtinId="9" hidden="1"/>
    <cellStyle name="Followed Hyperlink" xfId="3338" builtinId="9" hidden="1"/>
    <cellStyle name="Followed Hyperlink" xfId="3333" builtinId="9" hidden="1"/>
    <cellStyle name="Followed Hyperlink" xfId="3289" builtinId="9" hidden="1"/>
    <cellStyle name="Followed Hyperlink" xfId="3080" builtinId="9" hidden="1"/>
    <cellStyle name="Followed Hyperlink" xfId="3369" builtinId="9" hidden="1"/>
    <cellStyle name="Followed Hyperlink" xfId="3370"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72" builtinId="9" hidden="1"/>
    <cellStyle name="Followed Hyperlink" xfId="3383" builtinId="9" hidden="1"/>
    <cellStyle name="Followed Hyperlink" xfId="3384" builtinId="9" hidden="1"/>
    <cellStyle name="Followed Hyperlink" xfId="3385" builtinId="9" hidden="1"/>
    <cellStyle name="Followed Hyperlink" xfId="3316" builtinId="9" hidden="1"/>
    <cellStyle name="Followed Hyperlink" xfId="3317" builtinId="9" hidden="1"/>
    <cellStyle name="Followed Hyperlink" xfId="3368" builtinId="9" hidden="1"/>
    <cellStyle name="Followed Hyperlink" xfId="3293" builtinId="9" hidden="1"/>
    <cellStyle name="Followed Hyperlink" xfId="3282" builtinId="9" hidden="1"/>
    <cellStyle name="Followed Hyperlink" xfId="3284" builtinId="9" hidden="1"/>
    <cellStyle name="Followed Hyperlink" xfId="3387" builtinId="9" hidden="1"/>
    <cellStyle name="Followed Hyperlink" xfId="3388" builtinId="9" hidden="1"/>
    <cellStyle name="Followed Hyperlink" xfId="3285" builtinId="9" hidden="1"/>
    <cellStyle name="Followed Hyperlink" xfId="3390" builtinId="9" hidden="1"/>
    <cellStyle name="Followed Hyperlink" xfId="3391" builtinId="9" hidden="1"/>
    <cellStyle name="Followed Hyperlink" xfId="3392"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394" builtinId="9" hidden="1"/>
    <cellStyle name="Followed Hyperlink" xfId="3405" builtinId="9" hidden="1"/>
    <cellStyle name="Followed Hyperlink" xfId="3406" builtinId="9" hidden="1"/>
    <cellStyle name="Followed Hyperlink" xfId="3407" builtinId="9" hidden="1"/>
    <cellStyle name="Followed Hyperlink" xfId="3114" builtinId="9" hidden="1"/>
    <cellStyle name="Followed Hyperlink" xfId="3138" builtinId="9" hidden="1"/>
    <cellStyle name="Followed Hyperlink" xfId="3065" builtinId="9" hidden="1"/>
    <cellStyle name="Followed Hyperlink" xfId="3122" builtinId="9" hidden="1"/>
    <cellStyle name="Followed Hyperlink" xfId="3115" builtinId="9" hidden="1"/>
    <cellStyle name="Followed Hyperlink" xfId="3310" builtinId="9" hidden="1"/>
    <cellStyle name="Followed Hyperlink" xfId="3139" builtinId="9" hidden="1"/>
    <cellStyle name="Followed Hyperlink" xfId="3308" builtinId="9" hidden="1"/>
    <cellStyle name="Followed Hyperlink" xfId="3088" builtinId="9" hidden="1"/>
    <cellStyle name="Followed Hyperlink" xfId="3306" builtinId="9" hidden="1"/>
    <cellStyle name="Followed Hyperlink" xfId="3066" builtinId="9" hidden="1"/>
    <cellStyle name="Followed Hyperlink" xfId="3304" builtinId="9" hidden="1"/>
    <cellStyle name="Followed Hyperlink" xfId="3419" builtinId="9" hidden="1"/>
    <cellStyle name="Followed Hyperlink" xfId="3423"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42" builtinId="9" hidden="1"/>
    <cellStyle name="Followed Hyperlink" xfId="3457" builtinId="9" hidden="1"/>
    <cellStyle name="Followed Hyperlink" xfId="3458" builtinId="9" hidden="1"/>
    <cellStyle name="Followed Hyperlink" xfId="3459" builtinId="9" hidden="1"/>
    <cellStyle name="Followed Hyperlink" xfId="3415" builtinId="9" hidden="1"/>
    <cellStyle name="Followed Hyperlink" xfId="3469" builtinId="9" hidden="1"/>
    <cellStyle name="Followed Hyperlink" xfId="3470" builtinId="9" hidden="1"/>
    <cellStyle name="Followed Hyperlink" xfId="3471"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16" builtinId="9" hidden="1"/>
    <cellStyle name="Followed Hyperlink" xfId="3478" builtinId="9" hidden="1"/>
    <cellStyle name="Followed Hyperlink" xfId="3479" builtinId="9" hidden="1"/>
    <cellStyle name="Followed Hyperlink" xfId="3480"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82" builtinId="9" hidden="1"/>
    <cellStyle name="Followed Hyperlink" xfId="3493" builtinId="9" hidden="1"/>
    <cellStyle name="Followed Hyperlink" xfId="3494" builtinId="9" hidden="1"/>
    <cellStyle name="Followed Hyperlink" xfId="3495" builtinId="9" hidden="1"/>
    <cellStyle name="Followed Hyperlink" xfId="3409" builtinId="9" hidden="1"/>
    <cellStyle name="Followed Hyperlink" xfId="3412" builtinId="9" hidden="1"/>
    <cellStyle name="Followed Hyperlink" xfId="3461" builtinId="9" hidden="1"/>
    <cellStyle name="Followed Hyperlink" xfId="3464" builtinId="9" hidden="1"/>
    <cellStyle name="Followed Hyperlink" xfId="3417" builtinId="9" hidden="1"/>
    <cellStyle name="Followed Hyperlink" xfId="3441" builtinId="9" hidden="1"/>
    <cellStyle name="Followed Hyperlink" xfId="3467" builtinId="9" hidden="1"/>
    <cellStyle name="Followed Hyperlink" xfId="3462" builtinId="9" hidden="1"/>
    <cellStyle name="Followed Hyperlink" xfId="3418" builtinId="9" hidden="1"/>
    <cellStyle name="Followed Hyperlink" xfId="3111" builtinId="9" hidden="1"/>
    <cellStyle name="Followed Hyperlink" xfId="3498" builtinId="9" hidden="1"/>
    <cellStyle name="Followed Hyperlink" xfId="3499"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01" builtinId="9" hidden="1"/>
    <cellStyle name="Followed Hyperlink" xfId="3512" builtinId="9" hidden="1"/>
    <cellStyle name="Followed Hyperlink" xfId="3513" builtinId="9" hidden="1"/>
    <cellStyle name="Followed Hyperlink" xfId="3514" builtinId="9" hidden="1"/>
    <cellStyle name="Followed Hyperlink" xfId="3445" builtinId="9" hidden="1"/>
    <cellStyle name="Followed Hyperlink" xfId="3446" builtinId="9" hidden="1"/>
    <cellStyle name="Followed Hyperlink" xfId="3497" builtinId="9" hidden="1"/>
    <cellStyle name="Followed Hyperlink" xfId="3422" builtinId="9" hidden="1"/>
    <cellStyle name="Followed Hyperlink" xfId="3411" builtinId="9" hidden="1"/>
    <cellStyle name="Followed Hyperlink" xfId="3413" builtinId="9" hidden="1"/>
    <cellStyle name="Followed Hyperlink" xfId="3516" builtinId="9" hidden="1"/>
    <cellStyle name="Followed Hyperlink" xfId="3517" builtinId="9" hidden="1"/>
    <cellStyle name="Followed Hyperlink" xfId="3414" builtinId="9" hidden="1"/>
    <cellStyle name="Followed Hyperlink" xfId="3519" builtinId="9" hidden="1"/>
    <cellStyle name="Followed Hyperlink" xfId="3520" builtinId="9" hidden="1"/>
    <cellStyle name="Followed Hyperlink" xfId="3521"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23" builtinId="9" hidden="1"/>
    <cellStyle name="Followed Hyperlink" xfId="3534" builtinId="9" hidden="1"/>
    <cellStyle name="Followed Hyperlink" xfId="3535" builtinId="9" hidden="1"/>
    <cellStyle name="Followed Hyperlink" xfId="3536" builtinId="9" hidden="1"/>
    <cellStyle name="Followed Hyperlink" xfId="3069" builtinId="9" hidden="1"/>
    <cellStyle name="Followed Hyperlink" xfId="3081" builtinId="9" hidden="1"/>
    <cellStyle name="Followed Hyperlink" xfId="3110" builtinId="9" hidden="1"/>
    <cellStyle name="Followed Hyperlink" xfId="3098" builtinId="9" hidden="1"/>
    <cellStyle name="Followed Hyperlink" xfId="3099" builtinId="9" hidden="1"/>
    <cellStyle name="Followed Hyperlink" xfId="3439" builtinId="9" hidden="1"/>
    <cellStyle name="Followed Hyperlink" xfId="3180" builtinId="9" hidden="1"/>
    <cellStyle name="Followed Hyperlink" xfId="3437" builtinId="9" hidden="1"/>
    <cellStyle name="Followed Hyperlink" xfId="3071" builtinId="9" hidden="1"/>
    <cellStyle name="Followed Hyperlink" xfId="3435" builtinId="9" hidden="1"/>
    <cellStyle name="Followed Hyperlink" xfId="3166" builtinId="9" hidden="1"/>
    <cellStyle name="Followed Hyperlink" xfId="3433" builtinId="9" hidden="1"/>
    <cellStyle name="Followed Hyperlink" xfId="3548" builtinId="9" hidden="1"/>
    <cellStyle name="Followed Hyperlink" xfId="3552"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71" builtinId="9" hidden="1"/>
    <cellStyle name="Followed Hyperlink" xfId="3586" builtinId="9" hidden="1"/>
    <cellStyle name="Followed Hyperlink" xfId="3587" builtinId="9" hidden="1"/>
    <cellStyle name="Followed Hyperlink" xfId="3588" builtinId="9" hidden="1"/>
    <cellStyle name="Followed Hyperlink" xfId="3544" builtinId="9" hidden="1"/>
    <cellStyle name="Followed Hyperlink" xfId="3598" builtinId="9" hidden="1"/>
    <cellStyle name="Followed Hyperlink" xfId="3599" builtinId="9" hidden="1"/>
    <cellStyle name="Followed Hyperlink" xfId="3600"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545" builtinId="9" hidden="1"/>
    <cellStyle name="Followed Hyperlink" xfId="3607" builtinId="9" hidden="1"/>
    <cellStyle name="Followed Hyperlink" xfId="3608" builtinId="9" hidden="1"/>
    <cellStyle name="Followed Hyperlink" xfId="3609"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11" builtinId="9" hidden="1"/>
    <cellStyle name="Followed Hyperlink" xfId="3622" builtinId="9" hidden="1"/>
    <cellStyle name="Followed Hyperlink" xfId="3623" builtinId="9" hidden="1"/>
    <cellStyle name="Followed Hyperlink" xfId="3624" builtinId="9" hidden="1"/>
    <cellStyle name="Followed Hyperlink" xfId="3538" builtinId="9" hidden="1"/>
    <cellStyle name="Followed Hyperlink" xfId="3541" builtinId="9" hidden="1"/>
    <cellStyle name="Followed Hyperlink" xfId="3590" builtinId="9" hidden="1"/>
    <cellStyle name="Followed Hyperlink" xfId="3593" builtinId="9" hidden="1"/>
    <cellStyle name="Followed Hyperlink" xfId="3546" builtinId="9" hidden="1"/>
    <cellStyle name="Followed Hyperlink" xfId="3570" builtinId="9" hidden="1"/>
    <cellStyle name="Followed Hyperlink" xfId="3596" builtinId="9" hidden="1"/>
    <cellStyle name="Followed Hyperlink" xfId="3591" builtinId="9" hidden="1"/>
    <cellStyle name="Followed Hyperlink" xfId="3547" builtinId="9" hidden="1"/>
    <cellStyle name="Followed Hyperlink" xfId="3104" builtinId="9" hidden="1"/>
    <cellStyle name="Followed Hyperlink" xfId="3627" builtinId="9" hidden="1"/>
    <cellStyle name="Followed Hyperlink" xfId="3628"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30" builtinId="9" hidden="1"/>
    <cellStyle name="Followed Hyperlink" xfId="3641" builtinId="9" hidden="1"/>
    <cellStyle name="Followed Hyperlink" xfId="3642" builtinId="9" hidden="1"/>
    <cellStyle name="Followed Hyperlink" xfId="3643" builtinId="9" hidden="1"/>
    <cellStyle name="Followed Hyperlink" xfId="3574" builtinId="9" hidden="1"/>
    <cellStyle name="Followed Hyperlink" xfId="3575" builtinId="9" hidden="1"/>
    <cellStyle name="Followed Hyperlink" xfId="3626" builtinId="9" hidden="1"/>
    <cellStyle name="Followed Hyperlink" xfId="3551" builtinId="9" hidden="1"/>
    <cellStyle name="Followed Hyperlink" xfId="3540" builtinId="9" hidden="1"/>
    <cellStyle name="Followed Hyperlink" xfId="3542" builtinId="9" hidden="1"/>
    <cellStyle name="Followed Hyperlink" xfId="3645" builtinId="9" hidden="1"/>
    <cellStyle name="Followed Hyperlink" xfId="3646" builtinId="9" hidden="1"/>
    <cellStyle name="Followed Hyperlink" xfId="3543" builtinId="9" hidden="1"/>
    <cellStyle name="Followed Hyperlink" xfId="3648" builtinId="9" hidden="1"/>
    <cellStyle name="Followed Hyperlink" xfId="3649" builtinId="9" hidden="1"/>
    <cellStyle name="Followed Hyperlink" xfId="3650"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52" builtinId="9" hidden="1"/>
    <cellStyle name="Followed Hyperlink" xfId="3663" builtinId="9" hidden="1"/>
    <cellStyle name="Followed Hyperlink" xfId="3664" builtinId="9" hidden="1"/>
    <cellStyle name="Followed Hyperlink" xfId="3665" builtinId="9" hidden="1"/>
    <cellStyle name="Followed Hyperlink" xfId="3182" builtinId="9" hidden="1"/>
    <cellStyle name="Followed Hyperlink" xfId="3117" builtinId="9" hidden="1"/>
    <cellStyle name="Followed Hyperlink" xfId="3105" builtinId="9" hidden="1"/>
    <cellStyle name="Followed Hyperlink" xfId="3143" builtinId="9" hidden="1"/>
    <cellStyle name="Followed Hyperlink" xfId="3142" builtinId="9" hidden="1"/>
    <cellStyle name="Followed Hyperlink" xfId="3568" builtinId="9" hidden="1"/>
    <cellStyle name="Followed Hyperlink" xfId="3309" builtinId="9" hidden="1"/>
    <cellStyle name="Followed Hyperlink" xfId="3566" builtinId="9" hidden="1"/>
    <cellStyle name="Followed Hyperlink" xfId="3103" builtinId="9" hidden="1"/>
    <cellStyle name="Followed Hyperlink" xfId="3564" builtinId="9" hidden="1"/>
    <cellStyle name="Followed Hyperlink" xfId="3295" builtinId="9" hidden="1"/>
    <cellStyle name="Followed Hyperlink" xfId="3562" builtinId="9" hidden="1"/>
    <cellStyle name="Followed Hyperlink" xfId="3677" builtinId="9" hidden="1"/>
    <cellStyle name="Followed Hyperlink" xfId="3681"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00" builtinId="9" hidden="1"/>
    <cellStyle name="Followed Hyperlink" xfId="3715" builtinId="9" hidden="1"/>
    <cellStyle name="Followed Hyperlink" xfId="3716" builtinId="9" hidden="1"/>
    <cellStyle name="Followed Hyperlink" xfId="3717" builtinId="9" hidden="1"/>
    <cellStyle name="Followed Hyperlink" xfId="3673" builtinId="9" hidden="1"/>
    <cellStyle name="Followed Hyperlink" xfId="3727" builtinId="9" hidden="1"/>
    <cellStyle name="Followed Hyperlink" xfId="3728" builtinId="9" hidden="1"/>
    <cellStyle name="Followed Hyperlink" xfId="3729"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674" builtinId="9" hidden="1"/>
    <cellStyle name="Followed Hyperlink" xfId="3736" builtinId="9" hidden="1"/>
    <cellStyle name="Followed Hyperlink" xfId="3737" builtinId="9" hidden="1"/>
    <cellStyle name="Followed Hyperlink" xfId="3738"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40" builtinId="9" hidden="1"/>
    <cellStyle name="Followed Hyperlink" xfId="3751" builtinId="9" hidden="1"/>
    <cellStyle name="Followed Hyperlink" xfId="3752" builtinId="9" hidden="1"/>
    <cellStyle name="Followed Hyperlink" xfId="3753" builtinId="9" hidden="1"/>
    <cellStyle name="Followed Hyperlink" xfId="3667" builtinId="9" hidden="1"/>
    <cellStyle name="Followed Hyperlink" xfId="3670" builtinId="9" hidden="1"/>
    <cellStyle name="Followed Hyperlink" xfId="3719" builtinId="9" hidden="1"/>
    <cellStyle name="Followed Hyperlink" xfId="3722" builtinId="9" hidden="1"/>
    <cellStyle name="Followed Hyperlink" xfId="3675" builtinId="9" hidden="1"/>
    <cellStyle name="Followed Hyperlink" xfId="3699" builtinId="9" hidden="1"/>
    <cellStyle name="Followed Hyperlink" xfId="3725" builtinId="9" hidden="1"/>
    <cellStyle name="Followed Hyperlink" xfId="3720" builtinId="9" hidden="1"/>
    <cellStyle name="Followed Hyperlink" xfId="3676" builtinId="9" hidden="1"/>
    <cellStyle name="Followed Hyperlink" xfId="3136" builtinId="9" hidden="1"/>
    <cellStyle name="Followed Hyperlink" xfId="3756" builtinId="9" hidden="1"/>
    <cellStyle name="Followed Hyperlink" xfId="3757"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59" builtinId="9" hidden="1"/>
    <cellStyle name="Followed Hyperlink" xfId="3770" builtinId="9" hidden="1"/>
    <cellStyle name="Followed Hyperlink" xfId="3771" builtinId="9" hidden="1"/>
    <cellStyle name="Followed Hyperlink" xfId="3772" builtinId="9" hidden="1"/>
    <cellStyle name="Followed Hyperlink" xfId="3703" builtinId="9" hidden="1"/>
    <cellStyle name="Followed Hyperlink" xfId="3704" builtinId="9" hidden="1"/>
    <cellStyle name="Followed Hyperlink" xfId="3755" builtinId="9" hidden="1"/>
    <cellStyle name="Followed Hyperlink" xfId="3680" builtinId="9" hidden="1"/>
    <cellStyle name="Followed Hyperlink" xfId="3669" builtinId="9" hidden="1"/>
    <cellStyle name="Followed Hyperlink" xfId="3671" builtinId="9" hidden="1"/>
    <cellStyle name="Followed Hyperlink" xfId="3774" builtinId="9" hidden="1"/>
    <cellStyle name="Followed Hyperlink" xfId="3775" builtinId="9" hidden="1"/>
    <cellStyle name="Followed Hyperlink" xfId="3672" builtinId="9" hidden="1"/>
    <cellStyle name="Followed Hyperlink" xfId="3777" builtinId="9" hidden="1"/>
    <cellStyle name="Followed Hyperlink" xfId="3778" builtinId="9" hidden="1"/>
    <cellStyle name="Followed Hyperlink" xfId="3779"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81" builtinId="9" hidden="1"/>
    <cellStyle name="Followed Hyperlink" xfId="3792" builtinId="9" hidden="1"/>
    <cellStyle name="Followed Hyperlink" xfId="3793" builtinId="9" hidden="1"/>
    <cellStyle name="Followed Hyperlink" xfId="3794" builtinId="9" hidden="1"/>
    <cellStyle name="Followed Hyperlink" xfId="3311" builtinId="9" hidden="1"/>
    <cellStyle name="Followed Hyperlink" xfId="3091" builtinId="9" hidden="1"/>
    <cellStyle name="Followed Hyperlink" xfId="3148" builtinId="9" hidden="1"/>
    <cellStyle name="Followed Hyperlink" xfId="3176" builtinId="9" hidden="1"/>
    <cellStyle name="Followed Hyperlink" xfId="3096" builtinId="9" hidden="1"/>
    <cellStyle name="Followed Hyperlink" xfId="3697" builtinId="9" hidden="1"/>
    <cellStyle name="Followed Hyperlink" xfId="3438" builtinId="9" hidden="1"/>
    <cellStyle name="Followed Hyperlink" xfId="3695" builtinId="9" hidden="1"/>
    <cellStyle name="Followed Hyperlink" xfId="3137" builtinId="9" hidden="1"/>
    <cellStyle name="Followed Hyperlink" xfId="3693" builtinId="9" hidden="1"/>
    <cellStyle name="Followed Hyperlink" xfId="3424" builtinId="9" hidden="1"/>
    <cellStyle name="Followed Hyperlink" xfId="3691" builtinId="9" hidden="1"/>
    <cellStyle name="Followed Hyperlink" xfId="3806" builtinId="9" hidden="1"/>
    <cellStyle name="Followed Hyperlink" xfId="3810"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29" builtinId="9" hidden="1"/>
    <cellStyle name="Followed Hyperlink" xfId="3844" builtinId="9" hidden="1"/>
    <cellStyle name="Followed Hyperlink" xfId="3845" builtinId="9" hidden="1"/>
    <cellStyle name="Followed Hyperlink" xfId="3846" builtinId="9" hidden="1"/>
    <cellStyle name="Followed Hyperlink" xfId="3802" builtinId="9" hidden="1"/>
    <cellStyle name="Followed Hyperlink" xfId="3856" builtinId="9" hidden="1"/>
    <cellStyle name="Followed Hyperlink" xfId="3857" builtinId="9" hidden="1"/>
    <cellStyle name="Followed Hyperlink" xfId="3858"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03" builtinId="9" hidden="1"/>
    <cellStyle name="Followed Hyperlink" xfId="3865" builtinId="9" hidden="1"/>
    <cellStyle name="Followed Hyperlink" xfId="3866" builtinId="9" hidden="1"/>
    <cellStyle name="Followed Hyperlink" xfId="3867"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69" builtinId="9" hidden="1"/>
    <cellStyle name="Followed Hyperlink" xfId="3880" builtinId="9" hidden="1"/>
    <cellStyle name="Followed Hyperlink" xfId="3881" builtinId="9" hidden="1"/>
    <cellStyle name="Followed Hyperlink" xfId="3882" builtinId="9" hidden="1"/>
    <cellStyle name="Followed Hyperlink" xfId="3796" builtinId="9" hidden="1"/>
    <cellStyle name="Followed Hyperlink" xfId="3799" builtinId="9" hidden="1"/>
    <cellStyle name="Followed Hyperlink" xfId="3848" builtinId="9" hidden="1"/>
    <cellStyle name="Followed Hyperlink" xfId="3851" builtinId="9" hidden="1"/>
    <cellStyle name="Followed Hyperlink" xfId="3804" builtinId="9" hidden="1"/>
    <cellStyle name="Followed Hyperlink" xfId="3828" builtinId="9" hidden="1"/>
    <cellStyle name="Followed Hyperlink" xfId="3854" builtinId="9" hidden="1"/>
    <cellStyle name="Followed Hyperlink" xfId="3849" builtinId="9" hidden="1"/>
    <cellStyle name="Followed Hyperlink" xfId="3805" builtinId="9" hidden="1"/>
    <cellStyle name="Followed Hyperlink" xfId="3085" builtinId="9" hidden="1"/>
    <cellStyle name="Followed Hyperlink" xfId="3885" builtinId="9" hidden="1"/>
    <cellStyle name="Followed Hyperlink" xfId="3886"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88" builtinId="9" hidden="1"/>
    <cellStyle name="Followed Hyperlink" xfId="3899" builtinId="9" hidden="1"/>
    <cellStyle name="Followed Hyperlink" xfId="3900" builtinId="9" hidden="1"/>
    <cellStyle name="Followed Hyperlink" xfId="3901" builtinId="9" hidden="1"/>
    <cellStyle name="Followed Hyperlink" xfId="3832" builtinId="9" hidden="1"/>
    <cellStyle name="Followed Hyperlink" xfId="3833" builtinId="9" hidden="1"/>
    <cellStyle name="Followed Hyperlink" xfId="3884" builtinId="9" hidden="1"/>
    <cellStyle name="Followed Hyperlink" xfId="3809" builtinId="9" hidden="1"/>
    <cellStyle name="Followed Hyperlink" xfId="3798" builtinId="9" hidden="1"/>
    <cellStyle name="Followed Hyperlink" xfId="3800" builtinId="9" hidden="1"/>
    <cellStyle name="Followed Hyperlink" xfId="3903" builtinId="9" hidden="1"/>
    <cellStyle name="Followed Hyperlink" xfId="3904" builtinId="9" hidden="1"/>
    <cellStyle name="Followed Hyperlink" xfId="3801" builtinId="9" hidden="1"/>
    <cellStyle name="Followed Hyperlink" xfId="3906" builtinId="9" hidden="1"/>
    <cellStyle name="Followed Hyperlink" xfId="3907" builtinId="9" hidden="1"/>
    <cellStyle name="Followed Hyperlink" xfId="3908"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10" builtinId="9" hidden="1"/>
    <cellStyle name="Followed Hyperlink" xfId="3921" builtinId="9" hidden="1"/>
    <cellStyle name="Followed Hyperlink" xfId="3922" builtinId="9" hidden="1"/>
    <cellStyle name="Followed Hyperlink" xfId="3923" builtinId="9" hidden="1"/>
    <cellStyle name="Followed Hyperlink" xfId="3440" builtinId="9" hidden="1"/>
    <cellStyle name="Followed Hyperlink" xfId="3119" builtinId="9" hidden="1"/>
    <cellStyle name="Followed Hyperlink" xfId="3084" builtinId="9" hidden="1"/>
    <cellStyle name="Followed Hyperlink" xfId="3305" builtinId="9" hidden="1"/>
    <cellStyle name="Followed Hyperlink" xfId="3068" builtinId="9" hidden="1"/>
    <cellStyle name="Followed Hyperlink" xfId="3826" builtinId="9" hidden="1"/>
    <cellStyle name="Followed Hyperlink" xfId="3567" builtinId="9" hidden="1"/>
    <cellStyle name="Followed Hyperlink" xfId="3824" builtinId="9" hidden="1"/>
    <cellStyle name="Followed Hyperlink" xfId="3171" builtinId="9" hidden="1"/>
    <cellStyle name="Followed Hyperlink" xfId="3822" builtinId="9" hidden="1"/>
    <cellStyle name="Followed Hyperlink" xfId="3553" builtinId="9" hidden="1"/>
    <cellStyle name="Followed Hyperlink" xfId="3820" builtinId="9" hidden="1"/>
    <cellStyle name="Followed Hyperlink" xfId="3935" builtinId="9" hidden="1"/>
    <cellStyle name="Followed Hyperlink" xfId="3939"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58" builtinId="9" hidden="1"/>
    <cellStyle name="Followed Hyperlink" xfId="3973" builtinId="9" hidden="1"/>
    <cellStyle name="Followed Hyperlink" xfId="3974" builtinId="9" hidden="1"/>
    <cellStyle name="Followed Hyperlink" xfId="3975" builtinId="9" hidden="1"/>
    <cellStyle name="Followed Hyperlink" xfId="3931" builtinId="9" hidden="1"/>
    <cellStyle name="Followed Hyperlink" xfId="3985" builtinId="9" hidden="1"/>
    <cellStyle name="Followed Hyperlink" xfId="3986" builtinId="9" hidden="1"/>
    <cellStyle name="Followed Hyperlink" xfId="3987"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32" builtinId="9" hidden="1"/>
    <cellStyle name="Followed Hyperlink" xfId="3994" builtinId="9" hidden="1"/>
    <cellStyle name="Followed Hyperlink" xfId="3995" builtinId="9" hidden="1"/>
    <cellStyle name="Followed Hyperlink" xfId="3996"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3998" builtinId="9" hidden="1"/>
    <cellStyle name="Followed Hyperlink" xfId="4009" builtinId="9" hidden="1"/>
    <cellStyle name="Followed Hyperlink" xfId="4010" builtinId="9" hidden="1"/>
    <cellStyle name="Followed Hyperlink" xfId="4011" builtinId="9" hidden="1"/>
    <cellStyle name="Followed Hyperlink" xfId="3925" builtinId="9" hidden="1"/>
    <cellStyle name="Followed Hyperlink" xfId="3928" builtinId="9" hidden="1"/>
    <cellStyle name="Followed Hyperlink" xfId="3977" builtinId="9" hidden="1"/>
    <cellStyle name="Followed Hyperlink" xfId="3980" builtinId="9" hidden="1"/>
    <cellStyle name="Followed Hyperlink" xfId="3933" builtinId="9" hidden="1"/>
    <cellStyle name="Followed Hyperlink" xfId="3957" builtinId="9" hidden="1"/>
    <cellStyle name="Followed Hyperlink" xfId="3983" builtinId="9" hidden="1"/>
    <cellStyle name="Followed Hyperlink" xfId="3978" builtinId="9" hidden="1"/>
    <cellStyle name="Followed Hyperlink" xfId="3934" builtinId="9" hidden="1"/>
    <cellStyle name="Followed Hyperlink" xfId="3059" builtinId="9" hidden="1"/>
    <cellStyle name="Followed Hyperlink" xfId="4014" builtinId="9" hidden="1"/>
    <cellStyle name="Followed Hyperlink" xfId="4015"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17" builtinId="9" hidden="1"/>
    <cellStyle name="Followed Hyperlink" xfId="4028" builtinId="9" hidden="1"/>
    <cellStyle name="Followed Hyperlink" xfId="4029" builtinId="9" hidden="1"/>
    <cellStyle name="Followed Hyperlink" xfId="4030" builtinId="9" hidden="1"/>
    <cellStyle name="Followed Hyperlink" xfId="3961" builtinId="9" hidden="1"/>
    <cellStyle name="Followed Hyperlink" xfId="3962" builtinId="9" hidden="1"/>
    <cellStyle name="Followed Hyperlink" xfId="4013" builtinId="9" hidden="1"/>
    <cellStyle name="Followed Hyperlink" xfId="3938" builtinId="9" hidden="1"/>
    <cellStyle name="Followed Hyperlink" xfId="3927" builtinId="9" hidden="1"/>
    <cellStyle name="Followed Hyperlink" xfId="3929" builtinId="9" hidden="1"/>
    <cellStyle name="Followed Hyperlink" xfId="4032" builtinId="9" hidden="1"/>
    <cellStyle name="Followed Hyperlink" xfId="4033" builtinId="9" hidden="1"/>
    <cellStyle name="Followed Hyperlink" xfId="3930" builtinId="9" hidden="1"/>
    <cellStyle name="Followed Hyperlink" xfId="4035" builtinId="9" hidden="1"/>
    <cellStyle name="Followed Hyperlink" xfId="4036" builtinId="9" hidden="1"/>
    <cellStyle name="Followed Hyperlink" xfId="4037"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39" builtinId="9" hidden="1"/>
    <cellStyle name="Followed Hyperlink" xfId="4050" builtinId="9" hidden="1"/>
    <cellStyle name="Followed Hyperlink" xfId="4051" builtinId="9" hidden="1"/>
    <cellStyle name="Followed Hyperlink" xfId="4052" builtinId="9" hidden="1"/>
    <cellStyle name="Followed Hyperlink" xfId="3569" builtinId="9" hidden="1"/>
    <cellStyle name="Followed Hyperlink" xfId="3083" builtinId="9" hidden="1"/>
    <cellStyle name="Followed Hyperlink" xfId="3061" builtinId="9" hidden="1"/>
    <cellStyle name="Followed Hyperlink" xfId="3434" builtinId="9" hidden="1"/>
    <cellStyle name="Followed Hyperlink" xfId="3109" builtinId="9" hidden="1"/>
    <cellStyle name="Followed Hyperlink" xfId="3955" builtinId="9" hidden="1"/>
    <cellStyle name="Followed Hyperlink" xfId="3696" builtinId="9" hidden="1"/>
    <cellStyle name="Followed Hyperlink" xfId="3953" builtinId="9" hidden="1"/>
    <cellStyle name="Followed Hyperlink" xfId="3300" builtinId="9" hidden="1"/>
    <cellStyle name="Followed Hyperlink" xfId="3951" builtinId="9" hidden="1"/>
    <cellStyle name="Followed Hyperlink" xfId="3682" builtinId="9" hidden="1"/>
    <cellStyle name="Followed Hyperlink" xfId="3949" builtinId="9" hidden="1"/>
    <cellStyle name="Followed Hyperlink" xfId="4064" builtinId="9" hidden="1"/>
    <cellStyle name="Followed Hyperlink" xfId="4068"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087" builtinId="9" hidden="1"/>
    <cellStyle name="Followed Hyperlink" xfId="4102" builtinId="9" hidden="1"/>
    <cellStyle name="Followed Hyperlink" xfId="4103" builtinId="9" hidden="1"/>
    <cellStyle name="Followed Hyperlink" xfId="4104" builtinId="9" hidden="1"/>
    <cellStyle name="Followed Hyperlink" xfId="4060" builtinId="9" hidden="1"/>
    <cellStyle name="Followed Hyperlink" xfId="4114" builtinId="9" hidden="1"/>
    <cellStyle name="Followed Hyperlink" xfId="4115" builtinId="9" hidden="1"/>
    <cellStyle name="Followed Hyperlink" xfId="4116"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061" builtinId="9" hidden="1"/>
    <cellStyle name="Followed Hyperlink" xfId="4123" builtinId="9" hidden="1"/>
    <cellStyle name="Followed Hyperlink" xfId="4124" builtinId="9" hidden="1"/>
    <cellStyle name="Followed Hyperlink" xfId="4125"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27" builtinId="9" hidden="1"/>
    <cellStyle name="Followed Hyperlink" xfId="4138" builtinId="9" hidden="1"/>
    <cellStyle name="Followed Hyperlink" xfId="4139" builtinId="9" hidden="1"/>
    <cellStyle name="Followed Hyperlink" xfId="4140" builtinId="9" hidden="1"/>
    <cellStyle name="Followed Hyperlink" xfId="4054" builtinId="9" hidden="1"/>
    <cellStyle name="Followed Hyperlink" xfId="4057" builtinId="9" hidden="1"/>
    <cellStyle name="Followed Hyperlink" xfId="4106" builtinId="9" hidden="1"/>
    <cellStyle name="Followed Hyperlink" xfId="4109" builtinId="9" hidden="1"/>
    <cellStyle name="Followed Hyperlink" xfId="4062" builtinId="9" hidden="1"/>
    <cellStyle name="Followed Hyperlink" xfId="4086" builtinId="9" hidden="1"/>
    <cellStyle name="Followed Hyperlink" xfId="4112" builtinId="9" hidden="1"/>
    <cellStyle name="Followed Hyperlink" xfId="4107" builtinId="9" hidden="1"/>
    <cellStyle name="Followed Hyperlink" xfId="4063" builtinId="9" hidden="1"/>
    <cellStyle name="Followed Hyperlink" xfId="3076" builtinId="9" hidden="1"/>
    <cellStyle name="Followed Hyperlink" xfId="4143" builtinId="9" hidden="1"/>
    <cellStyle name="Followed Hyperlink" xfId="4144"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46" builtinId="9" hidden="1"/>
    <cellStyle name="Followed Hyperlink" xfId="4157" builtinId="9" hidden="1"/>
    <cellStyle name="Followed Hyperlink" xfId="4158" builtinId="9" hidden="1"/>
    <cellStyle name="Followed Hyperlink" xfId="4159" builtinId="9" hidden="1"/>
    <cellStyle name="Followed Hyperlink" xfId="4090" builtinId="9" hidden="1"/>
    <cellStyle name="Followed Hyperlink" xfId="4091" builtinId="9" hidden="1"/>
    <cellStyle name="Followed Hyperlink" xfId="4142" builtinId="9" hidden="1"/>
    <cellStyle name="Followed Hyperlink" xfId="4067" builtinId="9" hidden="1"/>
    <cellStyle name="Followed Hyperlink" xfId="4056" builtinId="9" hidden="1"/>
    <cellStyle name="Followed Hyperlink" xfId="4058" builtinId="9" hidden="1"/>
    <cellStyle name="Followed Hyperlink" xfId="4161" builtinId="9" hidden="1"/>
    <cellStyle name="Followed Hyperlink" xfId="4162" builtinId="9" hidden="1"/>
    <cellStyle name="Followed Hyperlink" xfId="4059" builtinId="9" hidden="1"/>
    <cellStyle name="Followed Hyperlink" xfId="4164" builtinId="9" hidden="1"/>
    <cellStyle name="Followed Hyperlink" xfId="4165" builtinId="9" hidden="1"/>
    <cellStyle name="Followed Hyperlink" xfId="4166"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68" builtinId="9" hidden="1"/>
    <cellStyle name="Followed Hyperlink" xfId="4179" builtinId="9" hidden="1"/>
    <cellStyle name="Followed Hyperlink" xfId="4180" builtinId="9" hidden="1"/>
    <cellStyle name="Followed Hyperlink" xfId="4181" builtinId="9" hidden="1"/>
    <cellStyle name="Followed Hyperlink" xfId="3698" builtinId="9" hidden="1"/>
    <cellStyle name="Followed Hyperlink" xfId="3118" builtinId="9" hidden="1"/>
    <cellStyle name="Followed Hyperlink" xfId="3063" builtinId="9" hidden="1"/>
    <cellStyle name="Followed Hyperlink" xfId="3563" builtinId="9" hidden="1"/>
    <cellStyle name="Followed Hyperlink" xfId="3077" builtinId="9" hidden="1"/>
    <cellStyle name="Followed Hyperlink" xfId="4084" builtinId="9" hidden="1"/>
    <cellStyle name="Followed Hyperlink" xfId="3825" builtinId="9" hidden="1"/>
    <cellStyle name="Followed Hyperlink" xfId="4082" builtinId="9" hidden="1"/>
    <cellStyle name="Followed Hyperlink" xfId="3429" builtinId="9" hidden="1"/>
    <cellStyle name="Followed Hyperlink" xfId="4080" builtinId="9" hidden="1"/>
    <cellStyle name="Followed Hyperlink" xfId="3811" builtinId="9" hidden="1"/>
    <cellStyle name="Followed Hyperlink" xfId="4078" builtinId="9" hidden="1"/>
    <cellStyle name="Followed Hyperlink" xfId="4193" builtinId="9" hidden="1"/>
    <cellStyle name="Followed Hyperlink" xfId="4197"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16" builtinId="9" hidden="1"/>
    <cellStyle name="Followed Hyperlink" xfId="4231" builtinId="9" hidden="1"/>
    <cellStyle name="Followed Hyperlink" xfId="4232" builtinId="9" hidden="1"/>
    <cellStyle name="Followed Hyperlink" xfId="4233" builtinId="9" hidden="1"/>
    <cellStyle name="Followed Hyperlink" xfId="4189" builtinId="9" hidden="1"/>
    <cellStyle name="Followed Hyperlink" xfId="4243" builtinId="9" hidden="1"/>
    <cellStyle name="Followed Hyperlink" xfId="4244" builtinId="9" hidden="1"/>
    <cellStyle name="Followed Hyperlink" xfId="4245"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190" builtinId="9" hidden="1"/>
    <cellStyle name="Followed Hyperlink" xfId="4252" builtinId="9" hidden="1"/>
    <cellStyle name="Followed Hyperlink" xfId="4253" builtinId="9" hidden="1"/>
    <cellStyle name="Followed Hyperlink" xfId="4254"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56" builtinId="9" hidden="1"/>
    <cellStyle name="Followed Hyperlink" xfId="4267" builtinId="9" hidden="1"/>
    <cellStyle name="Followed Hyperlink" xfId="4268" builtinId="9" hidden="1"/>
    <cellStyle name="Followed Hyperlink" xfId="4269" builtinId="9" hidden="1"/>
    <cellStyle name="Followed Hyperlink" xfId="4183" builtinId="9" hidden="1"/>
    <cellStyle name="Followed Hyperlink" xfId="4186" builtinId="9" hidden="1"/>
    <cellStyle name="Followed Hyperlink" xfId="4235" builtinId="9" hidden="1"/>
    <cellStyle name="Followed Hyperlink" xfId="4238" builtinId="9" hidden="1"/>
    <cellStyle name="Followed Hyperlink" xfId="4191" builtinId="9" hidden="1"/>
    <cellStyle name="Followed Hyperlink" xfId="4215" builtinId="9" hidden="1"/>
    <cellStyle name="Followed Hyperlink" xfId="4241" builtinId="9" hidden="1"/>
    <cellStyle name="Followed Hyperlink" xfId="4236" builtinId="9" hidden="1"/>
    <cellStyle name="Followed Hyperlink" xfId="4192" builtinId="9" hidden="1"/>
    <cellStyle name="Followed Hyperlink" xfId="3112" builtinId="9" hidden="1"/>
    <cellStyle name="Followed Hyperlink" xfId="4272" builtinId="9" hidden="1"/>
    <cellStyle name="Followed Hyperlink" xfId="4273"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75" builtinId="9" hidden="1"/>
    <cellStyle name="Followed Hyperlink" xfId="4286" builtinId="9" hidden="1"/>
    <cellStyle name="Followed Hyperlink" xfId="4287" builtinId="9" hidden="1"/>
    <cellStyle name="Followed Hyperlink" xfId="4288" builtinId="9" hidden="1"/>
    <cellStyle name="Followed Hyperlink" xfId="4219" builtinId="9" hidden="1"/>
    <cellStyle name="Followed Hyperlink" xfId="4220" builtinId="9" hidden="1"/>
    <cellStyle name="Followed Hyperlink" xfId="4271" builtinId="9" hidden="1"/>
    <cellStyle name="Followed Hyperlink" xfId="4196" builtinId="9" hidden="1"/>
    <cellStyle name="Followed Hyperlink" xfId="4185" builtinId="9" hidden="1"/>
    <cellStyle name="Followed Hyperlink" xfId="4187" builtinId="9" hidden="1"/>
    <cellStyle name="Followed Hyperlink" xfId="4290" builtinId="9" hidden="1"/>
    <cellStyle name="Followed Hyperlink" xfId="4291" builtinId="9" hidden="1"/>
    <cellStyle name="Followed Hyperlink" xfId="4188" builtinId="9" hidden="1"/>
    <cellStyle name="Followed Hyperlink" xfId="4293" builtinId="9" hidden="1"/>
    <cellStyle name="Followed Hyperlink" xfId="4294" builtinId="9" hidden="1"/>
    <cellStyle name="Followed Hyperlink" xfId="4295"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297" builtinId="9" hidden="1"/>
    <cellStyle name="Followed Hyperlink" xfId="4308" builtinId="9" hidden="1"/>
    <cellStyle name="Followed Hyperlink" xfId="4309" builtinId="9" hidden="1"/>
    <cellStyle name="Followed Hyperlink" xfId="4310" builtinId="9" hidden="1"/>
    <cellStyle name="Followed Hyperlink" xfId="3827" builtinId="9" hidden="1"/>
    <cellStyle name="Followed Hyperlink" xfId="3087" builtinId="9" hidden="1"/>
    <cellStyle name="Followed Hyperlink" xfId="3072" builtinId="9" hidden="1"/>
    <cellStyle name="Followed Hyperlink" xfId="3692" builtinId="9" hidden="1"/>
    <cellStyle name="Followed Hyperlink" xfId="3062" builtinId="9" hidden="1"/>
    <cellStyle name="Followed Hyperlink" xfId="4213" builtinId="9" hidden="1"/>
    <cellStyle name="Followed Hyperlink" xfId="3954" builtinId="9" hidden="1"/>
    <cellStyle name="Followed Hyperlink" xfId="4211" builtinId="9" hidden="1"/>
    <cellStyle name="Followed Hyperlink" xfId="3558" builtinId="9" hidden="1"/>
    <cellStyle name="Followed Hyperlink" xfId="4209" builtinId="9" hidden="1"/>
    <cellStyle name="Followed Hyperlink" xfId="3940" builtinId="9" hidden="1"/>
    <cellStyle name="Followed Hyperlink" xfId="4207" builtinId="9" hidden="1"/>
    <cellStyle name="Followed Hyperlink" xfId="4322" builtinId="9" hidden="1"/>
    <cellStyle name="Followed Hyperlink" xfId="4326"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45" builtinId="9" hidden="1"/>
    <cellStyle name="Followed Hyperlink" xfId="4360" builtinId="9" hidden="1"/>
    <cellStyle name="Followed Hyperlink" xfId="4361" builtinId="9" hidden="1"/>
    <cellStyle name="Followed Hyperlink" xfId="4362" builtinId="9" hidden="1"/>
    <cellStyle name="Followed Hyperlink" xfId="4318" builtinId="9" hidden="1"/>
    <cellStyle name="Followed Hyperlink" xfId="4372" builtinId="9" hidden="1"/>
    <cellStyle name="Followed Hyperlink" xfId="4373" builtinId="9" hidden="1"/>
    <cellStyle name="Followed Hyperlink" xfId="4374"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19" builtinId="9" hidden="1"/>
    <cellStyle name="Followed Hyperlink" xfId="4381" builtinId="9" hidden="1"/>
    <cellStyle name="Followed Hyperlink" xfId="4382" builtinId="9" hidden="1"/>
    <cellStyle name="Followed Hyperlink" xfId="4383"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85" builtinId="9" hidden="1"/>
    <cellStyle name="Followed Hyperlink" xfId="4396" builtinId="9" hidden="1"/>
    <cellStyle name="Followed Hyperlink" xfId="4397" builtinId="9" hidden="1"/>
    <cellStyle name="Followed Hyperlink" xfId="4398" builtinId="9" hidden="1"/>
    <cellStyle name="Followed Hyperlink" xfId="4312" builtinId="9" hidden="1"/>
    <cellStyle name="Followed Hyperlink" xfId="4315" builtinId="9" hidden="1"/>
    <cellStyle name="Followed Hyperlink" xfId="4364" builtinId="9" hidden="1"/>
    <cellStyle name="Followed Hyperlink" xfId="4367" builtinId="9" hidden="1"/>
    <cellStyle name="Followed Hyperlink" xfId="4320" builtinId="9" hidden="1"/>
    <cellStyle name="Followed Hyperlink" xfId="4344" builtinId="9" hidden="1"/>
    <cellStyle name="Followed Hyperlink" xfId="4370" builtinId="9" hidden="1"/>
    <cellStyle name="Followed Hyperlink" xfId="4365" builtinId="9" hidden="1"/>
    <cellStyle name="Followed Hyperlink" xfId="4321" builtinId="9" hidden="1"/>
    <cellStyle name="Followed Hyperlink" xfId="3075" builtinId="9" hidden="1"/>
    <cellStyle name="Followed Hyperlink" xfId="4401" builtinId="9" hidden="1"/>
    <cellStyle name="Followed Hyperlink" xfId="4402"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04" builtinId="9" hidden="1"/>
    <cellStyle name="Followed Hyperlink" xfId="4415" builtinId="9" hidden="1"/>
    <cellStyle name="Followed Hyperlink" xfId="4416" builtinId="9" hidden="1"/>
    <cellStyle name="Followed Hyperlink" xfId="4417" builtinId="9" hidden="1"/>
    <cellStyle name="Followed Hyperlink" xfId="4348" builtinId="9" hidden="1"/>
    <cellStyle name="Followed Hyperlink" xfId="4349" builtinId="9" hidden="1"/>
    <cellStyle name="Followed Hyperlink" xfId="4400" builtinId="9" hidden="1"/>
    <cellStyle name="Followed Hyperlink" xfId="4325" builtinId="9" hidden="1"/>
    <cellStyle name="Followed Hyperlink" xfId="4314" builtinId="9" hidden="1"/>
    <cellStyle name="Followed Hyperlink" xfId="4316" builtinId="9" hidden="1"/>
    <cellStyle name="Followed Hyperlink" xfId="4419" builtinId="9" hidden="1"/>
    <cellStyle name="Followed Hyperlink" xfId="4420" builtinId="9" hidden="1"/>
    <cellStyle name="Followed Hyperlink" xfId="4317" builtinId="9" hidden="1"/>
    <cellStyle name="Followed Hyperlink" xfId="4422" builtinId="9" hidden="1"/>
    <cellStyle name="Followed Hyperlink" xfId="4423" builtinId="9" hidden="1"/>
    <cellStyle name="Followed Hyperlink" xfId="4424"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26" builtinId="9" hidden="1"/>
    <cellStyle name="Followed Hyperlink" xfId="4437" builtinId="9" hidden="1"/>
    <cellStyle name="Followed Hyperlink" xfId="4438" builtinId="9" hidden="1"/>
    <cellStyle name="Followed Hyperlink" xfId="4439" builtinId="9" hidden="1"/>
    <cellStyle name="Followed Hyperlink" xfId="3956" builtinId="9" hidden="1"/>
    <cellStyle name="Followed Hyperlink" xfId="3074" builtinId="9" hidden="1"/>
    <cellStyle name="Followed Hyperlink" xfId="3167" builtinId="9" hidden="1"/>
    <cellStyle name="Followed Hyperlink" xfId="3821" builtinId="9" hidden="1"/>
    <cellStyle name="Followed Hyperlink" xfId="3106" builtinId="9" hidden="1"/>
    <cellStyle name="Followed Hyperlink" xfId="4342" builtinId="9" hidden="1"/>
    <cellStyle name="Followed Hyperlink" xfId="4083" builtinId="9" hidden="1"/>
    <cellStyle name="Followed Hyperlink" xfId="4340" builtinId="9" hidden="1"/>
    <cellStyle name="Followed Hyperlink" xfId="3687" builtinId="9" hidden="1"/>
    <cellStyle name="Followed Hyperlink" xfId="4338" builtinId="9" hidden="1"/>
    <cellStyle name="Followed Hyperlink" xfId="4069" builtinId="9" hidden="1"/>
    <cellStyle name="Followed Hyperlink" xfId="4336" builtinId="9" hidden="1"/>
    <cellStyle name="Followed Hyperlink" xfId="4451" builtinId="9" hidden="1"/>
    <cellStyle name="Followed Hyperlink" xfId="4455"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74" builtinId="9" hidden="1"/>
    <cellStyle name="Followed Hyperlink" xfId="4489" builtinId="9" hidden="1"/>
    <cellStyle name="Followed Hyperlink" xfId="4490" builtinId="9" hidden="1"/>
    <cellStyle name="Followed Hyperlink" xfId="4491" builtinId="9" hidden="1"/>
    <cellStyle name="Followed Hyperlink" xfId="4447" builtinId="9" hidden="1"/>
    <cellStyle name="Followed Hyperlink" xfId="4501" builtinId="9" hidden="1"/>
    <cellStyle name="Followed Hyperlink" xfId="4502" builtinId="9" hidden="1"/>
    <cellStyle name="Followed Hyperlink" xfId="4503"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448" builtinId="9" hidden="1"/>
    <cellStyle name="Followed Hyperlink" xfId="4510" builtinId="9" hidden="1"/>
    <cellStyle name="Followed Hyperlink" xfId="4511" builtinId="9" hidden="1"/>
    <cellStyle name="Followed Hyperlink" xfId="4512"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14" builtinId="9" hidden="1"/>
    <cellStyle name="Followed Hyperlink" xfId="4525" builtinId="9" hidden="1"/>
    <cellStyle name="Followed Hyperlink" xfId="4526" builtinId="9" hidden="1"/>
    <cellStyle name="Followed Hyperlink" xfId="4527" builtinId="9" hidden="1"/>
    <cellStyle name="Followed Hyperlink" xfId="4441" builtinId="9" hidden="1"/>
    <cellStyle name="Followed Hyperlink" xfId="4444" builtinId="9" hidden="1"/>
    <cellStyle name="Followed Hyperlink" xfId="4493" builtinId="9" hidden="1"/>
    <cellStyle name="Followed Hyperlink" xfId="4496" builtinId="9" hidden="1"/>
    <cellStyle name="Followed Hyperlink" xfId="4449" builtinId="9" hidden="1"/>
    <cellStyle name="Followed Hyperlink" xfId="4473" builtinId="9" hidden="1"/>
    <cellStyle name="Followed Hyperlink" xfId="4499" builtinId="9" hidden="1"/>
    <cellStyle name="Followed Hyperlink" xfId="4494" builtinId="9" hidden="1"/>
    <cellStyle name="Followed Hyperlink" xfId="4450" builtinId="9" hidden="1"/>
    <cellStyle name="Followed Hyperlink" xfId="3169" builtinId="9" hidden="1"/>
    <cellStyle name="Followed Hyperlink" xfId="4530" builtinId="9" hidden="1"/>
    <cellStyle name="Followed Hyperlink" xfId="4531"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33" builtinId="9" hidden="1"/>
    <cellStyle name="Followed Hyperlink" xfId="4544" builtinId="9" hidden="1"/>
    <cellStyle name="Followed Hyperlink" xfId="4545" builtinId="9" hidden="1"/>
    <cellStyle name="Followed Hyperlink" xfId="4546" builtinId="9" hidden="1"/>
    <cellStyle name="Followed Hyperlink" xfId="4477" builtinId="9" hidden="1"/>
    <cellStyle name="Followed Hyperlink" xfId="4478" builtinId="9" hidden="1"/>
    <cellStyle name="Followed Hyperlink" xfId="4529" builtinId="9" hidden="1"/>
    <cellStyle name="Followed Hyperlink" xfId="4454" builtinId="9" hidden="1"/>
    <cellStyle name="Followed Hyperlink" xfId="4443" builtinId="9" hidden="1"/>
    <cellStyle name="Followed Hyperlink" xfId="4445" builtinId="9" hidden="1"/>
    <cellStyle name="Followed Hyperlink" xfId="4548" builtinId="9" hidden="1"/>
    <cellStyle name="Followed Hyperlink" xfId="4549" builtinId="9" hidden="1"/>
    <cellStyle name="Followed Hyperlink" xfId="4446" builtinId="9" hidden="1"/>
    <cellStyle name="Followed Hyperlink" xfId="4551" builtinId="9" hidden="1"/>
    <cellStyle name="Followed Hyperlink" xfId="4552" builtinId="9" hidden="1"/>
    <cellStyle name="Followed Hyperlink" xfId="4553"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55" builtinId="9" hidden="1"/>
    <cellStyle name="Followed Hyperlink" xfId="4566" builtinId="9" hidden="1"/>
    <cellStyle name="Followed Hyperlink" xfId="4567" builtinId="9" hidden="1"/>
    <cellStyle name="Followed Hyperlink" xfId="4568" builtinId="9" hidden="1"/>
    <cellStyle name="Followed Hyperlink" xfId="4085" builtinId="9" hidden="1"/>
    <cellStyle name="Followed Hyperlink" xfId="3060" builtinId="9" hidden="1"/>
    <cellStyle name="Followed Hyperlink" xfId="3296" builtinId="9" hidden="1"/>
    <cellStyle name="Followed Hyperlink" xfId="3950" builtinId="9" hidden="1"/>
    <cellStyle name="Followed Hyperlink" xfId="3147" builtinId="9" hidden="1"/>
    <cellStyle name="Followed Hyperlink" xfId="4471" builtinId="9" hidden="1"/>
    <cellStyle name="Followed Hyperlink" xfId="4212" builtinId="9" hidden="1"/>
    <cellStyle name="Followed Hyperlink" xfId="4469" builtinId="9" hidden="1"/>
    <cellStyle name="Followed Hyperlink" xfId="3816" builtinId="9" hidden="1"/>
    <cellStyle name="Followed Hyperlink" xfId="4467" builtinId="9" hidden="1"/>
    <cellStyle name="Followed Hyperlink" xfId="4198" builtinId="9" hidden="1"/>
    <cellStyle name="Followed Hyperlink" xfId="4465" builtinId="9" hidden="1"/>
    <cellStyle name="Followed Hyperlink" xfId="4580" builtinId="9" hidden="1"/>
    <cellStyle name="Followed Hyperlink" xfId="4584"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03" builtinId="9" hidden="1"/>
    <cellStyle name="Followed Hyperlink" xfId="4618" builtinId="9" hidden="1"/>
    <cellStyle name="Followed Hyperlink" xfId="4619" builtinId="9" hidden="1"/>
    <cellStyle name="Followed Hyperlink" xfId="4620" builtinId="9" hidden="1"/>
    <cellStyle name="Followed Hyperlink" xfId="4576" builtinId="9" hidden="1"/>
    <cellStyle name="Followed Hyperlink" xfId="4630" builtinId="9" hidden="1"/>
    <cellStyle name="Followed Hyperlink" xfId="4631" builtinId="9" hidden="1"/>
    <cellStyle name="Followed Hyperlink" xfId="4632"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577" builtinId="9" hidden="1"/>
    <cellStyle name="Followed Hyperlink" xfId="4639" builtinId="9" hidden="1"/>
    <cellStyle name="Followed Hyperlink" xfId="4640" builtinId="9" hidden="1"/>
    <cellStyle name="Followed Hyperlink" xfId="4641"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43" builtinId="9" hidden="1"/>
    <cellStyle name="Followed Hyperlink" xfId="4654" builtinId="9" hidden="1"/>
    <cellStyle name="Followed Hyperlink" xfId="4655" builtinId="9" hidden="1"/>
    <cellStyle name="Followed Hyperlink" xfId="4656" builtinId="9" hidden="1"/>
    <cellStyle name="Followed Hyperlink" xfId="4570" builtinId="9" hidden="1"/>
    <cellStyle name="Followed Hyperlink" xfId="4573" builtinId="9" hidden="1"/>
    <cellStyle name="Followed Hyperlink" xfId="4622" builtinId="9" hidden="1"/>
    <cellStyle name="Followed Hyperlink" xfId="4625" builtinId="9" hidden="1"/>
    <cellStyle name="Followed Hyperlink" xfId="4578" builtinId="9" hidden="1"/>
    <cellStyle name="Followed Hyperlink" xfId="4602" builtinId="9" hidden="1"/>
    <cellStyle name="Followed Hyperlink" xfId="4628" builtinId="9" hidden="1"/>
    <cellStyle name="Followed Hyperlink" xfId="4623" builtinId="9" hidden="1"/>
    <cellStyle name="Followed Hyperlink" xfId="4579" builtinId="9" hidden="1"/>
    <cellStyle name="Followed Hyperlink" xfId="3298" builtinId="9" hidden="1"/>
    <cellStyle name="Followed Hyperlink" xfId="4659" builtinId="9" hidden="1"/>
    <cellStyle name="Followed Hyperlink" xfId="4660"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62" builtinId="9" hidden="1"/>
    <cellStyle name="Followed Hyperlink" xfId="4673" builtinId="9" hidden="1"/>
    <cellStyle name="Followed Hyperlink" xfId="4674" builtinId="9" hidden="1"/>
    <cellStyle name="Followed Hyperlink" xfId="4675" builtinId="9" hidden="1"/>
    <cellStyle name="Followed Hyperlink" xfId="4606" builtinId="9" hidden="1"/>
    <cellStyle name="Followed Hyperlink" xfId="4607" builtinId="9" hidden="1"/>
    <cellStyle name="Followed Hyperlink" xfId="4658" builtinId="9" hidden="1"/>
    <cellStyle name="Followed Hyperlink" xfId="4583" builtinId="9" hidden="1"/>
    <cellStyle name="Followed Hyperlink" xfId="4572" builtinId="9" hidden="1"/>
    <cellStyle name="Followed Hyperlink" xfId="4574" builtinId="9" hidden="1"/>
    <cellStyle name="Followed Hyperlink" xfId="4677" builtinId="9" hidden="1"/>
    <cellStyle name="Followed Hyperlink" xfId="4678" builtinId="9" hidden="1"/>
    <cellStyle name="Followed Hyperlink" xfId="4575" builtinId="9" hidden="1"/>
    <cellStyle name="Followed Hyperlink" xfId="4680" builtinId="9" hidden="1"/>
    <cellStyle name="Followed Hyperlink" xfId="4681" builtinId="9" hidden="1"/>
    <cellStyle name="Followed Hyperlink" xfId="4682"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84" builtinId="9" hidden="1"/>
    <cellStyle name="Followed Hyperlink" xfId="4695" builtinId="9" hidden="1"/>
    <cellStyle name="Followed Hyperlink" xfId="4696" builtinId="9" hidden="1"/>
    <cellStyle name="Followed Hyperlink" xfId="4697" builtinId="9" hidden="1"/>
    <cellStyle name="Followed Hyperlink" xfId="4214" builtinId="9" hidden="1"/>
    <cellStyle name="Followed Hyperlink" xfId="3078" builtinId="9" hidden="1"/>
    <cellStyle name="Followed Hyperlink" xfId="3425" builtinId="9" hidden="1"/>
    <cellStyle name="Followed Hyperlink" xfId="4079" builtinId="9" hidden="1"/>
    <cellStyle name="Followed Hyperlink" xfId="3172" builtinId="9" hidden="1"/>
    <cellStyle name="Followed Hyperlink" xfId="4600" builtinId="9" hidden="1"/>
    <cellStyle name="Followed Hyperlink" xfId="4341" builtinId="9" hidden="1"/>
    <cellStyle name="Followed Hyperlink" xfId="4598" builtinId="9" hidden="1"/>
    <cellStyle name="Followed Hyperlink" xfId="3945" builtinId="9" hidden="1"/>
    <cellStyle name="Followed Hyperlink" xfId="4596" builtinId="9" hidden="1"/>
    <cellStyle name="Followed Hyperlink" xfId="4327" builtinId="9" hidden="1"/>
    <cellStyle name="Followed Hyperlink" xfId="4594" builtinId="9" hidden="1"/>
    <cellStyle name="Followed Hyperlink" xfId="4709" builtinId="9" hidden="1"/>
    <cellStyle name="Followed Hyperlink" xfId="4713"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32" builtinId="9" hidden="1"/>
    <cellStyle name="Followed Hyperlink" xfId="4747" builtinId="9" hidden="1"/>
    <cellStyle name="Followed Hyperlink" xfId="4748" builtinId="9" hidden="1"/>
    <cellStyle name="Followed Hyperlink" xfId="4749" builtinId="9" hidden="1"/>
    <cellStyle name="Followed Hyperlink" xfId="4705" builtinId="9" hidden="1"/>
    <cellStyle name="Followed Hyperlink" xfId="4759" builtinId="9" hidden="1"/>
    <cellStyle name="Followed Hyperlink" xfId="4760" builtinId="9" hidden="1"/>
    <cellStyle name="Followed Hyperlink" xfId="4761"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06" builtinId="9" hidden="1"/>
    <cellStyle name="Followed Hyperlink" xfId="4768" builtinId="9" hidden="1"/>
    <cellStyle name="Followed Hyperlink" xfId="4769" builtinId="9" hidden="1"/>
    <cellStyle name="Followed Hyperlink" xfId="4770"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72" builtinId="9" hidden="1"/>
    <cellStyle name="Followed Hyperlink" xfId="4783" builtinId="9" hidden="1"/>
    <cellStyle name="Followed Hyperlink" xfId="4784" builtinId="9" hidden="1"/>
    <cellStyle name="Followed Hyperlink" xfId="4785" builtinId="9" hidden="1"/>
    <cellStyle name="Followed Hyperlink" xfId="4699" builtinId="9" hidden="1"/>
    <cellStyle name="Followed Hyperlink" xfId="4702" builtinId="9" hidden="1"/>
    <cellStyle name="Followed Hyperlink" xfId="4751" builtinId="9" hidden="1"/>
    <cellStyle name="Followed Hyperlink" xfId="4754" builtinId="9" hidden="1"/>
    <cellStyle name="Followed Hyperlink" xfId="4707" builtinId="9" hidden="1"/>
    <cellStyle name="Followed Hyperlink" xfId="4731" builtinId="9" hidden="1"/>
    <cellStyle name="Followed Hyperlink" xfId="4757" builtinId="9" hidden="1"/>
    <cellStyle name="Followed Hyperlink" xfId="4752" builtinId="9" hidden="1"/>
    <cellStyle name="Followed Hyperlink" xfId="4708" builtinId="9" hidden="1"/>
    <cellStyle name="Followed Hyperlink" xfId="3427" builtinId="9" hidden="1"/>
    <cellStyle name="Followed Hyperlink" xfId="4788" builtinId="9" hidden="1"/>
    <cellStyle name="Followed Hyperlink" xfId="4789"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791" builtinId="9" hidden="1"/>
    <cellStyle name="Followed Hyperlink" xfId="4802" builtinId="9" hidden="1"/>
    <cellStyle name="Followed Hyperlink" xfId="4803" builtinId="9" hidden="1"/>
    <cellStyle name="Followed Hyperlink" xfId="4804" builtinId="9" hidden="1"/>
    <cellStyle name="Followed Hyperlink" xfId="4735" builtinId="9" hidden="1"/>
    <cellStyle name="Followed Hyperlink" xfId="4736" builtinId="9" hidden="1"/>
    <cellStyle name="Followed Hyperlink" xfId="4787" builtinId="9" hidden="1"/>
    <cellStyle name="Followed Hyperlink" xfId="4712" builtinId="9" hidden="1"/>
    <cellStyle name="Followed Hyperlink" xfId="4701" builtinId="9" hidden="1"/>
    <cellStyle name="Followed Hyperlink" xfId="4703" builtinId="9" hidden="1"/>
    <cellStyle name="Followed Hyperlink" xfId="4806" builtinId="9" hidden="1"/>
    <cellStyle name="Followed Hyperlink" xfId="4807" builtinId="9" hidden="1"/>
    <cellStyle name="Followed Hyperlink" xfId="4704" builtinId="9" hidden="1"/>
    <cellStyle name="Followed Hyperlink" xfId="4809" builtinId="9" hidden="1"/>
    <cellStyle name="Followed Hyperlink" xfId="4810" builtinId="9" hidden="1"/>
    <cellStyle name="Followed Hyperlink" xfId="4811"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13" builtinId="9" hidden="1"/>
    <cellStyle name="Followed Hyperlink" xfId="4824" builtinId="9" hidden="1"/>
    <cellStyle name="Followed Hyperlink" xfId="4825" builtinId="9" hidden="1"/>
    <cellStyle name="Followed Hyperlink" xfId="4826" builtinId="9" hidden="1"/>
    <cellStyle name="Followed Hyperlink" xfId="4343" builtinId="9" hidden="1"/>
    <cellStyle name="Followed Hyperlink" xfId="3168" builtinId="9" hidden="1"/>
    <cellStyle name="Followed Hyperlink" xfId="3554" builtinId="9" hidden="1"/>
    <cellStyle name="Followed Hyperlink" xfId="4208" builtinId="9" hidden="1"/>
    <cellStyle name="Followed Hyperlink" xfId="3301" builtinId="9" hidden="1"/>
    <cellStyle name="Followed Hyperlink" xfId="4729" builtinId="9" hidden="1"/>
    <cellStyle name="Followed Hyperlink" xfId="4470" builtinId="9" hidden="1"/>
    <cellStyle name="Followed Hyperlink" xfId="4727" builtinId="9" hidden="1"/>
    <cellStyle name="Followed Hyperlink" xfId="4074" builtinId="9" hidden="1"/>
    <cellStyle name="Followed Hyperlink" xfId="4725" builtinId="9" hidden="1"/>
    <cellStyle name="Followed Hyperlink" xfId="4456" builtinId="9" hidden="1"/>
    <cellStyle name="Followed Hyperlink" xfId="4723" builtinId="9" hidden="1"/>
    <cellStyle name="Followed Hyperlink" xfId="4838" builtinId="9" hidden="1"/>
    <cellStyle name="Followed Hyperlink" xfId="4842"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61" builtinId="9" hidden="1"/>
    <cellStyle name="Followed Hyperlink" xfId="4876" builtinId="9" hidden="1"/>
    <cellStyle name="Followed Hyperlink" xfId="4877" builtinId="9" hidden="1"/>
    <cellStyle name="Followed Hyperlink" xfId="4878" builtinId="9" hidden="1"/>
    <cellStyle name="Followed Hyperlink" xfId="4834" builtinId="9" hidden="1"/>
    <cellStyle name="Followed Hyperlink" xfId="4888" builtinId="9" hidden="1"/>
    <cellStyle name="Followed Hyperlink" xfId="4889" builtinId="9" hidden="1"/>
    <cellStyle name="Followed Hyperlink" xfId="4890"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35" builtinId="9" hidden="1"/>
    <cellStyle name="Followed Hyperlink" xfId="4897" builtinId="9" hidden="1"/>
    <cellStyle name="Followed Hyperlink" xfId="4898" builtinId="9" hidden="1"/>
    <cellStyle name="Followed Hyperlink" xfId="4899"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01" builtinId="9" hidden="1"/>
    <cellStyle name="Followed Hyperlink" xfId="4912" builtinId="9" hidden="1"/>
    <cellStyle name="Followed Hyperlink" xfId="4913" builtinId="9" hidden="1"/>
    <cellStyle name="Followed Hyperlink" xfId="4914" builtinId="9" hidden="1"/>
    <cellStyle name="Followed Hyperlink" xfId="4828" builtinId="9" hidden="1"/>
    <cellStyle name="Followed Hyperlink" xfId="4831" builtinId="9" hidden="1"/>
    <cellStyle name="Followed Hyperlink" xfId="4880" builtinId="9" hidden="1"/>
    <cellStyle name="Followed Hyperlink" xfId="4883" builtinId="9" hidden="1"/>
    <cellStyle name="Followed Hyperlink" xfId="4836" builtinId="9" hidden="1"/>
    <cellStyle name="Followed Hyperlink" xfId="4860" builtinId="9" hidden="1"/>
    <cellStyle name="Followed Hyperlink" xfId="4886" builtinId="9" hidden="1"/>
    <cellStyle name="Followed Hyperlink" xfId="4881" builtinId="9" hidden="1"/>
    <cellStyle name="Followed Hyperlink" xfId="4837" builtinId="9" hidden="1"/>
    <cellStyle name="Followed Hyperlink" xfId="3556" builtinId="9" hidden="1"/>
    <cellStyle name="Followed Hyperlink" xfId="4917" builtinId="9" hidden="1"/>
    <cellStyle name="Followed Hyperlink" xfId="4918"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20" builtinId="9" hidden="1"/>
    <cellStyle name="Followed Hyperlink" xfId="4931" builtinId="9" hidden="1"/>
    <cellStyle name="Followed Hyperlink" xfId="4932" builtinId="9" hidden="1"/>
    <cellStyle name="Followed Hyperlink" xfId="4933" builtinId="9" hidden="1"/>
    <cellStyle name="Followed Hyperlink" xfId="4864" builtinId="9" hidden="1"/>
    <cellStyle name="Followed Hyperlink" xfId="4865" builtinId="9" hidden="1"/>
    <cellStyle name="Followed Hyperlink" xfId="4916" builtinId="9" hidden="1"/>
    <cellStyle name="Followed Hyperlink" xfId="4841" builtinId="9" hidden="1"/>
    <cellStyle name="Followed Hyperlink" xfId="4830" builtinId="9" hidden="1"/>
    <cellStyle name="Followed Hyperlink" xfId="4832" builtinId="9" hidden="1"/>
    <cellStyle name="Followed Hyperlink" xfId="4935" builtinId="9" hidden="1"/>
    <cellStyle name="Followed Hyperlink" xfId="4936" builtinId="9" hidden="1"/>
    <cellStyle name="Followed Hyperlink" xfId="4833" builtinId="9" hidden="1"/>
    <cellStyle name="Followed Hyperlink" xfId="4938" builtinId="9" hidden="1"/>
    <cellStyle name="Followed Hyperlink" xfId="4939" builtinId="9" hidden="1"/>
    <cellStyle name="Followed Hyperlink" xfId="4940"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42" builtinId="9" hidden="1"/>
    <cellStyle name="Followed Hyperlink" xfId="4953" builtinId="9" hidden="1"/>
    <cellStyle name="Followed Hyperlink" xfId="4954" builtinId="9" hidden="1"/>
    <cellStyle name="Followed Hyperlink" xfId="4955" builtinId="9" hidden="1"/>
    <cellStyle name="Followed Hyperlink" xfId="4472" builtinId="9" hidden="1"/>
    <cellStyle name="Followed Hyperlink" xfId="3297" builtinId="9" hidden="1"/>
    <cellStyle name="Followed Hyperlink" xfId="3683" builtinId="9" hidden="1"/>
    <cellStyle name="Followed Hyperlink" xfId="4337" builtinId="9" hidden="1"/>
    <cellStyle name="Followed Hyperlink" xfId="3430" builtinId="9" hidden="1"/>
    <cellStyle name="Followed Hyperlink" xfId="4858" builtinId="9" hidden="1"/>
    <cellStyle name="Followed Hyperlink" xfId="4599" builtinId="9" hidden="1"/>
    <cellStyle name="Followed Hyperlink" xfId="4856" builtinId="9" hidden="1"/>
    <cellStyle name="Followed Hyperlink" xfId="4203" builtinId="9" hidden="1"/>
    <cellStyle name="Followed Hyperlink" xfId="4854" builtinId="9" hidden="1"/>
    <cellStyle name="Followed Hyperlink" xfId="4585" builtinId="9" hidden="1"/>
    <cellStyle name="Followed Hyperlink" xfId="4852" builtinId="9" hidden="1"/>
    <cellStyle name="Followed Hyperlink" xfId="4967" builtinId="9" hidden="1"/>
    <cellStyle name="Followed Hyperlink" xfId="4971"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4990" builtinId="9" hidden="1"/>
    <cellStyle name="Followed Hyperlink" xfId="5005" builtinId="9" hidden="1"/>
    <cellStyle name="Followed Hyperlink" xfId="5006" builtinId="9" hidden="1"/>
    <cellStyle name="Followed Hyperlink" xfId="5007" builtinId="9" hidden="1"/>
    <cellStyle name="Followed Hyperlink" xfId="4963" builtinId="9" hidden="1"/>
    <cellStyle name="Followed Hyperlink" xfId="5017" builtinId="9" hidden="1"/>
    <cellStyle name="Followed Hyperlink" xfId="5018" builtinId="9" hidden="1"/>
    <cellStyle name="Followed Hyperlink" xfId="5019"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4964" builtinId="9" hidden="1"/>
    <cellStyle name="Followed Hyperlink" xfId="5026" builtinId="9" hidden="1"/>
    <cellStyle name="Followed Hyperlink" xfId="5027" builtinId="9" hidden="1"/>
    <cellStyle name="Followed Hyperlink" xfId="5028"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30" builtinId="9" hidden="1"/>
    <cellStyle name="Followed Hyperlink" xfId="5041" builtinId="9" hidden="1"/>
    <cellStyle name="Followed Hyperlink" xfId="5042" builtinId="9" hidden="1"/>
    <cellStyle name="Followed Hyperlink" xfId="5043" builtinId="9" hidden="1"/>
    <cellStyle name="Followed Hyperlink" xfId="4957" builtinId="9" hidden="1"/>
    <cellStyle name="Followed Hyperlink" xfId="4960" builtinId="9" hidden="1"/>
    <cellStyle name="Followed Hyperlink" xfId="5009" builtinId="9" hidden="1"/>
    <cellStyle name="Followed Hyperlink" xfId="5012" builtinId="9" hidden="1"/>
    <cellStyle name="Followed Hyperlink" xfId="4965" builtinId="9" hidden="1"/>
    <cellStyle name="Followed Hyperlink" xfId="4989" builtinId="9" hidden="1"/>
    <cellStyle name="Followed Hyperlink" xfId="5015" builtinId="9" hidden="1"/>
    <cellStyle name="Followed Hyperlink" xfId="5010" builtinId="9" hidden="1"/>
    <cellStyle name="Followed Hyperlink" xfId="4966" builtinId="9" hidden="1"/>
    <cellStyle name="Followed Hyperlink" xfId="3685" builtinId="9" hidden="1"/>
    <cellStyle name="Followed Hyperlink" xfId="5046" builtinId="9" hidden="1"/>
    <cellStyle name="Followed Hyperlink" xfId="5047"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49" builtinId="9" hidden="1"/>
    <cellStyle name="Followed Hyperlink" xfId="5060" builtinId="9" hidden="1"/>
    <cellStyle name="Followed Hyperlink" xfId="5061" builtinId="9" hidden="1"/>
    <cellStyle name="Followed Hyperlink" xfId="5062" builtinId="9" hidden="1"/>
    <cellStyle name="Followed Hyperlink" xfId="4993" builtinId="9" hidden="1"/>
    <cellStyle name="Followed Hyperlink" xfId="4994" builtinId="9" hidden="1"/>
    <cellStyle name="Followed Hyperlink" xfId="5045" builtinId="9" hidden="1"/>
    <cellStyle name="Followed Hyperlink" xfId="4970" builtinId="9" hidden="1"/>
    <cellStyle name="Followed Hyperlink" xfId="4959" builtinId="9" hidden="1"/>
    <cellStyle name="Followed Hyperlink" xfId="4961" builtinId="9" hidden="1"/>
    <cellStyle name="Followed Hyperlink" xfId="5064" builtinId="9" hidden="1"/>
    <cellStyle name="Followed Hyperlink" xfId="5065" builtinId="9" hidden="1"/>
    <cellStyle name="Followed Hyperlink" xfId="4962" builtinId="9" hidden="1"/>
    <cellStyle name="Followed Hyperlink" xfId="5067" builtinId="9" hidden="1"/>
    <cellStyle name="Followed Hyperlink" xfId="5068" builtinId="9" hidden="1"/>
    <cellStyle name="Followed Hyperlink" xfId="5069"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71" builtinId="9" hidden="1"/>
    <cellStyle name="Followed Hyperlink" xfId="5082" builtinId="9" hidden="1"/>
    <cellStyle name="Followed Hyperlink" xfId="5083" builtinId="9" hidden="1"/>
    <cellStyle name="Followed Hyperlink" xfId="5084" builtinId="9" hidden="1"/>
    <cellStyle name="Followed Hyperlink" xfId="4601" builtinId="9" hidden="1"/>
    <cellStyle name="Followed Hyperlink" xfId="3426" builtinId="9" hidden="1"/>
    <cellStyle name="Followed Hyperlink" xfId="3812" builtinId="9" hidden="1"/>
    <cellStyle name="Followed Hyperlink" xfId="4466" builtinId="9" hidden="1"/>
    <cellStyle name="Followed Hyperlink" xfId="3559" builtinId="9" hidden="1"/>
    <cellStyle name="Followed Hyperlink" xfId="4987" builtinId="9" hidden="1"/>
    <cellStyle name="Followed Hyperlink" xfId="4728" builtinId="9" hidden="1"/>
    <cellStyle name="Followed Hyperlink" xfId="4985" builtinId="9" hidden="1"/>
    <cellStyle name="Followed Hyperlink" xfId="4332" builtinId="9" hidden="1"/>
    <cellStyle name="Followed Hyperlink" xfId="4983" builtinId="9" hidden="1"/>
    <cellStyle name="Followed Hyperlink" xfId="4714" builtinId="9" hidden="1"/>
    <cellStyle name="Followed Hyperlink" xfId="4981" builtinId="9" hidden="1"/>
    <cellStyle name="Followed Hyperlink" xfId="5096" builtinId="9" hidden="1"/>
    <cellStyle name="Followed Hyperlink" xfId="5100"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19" builtinId="9" hidden="1"/>
    <cellStyle name="Followed Hyperlink" xfId="5134" builtinId="9" hidden="1"/>
    <cellStyle name="Followed Hyperlink" xfId="5135" builtinId="9" hidden="1"/>
    <cellStyle name="Followed Hyperlink" xfId="5136" builtinId="9" hidden="1"/>
    <cellStyle name="Followed Hyperlink" xfId="5092" builtinId="9" hidden="1"/>
    <cellStyle name="Followed Hyperlink" xfId="5146" builtinId="9" hidden="1"/>
    <cellStyle name="Followed Hyperlink" xfId="5147" builtinId="9" hidden="1"/>
    <cellStyle name="Followed Hyperlink" xfId="5148"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093" builtinId="9" hidden="1"/>
    <cellStyle name="Followed Hyperlink" xfId="5155" builtinId="9" hidden="1"/>
    <cellStyle name="Followed Hyperlink" xfId="5156" builtinId="9" hidden="1"/>
    <cellStyle name="Followed Hyperlink" xfId="5157"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59" builtinId="9" hidden="1"/>
    <cellStyle name="Followed Hyperlink" xfId="5170" builtinId="9" hidden="1"/>
    <cellStyle name="Followed Hyperlink" xfId="5171" builtinId="9" hidden="1"/>
    <cellStyle name="Followed Hyperlink" xfId="5172" builtinId="9" hidden="1"/>
    <cellStyle name="Followed Hyperlink" xfId="5086" builtinId="9" hidden="1"/>
    <cellStyle name="Followed Hyperlink" xfId="5089" builtinId="9" hidden="1"/>
    <cellStyle name="Followed Hyperlink" xfId="5138" builtinId="9" hidden="1"/>
    <cellStyle name="Followed Hyperlink" xfId="5141" builtinId="9" hidden="1"/>
    <cellStyle name="Followed Hyperlink" xfId="5094" builtinId="9" hidden="1"/>
    <cellStyle name="Followed Hyperlink" xfId="5118" builtinId="9" hidden="1"/>
    <cellStyle name="Followed Hyperlink" xfId="5144" builtinId="9" hidden="1"/>
    <cellStyle name="Followed Hyperlink" xfId="5139" builtinId="9" hidden="1"/>
    <cellStyle name="Followed Hyperlink" xfId="5095" builtinId="9" hidden="1"/>
    <cellStyle name="Followed Hyperlink" xfId="3814" builtinId="9" hidden="1"/>
    <cellStyle name="Followed Hyperlink" xfId="5175" builtinId="9" hidden="1"/>
    <cellStyle name="Followed Hyperlink" xfId="5176"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78" builtinId="9" hidden="1"/>
    <cellStyle name="Followed Hyperlink" xfId="5189" builtinId="9" hidden="1"/>
    <cellStyle name="Followed Hyperlink" xfId="5190" builtinId="9" hidden="1"/>
    <cellStyle name="Followed Hyperlink" xfId="5191" builtinId="9" hidden="1"/>
    <cellStyle name="Followed Hyperlink" xfId="5122" builtinId="9" hidden="1"/>
    <cellStyle name="Followed Hyperlink" xfId="5123" builtinId="9" hidden="1"/>
    <cellStyle name="Followed Hyperlink" xfId="5174" builtinId="9" hidden="1"/>
    <cellStyle name="Followed Hyperlink" xfId="5099" builtinId="9" hidden="1"/>
    <cellStyle name="Followed Hyperlink" xfId="5088" builtinId="9" hidden="1"/>
    <cellStyle name="Followed Hyperlink" xfId="5090" builtinId="9" hidden="1"/>
    <cellStyle name="Followed Hyperlink" xfId="5193" builtinId="9" hidden="1"/>
    <cellStyle name="Followed Hyperlink" xfId="5194" builtinId="9" hidden="1"/>
    <cellStyle name="Followed Hyperlink" xfId="5091" builtinId="9" hidden="1"/>
    <cellStyle name="Followed Hyperlink" xfId="5196" builtinId="9" hidden="1"/>
    <cellStyle name="Followed Hyperlink" xfId="5197" builtinId="9" hidden="1"/>
    <cellStyle name="Followed Hyperlink" xfId="5198"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00" builtinId="9" hidden="1"/>
    <cellStyle name="Followed Hyperlink" xfId="5211" builtinId="9" hidden="1"/>
    <cellStyle name="Followed Hyperlink" xfId="5212" builtinId="9" hidden="1"/>
    <cellStyle name="Followed Hyperlink" xfId="5213" builtinId="9" hidden="1"/>
    <cellStyle name="Followed Hyperlink" xfId="4730" builtinId="9" hidden="1"/>
    <cellStyle name="Followed Hyperlink" xfId="3555" builtinId="9" hidden="1"/>
    <cellStyle name="Followed Hyperlink" xfId="3941" builtinId="9" hidden="1"/>
    <cellStyle name="Followed Hyperlink" xfId="4595" builtinId="9" hidden="1"/>
    <cellStyle name="Followed Hyperlink" xfId="3688" builtinId="9" hidden="1"/>
    <cellStyle name="Followed Hyperlink" xfId="5116" builtinId="9" hidden="1"/>
    <cellStyle name="Followed Hyperlink" xfId="4857" builtinId="9" hidden="1"/>
    <cellStyle name="Followed Hyperlink" xfId="5114" builtinId="9" hidden="1"/>
    <cellStyle name="Followed Hyperlink" xfId="4461" builtinId="9" hidden="1"/>
    <cellStyle name="Followed Hyperlink" xfId="5112" builtinId="9" hidden="1"/>
    <cellStyle name="Followed Hyperlink" xfId="4843" builtinId="9" hidden="1"/>
    <cellStyle name="Followed Hyperlink" xfId="5110" builtinId="9" hidden="1"/>
    <cellStyle name="Followed Hyperlink" xfId="5225" builtinId="9" hidden="1"/>
    <cellStyle name="Followed Hyperlink" xfId="5229"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48" builtinId="9" hidden="1"/>
    <cellStyle name="Followed Hyperlink" xfId="5263" builtinId="9" hidden="1"/>
    <cellStyle name="Followed Hyperlink" xfId="5264" builtinId="9" hidden="1"/>
    <cellStyle name="Followed Hyperlink" xfId="5265" builtinId="9" hidden="1"/>
    <cellStyle name="Followed Hyperlink" xfId="5221" builtinId="9" hidden="1"/>
    <cellStyle name="Followed Hyperlink" xfId="5275" builtinId="9" hidden="1"/>
    <cellStyle name="Followed Hyperlink" xfId="5276" builtinId="9" hidden="1"/>
    <cellStyle name="Followed Hyperlink" xfId="5277"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22" builtinId="9" hidden="1"/>
    <cellStyle name="Followed Hyperlink" xfId="5284" builtinId="9" hidden="1"/>
    <cellStyle name="Followed Hyperlink" xfId="5285" builtinId="9" hidden="1"/>
    <cellStyle name="Followed Hyperlink" xfId="5286"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88" builtinId="9" hidden="1"/>
    <cellStyle name="Followed Hyperlink" xfId="5299" builtinId="9" hidden="1"/>
    <cellStyle name="Followed Hyperlink" xfId="5300" builtinId="9" hidden="1"/>
    <cellStyle name="Followed Hyperlink" xfId="5301" builtinId="9" hidden="1"/>
    <cellStyle name="Followed Hyperlink" xfId="5215" builtinId="9" hidden="1"/>
    <cellStyle name="Followed Hyperlink" xfId="5218" builtinId="9" hidden="1"/>
    <cellStyle name="Followed Hyperlink" xfId="5267" builtinId="9" hidden="1"/>
    <cellStyle name="Followed Hyperlink" xfId="5270" builtinId="9" hidden="1"/>
    <cellStyle name="Followed Hyperlink" xfId="5223" builtinId="9" hidden="1"/>
    <cellStyle name="Followed Hyperlink" xfId="5247" builtinId="9" hidden="1"/>
    <cellStyle name="Followed Hyperlink" xfId="5273" builtinId="9" hidden="1"/>
    <cellStyle name="Followed Hyperlink" xfId="5268" builtinId="9" hidden="1"/>
    <cellStyle name="Followed Hyperlink" xfId="5224" builtinId="9" hidden="1"/>
    <cellStyle name="Followed Hyperlink" xfId="3943" builtinId="9" hidden="1"/>
    <cellStyle name="Followed Hyperlink" xfId="5304" builtinId="9" hidden="1"/>
    <cellStyle name="Followed Hyperlink" xfId="5305"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07" builtinId="9" hidden="1"/>
    <cellStyle name="Followed Hyperlink" xfId="5318" builtinId="9" hidden="1"/>
    <cellStyle name="Followed Hyperlink" xfId="5319" builtinId="9" hidden="1"/>
    <cellStyle name="Followed Hyperlink" xfId="5320" builtinId="9" hidden="1"/>
    <cellStyle name="Followed Hyperlink" xfId="5251" builtinId="9" hidden="1"/>
    <cellStyle name="Followed Hyperlink" xfId="5252" builtinId="9" hidden="1"/>
    <cellStyle name="Followed Hyperlink" xfId="5303" builtinId="9" hidden="1"/>
    <cellStyle name="Followed Hyperlink" xfId="5228" builtinId="9" hidden="1"/>
    <cellStyle name="Followed Hyperlink" xfId="5217" builtinId="9" hidden="1"/>
    <cellStyle name="Followed Hyperlink" xfId="5219" builtinId="9" hidden="1"/>
    <cellStyle name="Followed Hyperlink" xfId="5322" builtinId="9" hidden="1"/>
    <cellStyle name="Followed Hyperlink" xfId="5323" builtinId="9" hidden="1"/>
    <cellStyle name="Followed Hyperlink" xfId="5220" builtinId="9" hidden="1"/>
    <cellStyle name="Followed Hyperlink" xfId="5325" builtinId="9" hidden="1"/>
    <cellStyle name="Followed Hyperlink" xfId="5326" builtinId="9" hidden="1"/>
    <cellStyle name="Followed Hyperlink" xfId="5327"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29" builtinId="9" hidden="1"/>
    <cellStyle name="Followed Hyperlink" xfId="5340" builtinId="9" hidden="1"/>
    <cellStyle name="Followed Hyperlink" xfId="5341" builtinId="9" hidden="1"/>
    <cellStyle name="Followed Hyperlink" xfId="5342" builtinId="9" hidden="1"/>
    <cellStyle name="Followed Hyperlink" xfId="4859" builtinId="9" hidden="1"/>
    <cellStyle name="Followed Hyperlink" xfId="3684" builtinId="9" hidden="1"/>
    <cellStyle name="Followed Hyperlink" xfId="4070" builtinId="9" hidden="1"/>
    <cellStyle name="Followed Hyperlink" xfId="4724" builtinId="9" hidden="1"/>
    <cellStyle name="Followed Hyperlink" xfId="3817" builtinId="9" hidden="1"/>
    <cellStyle name="Followed Hyperlink" xfId="5245" builtinId="9" hidden="1"/>
    <cellStyle name="Followed Hyperlink" xfId="4986" builtinId="9" hidden="1"/>
    <cellStyle name="Followed Hyperlink" xfId="5243" builtinId="9" hidden="1"/>
    <cellStyle name="Followed Hyperlink" xfId="4590" builtinId="9" hidden="1"/>
    <cellStyle name="Followed Hyperlink" xfId="5241" builtinId="9" hidden="1"/>
    <cellStyle name="Followed Hyperlink" xfId="4972" builtinId="9" hidden="1"/>
    <cellStyle name="Followed Hyperlink" xfId="5239" builtinId="9" hidden="1"/>
    <cellStyle name="Followed Hyperlink" xfId="5354" builtinId="9" hidden="1"/>
    <cellStyle name="Followed Hyperlink" xfId="5358"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77" builtinId="9" hidden="1"/>
    <cellStyle name="Followed Hyperlink" xfId="5392" builtinId="9" hidden="1"/>
    <cellStyle name="Followed Hyperlink" xfId="5393" builtinId="9" hidden="1"/>
    <cellStyle name="Followed Hyperlink" xfId="5394" builtinId="9" hidden="1"/>
    <cellStyle name="Followed Hyperlink" xfId="5350" builtinId="9" hidden="1"/>
    <cellStyle name="Followed Hyperlink" xfId="5404" builtinId="9" hidden="1"/>
    <cellStyle name="Followed Hyperlink" xfId="5405" builtinId="9" hidden="1"/>
    <cellStyle name="Followed Hyperlink" xfId="5406"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351" builtinId="9" hidden="1"/>
    <cellStyle name="Followed Hyperlink" xfId="5413" builtinId="9" hidden="1"/>
    <cellStyle name="Followed Hyperlink" xfId="5414" builtinId="9" hidden="1"/>
    <cellStyle name="Followed Hyperlink" xfId="5415"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17" builtinId="9" hidden="1"/>
    <cellStyle name="Followed Hyperlink" xfId="5428" builtinId="9" hidden="1"/>
    <cellStyle name="Followed Hyperlink" xfId="5429" builtinId="9" hidden="1"/>
    <cellStyle name="Followed Hyperlink" xfId="5430" builtinId="9" hidden="1"/>
    <cellStyle name="Followed Hyperlink" xfId="5344" builtinId="9" hidden="1"/>
    <cellStyle name="Followed Hyperlink" xfId="5347" builtinId="9" hidden="1"/>
    <cellStyle name="Followed Hyperlink" xfId="5396" builtinId="9" hidden="1"/>
    <cellStyle name="Followed Hyperlink" xfId="5399" builtinId="9" hidden="1"/>
    <cellStyle name="Followed Hyperlink" xfId="5352" builtinId="9" hidden="1"/>
    <cellStyle name="Followed Hyperlink" xfId="5376" builtinId="9" hidden="1"/>
    <cellStyle name="Followed Hyperlink" xfId="5402" builtinId="9" hidden="1"/>
    <cellStyle name="Followed Hyperlink" xfId="5397" builtinId="9" hidden="1"/>
    <cellStyle name="Followed Hyperlink" xfId="5353" builtinId="9" hidden="1"/>
    <cellStyle name="Followed Hyperlink" xfId="4072" builtinId="9" hidden="1"/>
    <cellStyle name="Followed Hyperlink" xfId="5433" builtinId="9" hidden="1"/>
    <cellStyle name="Followed Hyperlink" xfId="5434"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36" builtinId="9" hidden="1"/>
    <cellStyle name="Followed Hyperlink" xfId="5447" builtinId="9" hidden="1"/>
    <cellStyle name="Followed Hyperlink" xfId="5448" builtinId="9" hidden="1"/>
    <cellStyle name="Followed Hyperlink" xfId="5449" builtinId="9" hidden="1"/>
    <cellStyle name="Followed Hyperlink" xfId="5380" builtinId="9" hidden="1"/>
    <cellStyle name="Followed Hyperlink" xfId="5381" builtinId="9" hidden="1"/>
    <cellStyle name="Followed Hyperlink" xfId="5432" builtinId="9" hidden="1"/>
    <cellStyle name="Followed Hyperlink" xfId="5357" builtinId="9" hidden="1"/>
    <cellStyle name="Followed Hyperlink" xfId="5346" builtinId="9" hidden="1"/>
    <cellStyle name="Followed Hyperlink" xfId="5348" builtinId="9" hidden="1"/>
    <cellStyle name="Followed Hyperlink" xfId="5451" builtinId="9" hidden="1"/>
    <cellStyle name="Followed Hyperlink" xfId="5452" builtinId="9" hidden="1"/>
    <cellStyle name="Followed Hyperlink" xfId="5349" builtinId="9" hidden="1"/>
    <cellStyle name="Followed Hyperlink" xfId="5454" builtinId="9" hidden="1"/>
    <cellStyle name="Followed Hyperlink" xfId="5455" builtinId="9" hidden="1"/>
    <cellStyle name="Followed Hyperlink" xfId="5456"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58" builtinId="9" hidden="1"/>
    <cellStyle name="Followed Hyperlink" xfId="5469" builtinId="9" hidden="1"/>
    <cellStyle name="Followed Hyperlink" xfId="5470" builtinId="9" hidden="1"/>
    <cellStyle name="Followed Hyperlink" xfId="5471" builtinId="9" hidden="1"/>
    <cellStyle name="Followed Hyperlink" xfId="4988" builtinId="9" hidden="1"/>
    <cellStyle name="Followed Hyperlink" xfId="3813" builtinId="9" hidden="1"/>
    <cellStyle name="Followed Hyperlink" xfId="4199" builtinId="9" hidden="1"/>
    <cellStyle name="Followed Hyperlink" xfId="4853" builtinId="9" hidden="1"/>
    <cellStyle name="Followed Hyperlink" xfId="3946" builtinId="9" hidden="1"/>
    <cellStyle name="Followed Hyperlink" xfId="5374" builtinId="9" hidden="1"/>
    <cellStyle name="Followed Hyperlink" xfId="5115" builtinId="9" hidden="1"/>
    <cellStyle name="Followed Hyperlink" xfId="5372" builtinId="9" hidden="1"/>
    <cellStyle name="Followed Hyperlink" xfId="4719" builtinId="9" hidden="1"/>
    <cellStyle name="Followed Hyperlink" xfId="5370" builtinId="9" hidden="1"/>
    <cellStyle name="Followed Hyperlink" xfId="5101" builtinId="9" hidden="1"/>
    <cellStyle name="Followed Hyperlink" xfId="5368" builtinId="9" hidden="1"/>
    <cellStyle name="Followed Hyperlink" xfId="5483" builtinId="9" hidden="1"/>
    <cellStyle name="Followed Hyperlink" xfId="5487"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06" builtinId="9" hidden="1"/>
    <cellStyle name="Followed Hyperlink" xfId="5521" builtinId="9" hidden="1"/>
    <cellStyle name="Followed Hyperlink" xfId="5522" builtinId="9" hidden="1"/>
    <cellStyle name="Followed Hyperlink" xfId="5523" builtinId="9" hidden="1"/>
    <cellStyle name="Followed Hyperlink" xfId="5479" builtinId="9" hidden="1"/>
    <cellStyle name="Followed Hyperlink" xfId="5533" builtinId="9" hidden="1"/>
    <cellStyle name="Followed Hyperlink" xfId="5534" builtinId="9" hidden="1"/>
    <cellStyle name="Followed Hyperlink" xfId="5535"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480" builtinId="9" hidden="1"/>
    <cellStyle name="Followed Hyperlink" xfId="5542" builtinId="9" hidden="1"/>
    <cellStyle name="Followed Hyperlink" xfId="5543" builtinId="9" hidden="1"/>
    <cellStyle name="Followed Hyperlink" xfId="5544"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46" builtinId="9" hidden="1"/>
    <cellStyle name="Followed Hyperlink" xfId="5557" builtinId="9" hidden="1"/>
    <cellStyle name="Followed Hyperlink" xfId="5558" builtinId="9" hidden="1"/>
    <cellStyle name="Followed Hyperlink" xfId="5559" builtinId="9" hidden="1"/>
    <cellStyle name="Followed Hyperlink" xfId="5473" builtinId="9" hidden="1"/>
    <cellStyle name="Followed Hyperlink" xfId="5476" builtinId="9" hidden="1"/>
    <cellStyle name="Followed Hyperlink" xfId="5525" builtinId="9" hidden="1"/>
    <cellStyle name="Followed Hyperlink" xfId="5528" builtinId="9" hidden="1"/>
    <cellStyle name="Followed Hyperlink" xfId="5481" builtinId="9" hidden="1"/>
    <cellStyle name="Followed Hyperlink" xfId="5505" builtinId="9" hidden="1"/>
    <cellStyle name="Followed Hyperlink" xfId="5531" builtinId="9" hidden="1"/>
    <cellStyle name="Followed Hyperlink" xfId="5526" builtinId="9" hidden="1"/>
    <cellStyle name="Followed Hyperlink" xfId="5482" builtinId="9" hidden="1"/>
    <cellStyle name="Followed Hyperlink" xfId="4201" builtinId="9" hidden="1"/>
    <cellStyle name="Followed Hyperlink" xfId="5562" builtinId="9" hidden="1"/>
    <cellStyle name="Followed Hyperlink" xfId="5563"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65" builtinId="9" hidden="1"/>
    <cellStyle name="Followed Hyperlink" xfId="5576" builtinId="9" hidden="1"/>
    <cellStyle name="Followed Hyperlink" xfId="5577" builtinId="9" hidden="1"/>
    <cellStyle name="Followed Hyperlink" xfId="5578" builtinId="9" hidden="1"/>
    <cellStyle name="Followed Hyperlink" xfId="5509" builtinId="9" hidden="1"/>
    <cellStyle name="Followed Hyperlink" xfId="5510" builtinId="9" hidden="1"/>
    <cellStyle name="Followed Hyperlink" xfId="5561" builtinId="9" hidden="1"/>
    <cellStyle name="Followed Hyperlink" xfId="5486" builtinId="9" hidden="1"/>
    <cellStyle name="Followed Hyperlink" xfId="5475" builtinId="9" hidden="1"/>
    <cellStyle name="Followed Hyperlink" xfId="5477" builtinId="9" hidden="1"/>
    <cellStyle name="Followed Hyperlink" xfId="5580" builtinId="9" hidden="1"/>
    <cellStyle name="Followed Hyperlink" xfId="5581" builtinId="9" hidden="1"/>
    <cellStyle name="Followed Hyperlink" xfId="5478" builtinId="9" hidden="1"/>
    <cellStyle name="Followed Hyperlink" xfId="5583" builtinId="9" hidden="1"/>
    <cellStyle name="Followed Hyperlink" xfId="5584" builtinId="9" hidden="1"/>
    <cellStyle name="Followed Hyperlink" xfId="5585"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87" builtinId="9" hidden="1"/>
    <cellStyle name="Followed Hyperlink" xfId="5598" builtinId="9" hidden="1"/>
    <cellStyle name="Followed Hyperlink" xfId="5599" builtinId="9" hidden="1"/>
    <cellStyle name="Followed Hyperlink" xfId="5600" builtinId="9" hidden="1"/>
    <cellStyle name="Followed Hyperlink" xfId="5117" builtinId="9" hidden="1"/>
    <cellStyle name="Followed Hyperlink" xfId="3942" builtinId="9" hidden="1"/>
    <cellStyle name="Followed Hyperlink" xfId="4328" builtinId="9" hidden="1"/>
    <cellStyle name="Followed Hyperlink" xfId="4982" builtinId="9" hidden="1"/>
    <cellStyle name="Followed Hyperlink" xfId="4075" builtinId="9" hidden="1"/>
    <cellStyle name="Followed Hyperlink" xfId="5503" builtinId="9" hidden="1"/>
    <cellStyle name="Followed Hyperlink" xfId="5244" builtinId="9" hidden="1"/>
    <cellStyle name="Followed Hyperlink" xfId="5501" builtinId="9" hidden="1"/>
    <cellStyle name="Followed Hyperlink" xfId="4848" builtinId="9" hidden="1"/>
    <cellStyle name="Followed Hyperlink" xfId="5499" builtinId="9" hidden="1"/>
    <cellStyle name="Followed Hyperlink" xfId="5230" builtinId="9" hidden="1"/>
    <cellStyle name="Followed Hyperlink" xfId="5497" builtinId="9" hidden="1"/>
    <cellStyle name="Followed Hyperlink" xfId="5612" builtinId="9" hidden="1"/>
    <cellStyle name="Followed Hyperlink" xfId="5616"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35" builtinId="9" hidden="1"/>
    <cellStyle name="Followed Hyperlink" xfId="5650" builtinId="9" hidden="1"/>
    <cellStyle name="Followed Hyperlink" xfId="5651" builtinId="9" hidden="1"/>
    <cellStyle name="Followed Hyperlink" xfId="5652" builtinId="9" hidden="1"/>
    <cellStyle name="Followed Hyperlink" xfId="5608" builtinId="9" hidden="1"/>
    <cellStyle name="Followed Hyperlink" xfId="5662" builtinId="9" hidden="1"/>
    <cellStyle name="Followed Hyperlink" xfId="5663" builtinId="9" hidden="1"/>
    <cellStyle name="Followed Hyperlink" xfId="5664"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09" builtinId="9" hidden="1"/>
    <cellStyle name="Followed Hyperlink" xfId="5671" builtinId="9" hidden="1"/>
    <cellStyle name="Followed Hyperlink" xfId="5672" builtinId="9" hidden="1"/>
    <cellStyle name="Followed Hyperlink" xfId="5673"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75" builtinId="9" hidden="1"/>
    <cellStyle name="Followed Hyperlink" xfId="5686" builtinId="9" hidden="1"/>
    <cellStyle name="Followed Hyperlink" xfId="5687" builtinId="9" hidden="1"/>
    <cellStyle name="Followed Hyperlink" xfId="5688" builtinId="9" hidden="1"/>
    <cellStyle name="Followed Hyperlink" xfId="5602" builtinId="9" hidden="1"/>
    <cellStyle name="Followed Hyperlink" xfId="5605" builtinId="9" hidden="1"/>
    <cellStyle name="Followed Hyperlink" xfId="5654" builtinId="9" hidden="1"/>
    <cellStyle name="Followed Hyperlink" xfId="5657" builtinId="9" hidden="1"/>
    <cellStyle name="Followed Hyperlink" xfId="5610" builtinId="9" hidden="1"/>
    <cellStyle name="Followed Hyperlink" xfId="5634" builtinId="9" hidden="1"/>
    <cellStyle name="Followed Hyperlink" xfId="5660" builtinId="9" hidden="1"/>
    <cellStyle name="Followed Hyperlink" xfId="5655" builtinId="9" hidden="1"/>
    <cellStyle name="Followed Hyperlink" xfId="5611" builtinId="9" hidden="1"/>
    <cellStyle name="Followed Hyperlink" xfId="4330" builtinId="9" hidden="1"/>
    <cellStyle name="Followed Hyperlink" xfId="5691" builtinId="9" hidden="1"/>
    <cellStyle name="Followed Hyperlink" xfId="5692"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694" builtinId="9" hidden="1"/>
    <cellStyle name="Followed Hyperlink" xfId="5705" builtinId="9" hidden="1"/>
    <cellStyle name="Followed Hyperlink" xfId="5706" builtinId="9" hidden="1"/>
    <cellStyle name="Followed Hyperlink" xfId="5707" builtinId="9" hidden="1"/>
    <cellStyle name="Followed Hyperlink" xfId="5638" builtinId="9" hidden="1"/>
    <cellStyle name="Followed Hyperlink" xfId="5639" builtinId="9" hidden="1"/>
    <cellStyle name="Followed Hyperlink" xfId="5690" builtinId="9" hidden="1"/>
    <cellStyle name="Followed Hyperlink" xfId="5615" builtinId="9" hidden="1"/>
    <cellStyle name="Followed Hyperlink" xfId="5604" builtinId="9" hidden="1"/>
    <cellStyle name="Followed Hyperlink" xfId="5606" builtinId="9" hidden="1"/>
    <cellStyle name="Followed Hyperlink" xfId="5709" builtinId="9" hidden="1"/>
    <cellStyle name="Followed Hyperlink" xfId="5710" builtinId="9" hidden="1"/>
    <cellStyle name="Followed Hyperlink" xfId="5607" builtinId="9" hidden="1"/>
    <cellStyle name="Followed Hyperlink" xfId="5712" builtinId="9" hidden="1"/>
    <cellStyle name="Followed Hyperlink" xfId="5713" builtinId="9" hidden="1"/>
    <cellStyle name="Followed Hyperlink" xfId="5714"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16" builtinId="9" hidden="1"/>
    <cellStyle name="Followed Hyperlink" xfId="5727" builtinId="9" hidden="1"/>
    <cellStyle name="Followed Hyperlink" xfId="5728" builtinId="9" hidden="1"/>
    <cellStyle name="Followed Hyperlink" xfId="5729" builtinId="9" hidden="1"/>
    <cellStyle name="Followed Hyperlink" xfId="5246" builtinId="9" hidden="1"/>
    <cellStyle name="Followed Hyperlink" xfId="4071" builtinId="9" hidden="1"/>
    <cellStyle name="Followed Hyperlink" xfId="4457" builtinId="9" hidden="1"/>
    <cellStyle name="Followed Hyperlink" xfId="5111" builtinId="9" hidden="1"/>
    <cellStyle name="Followed Hyperlink" xfId="4204" builtinId="9" hidden="1"/>
    <cellStyle name="Followed Hyperlink" xfId="5632" builtinId="9" hidden="1"/>
    <cellStyle name="Followed Hyperlink" xfId="5373" builtinId="9" hidden="1"/>
    <cellStyle name="Followed Hyperlink" xfId="5630" builtinId="9" hidden="1"/>
    <cellStyle name="Followed Hyperlink" xfId="4977" builtinId="9" hidden="1"/>
    <cellStyle name="Followed Hyperlink" xfId="5628" builtinId="9" hidden="1"/>
    <cellStyle name="Followed Hyperlink" xfId="5359" builtinId="9" hidden="1"/>
    <cellStyle name="Followed Hyperlink" xfId="5626" builtinId="9" hidden="1"/>
    <cellStyle name="Followed Hyperlink" xfId="5741" builtinId="9" hidden="1"/>
    <cellStyle name="Followed Hyperlink" xfId="5745"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64" builtinId="9" hidden="1"/>
    <cellStyle name="Followed Hyperlink" xfId="5779" builtinId="9" hidden="1"/>
    <cellStyle name="Followed Hyperlink" xfId="5780" builtinId="9" hidden="1"/>
    <cellStyle name="Followed Hyperlink" xfId="5781" builtinId="9" hidden="1"/>
    <cellStyle name="Followed Hyperlink" xfId="5737" builtinId="9" hidden="1"/>
    <cellStyle name="Followed Hyperlink" xfId="5791" builtinId="9" hidden="1"/>
    <cellStyle name="Followed Hyperlink" xfId="5792" builtinId="9" hidden="1"/>
    <cellStyle name="Followed Hyperlink" xfId="5793"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38" builtinId="9" hidden="1"/>
    <cellStyle name="Followed Hyperlink" xfId="5800" builtinId="9" hidden="1"/>
    <cellStyle name="Followed Hyperlink" xfId="5801" builtinId="9" hidden="1"/>
    <cellStyle name="Followed Hyperlink" xfId="5802"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04" builtinId="9" hidden="1"/>
    <cellStyle name="Followed Hyperlink" xfId="5815" builtinId="9" hidden="1"/>
    <cellStyle name="Followed Hyperlink" xfId="5816" builtinId="9" hidden="1"/>
    <cellStyle name="Followed Hyperlink" xfId="5817" builtinId="9" hidden="1"/>
    <cellStyle name="Followed Hyperlink" xfId="5731" builtinId="9" hidden="1"/>
    <cellStyle name="Followed Hyperlink" xfId="5734" builtinId="9" hidden="1"/>
    <cellStyle name="Followed Hyperlink" xfId="5783" builtinId="9" hidden="1"/>
    <cellStyle name="Followed Hyperlink" xfId="5786" builtinId="9" hidden="1"/>
    <cellStyle name="Followed Hyperlink" xfId="5739" builtinId="9" hidden="1"/>
    <cellStyle name="Followed Hyperlink" xfId="5763" builtinId="9" hidden="1"/>
    <cellStyle name="Followed Hyperlink" xfId="5789" builtinId="9" hidden="1"/>
    <cellStyle name="Followed Hyperlink" xfId="5784" builtinId="9" hidden="1"/>
    <cellStyle name="Followed Hyperlink" xfId="5740" builtinId="9" hidden="1"/>
    <cellStyle name="Followed Hyperlink" xfId="4459" builtinId="9" hidden="1"/>
    <cellStyle name="Followed Hyperlink" xfId="5820" builtinId="9" hidden="1"/>
    <cellStyle name="Followed Hyperlink" xfId="5821"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23" builtinId="9" hidden="1"/>
    <cellStyle name="Followed Hyperlink" xfId="5834" builtinId="9" hidden="1"/>
    <cellStyle name="Followed Hyperlink" xfId="5835" builtinId="9" hidden="1"/>
    <cellStyle name="Followed Hyperlink" xfId="5836" builtinId="9" hidden="1"/>
    <cellStyle name="Followed Hyperlink" xfId="5767" builtinId="9" hidden="1"/>
    <cellStyle name="Followed Hyperlink" xfId="5768" builtinId="9" hidden="1"/>
    <cellStyle name="Followed Hyperlink" xfId="5819" builtinId="9" hidden="1"/>
    <cellStyle name="Followed Hyperlink" xfId="5744" builtinId="9" hidden="1"/>
    <cellStyle name="Followed Hyperlink" xfId="5733" builtinId="9" hidden="1"/>
    <cellStyle name="Followed Hyperlink" xfId="5735" builtinId="9" hidden="1"/>
    <cellStyle name="Followed Hyperlink" xfId="5838" builtinId="9" hidden="1"/>
    <cellStyle name="Followed Hyperlink" xfId="5839" builtinId="9" hidden="1"/>
    <cellStyle name="Followed Hyperlink" xfId="5736" builtinId="9" hidden="1"/>
    <cellStyle name="Followed Hyperlink" xfId="5841" builtinId="9" hidden="1"/>
    <cellStyle name="Followed Hyperlink" xfId="5842" builtinId="9" hidden="1"/>
    <cellStyle name="Followed Hyperlink" xfId="5843"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45" builtinId="9" hidden="1"/>
    <cellStyle name="Followed Hyperlink" xfId="5856" builtinId="9" hidden="1"/>
    <cellStyle name="Followed Hyperlink" xfId="5857" builtinId="9" hidden="1"/>
    <cellStyle name="Followed Hyperlink" xfId="5858" builtinId="9" hidden="1"/>
    <cellStyle name="Followed Hyperlink" xfId="5375" builtinId="9" hidden="1"/>
    <cellStyle name="Followed Hyperlink" xfId="4200" builtinId="9" hidden="1"/>
    <cellStyle name="Followed Hyperlink" xfId="4586" builtinId="9" hidden="1"/>
    <cellStyle name="Followed Hyperlink" xfId="5240" builtinId="9" hidden="1"/>
    <cellStyle name="Followed Hyperlink" xfId="4333" builtinId="9" hidden="1"/>
    <cellStyle name="Followed Hyperlink" xfId="5761" builtinId="9" hidden="1"/>
    <cellStyle name="Followed Hyperlink" xfId="5502" builtinId="9" hidden="1"/>
    <cellStyle name="Followed Hyperlink" xfId="5759" builtinId="9" hidden="1"/>
    <cellStyle name="Followed Hyperlink" xfId="5106" builtinId="9" hidden="1"/>
    <cellStyle name="Followed Hyperlink" xfId="5757" builtinId="9" hidden="1"/>
    <cellStyle name="Followed Hyperlink" xfId="5488" builtinId="9" hidden="1"/>
    <cellStyle name="Followed Hyperlink" xfId="5755" builtinId="9" hidden="1"/>
    <cellStyle name="Followed Hyperlink" xfId="5870" builtinId="9" hidden="1"/>
    <cellStyle name="Followed Hyperlink" xfId="5874"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893" builtinId="9" hidden="1"/>
    <cellStyle name="Followed Hyperlink" xfId="5908" builtinId="9" hidden="1"/>
    <cellStyle name="Followed Hyperlink" xfId="5909" builtinId="9" hidden="1"/>
    <cellStyle name="Followed Hyperlink" xfId="5910" builtinId="9" hidden="1"/>
    <cellStyle name="Followed Hyperlink" xfId="5866" builtinId="9" hidden="1"/>
    <cellStyle name="Followed Hyperlink" xfId="5920" builtinId="9" hidden="1"/>
    <cellStyle name="Followed Hyperlink" xfId="5921" builtinId="9" hidden="1"/>
    <cellStyle name="Followed Hyperlink" xfId="5922"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867" builtinId="9" hidden="1"/>
    <cellStyle name="Followed Hyperlink" xfId="5929" builtinId="9" hidden="1"/>
    <cellStyle name="Followed Hyperlink" xfId="5930" builtinId="9" hidden="1"/>
    <cellStyle name="Followed Hyperlink" xfId="5931"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33" builtinId="9" hidden="1"/>
    <cellStyle name="Followed Hyperlink" xfId="5944" builtinId="9" hidden="1"/>
    <cellStyle name="Followed Hyperlink" xfId="5945" builtinId="9" hidden="1"/>
    <cellStyle name="Followed Hyperlink" xfId="5946" builtinId="9" hidden="1"/>
    <cellStyle name="Followed Hyperlink" xfId="5860" builtinId="9" hidden="1"/>
    <cellStyle name="Followed Hyperlink" xfId="5863" builtinId="9" hidden="1"/>
    <cellStyle name="Followed Hyperlink" xfId="5912" builtinId="9" hidden="1"/>
    <cellStyle name="Followed Hyperlink" xfId="5915" builtinId="9" hidden="1"/>
    <cellStyle name="Followed Hyperlink" xfId="5868" builtinId="9" hidden="1"/>
    <cellStyle name="Followed Hyperlink" xfId="5892" builtinId="9" hidden="1"/>
    <cellStyle name="Followed Hyperlink" xfId="5918" builtinId="9" hidden="1"/>
    <cellStyle name="Followed Hyperlink" xfId="5913" builtinId="9" hidden="1"/>
    <cellStyle name="Followed Hyperlink" xfId="5869" builtinId="9" hidden="1"/>
    <cellStyle name="Followed Hyperlink" xfId="4588" builtinId="9" hidden="1"/>
    <cellStyle name="Followed Hyperlink" xfId="5949" builtinId="9" hidden="1"/>
    <cellStyle name="Followed Hyperlink" xfId="5950"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52" builtinId="9" hidden="1"/>
    <cellStyle name="Followed Hyperlink" xfId="5963" builtinId="9" hidden="1"/>
    <cellStyle name="Followed Hyperlink" xfId="5964" builtinId="9" hidden="1"/>
    <cellStyle name="Followed Hyperlink" xfId="5965" builtinId="9" hidden="1"/>
    <cellStyle name="Followed Hyperlink" xfId="5896" builtinId="9" hidden="1"/>
    <cellStyle name="Followed Hyperlink" xfId="5897" builtinId="9" hidden="1"/>
    <cellStyle name="Followed Hyperlink" xfId="5948" builtinId="9" hidden="1"/>
    <cellStyle name="Followed Hyperlink" xfId="5873" builtinId="9" hidden="1"/>
    <cellStyle name="Followed Hyperlink" xfId="5862" builtinId="9" hidden="1"/>
    <cellStyle name="Followed Hyperlink" xfId="5864" builtinId="9" hidden="1"/>
    <cellStyle name="Followed Hyperlink" xfId="5967" builtinId="9" hidden="1"/>
    <cellStyle name="Followed Hyperlink" xfId="5968" builtinId="9" hidden="1"/>
    <cellStyle name="Followed Hyperlink" xfId="5865" builtinId="9" hidden="1"/>
    <cellStyle name="Followed Hyperlink" xfId="5970" builtinId="9" hidden="1"/>
    <cellStyle name="Followed Hyperlink" xfId="5971" builtinId="9" hidden="1"/>
    <cellStyle name="Followed Hyperlink" xfId="5972"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74" builtinId="9" hidden="1"/>
    <cellStyle name="Followed Hyperlink" xfId="5985" builtinId="9" hidden="1"/>
    <cellStyle name="Followed Hyperlink" xfId="5986" builtinId="9" hidden="1"/>
    <cellStyle name="Followed Hyperlink" xfId="5987" builtinId="9" hidden="1"/>
    <cellStyle name="Followed Hyperlink" xfId="5504" builtinId="9" hidden="1"/>
    <cellStyle name="Followed Hyperlink" xfId="4329" builtinId="9" hidden="1"/>
    <cellStyle name="Followed Hyperlink" xfId="4715" builtinId="9" hidden="1"/>
    <cellStyle name="Followed Hyperlink" xfId="5369" builtinId="9" hidden="1"/>
    <cellStyle name="Followed Hyperlink" xfId="4462" builtinId="9" hidden="1"/>
    <cellStyle name="Followed Hyperlink" xfId="5890" builtinId="9" hidden="1"/>
    <cellStyle name="Followed Hyperlink" xfId="5631" builtinId="9" hidden="1"/>
    <cellStyle name="Followed Hyperlink" xfId="5888" builtinId="9" hidden="1"/>
    <cellStyle name="Followed Hyperlink" xfId="5235" builtinId="9" hidden="1"/>
    <cellStyle name="Followed Hyperlink" xfId="5886" builtinId="9" hidden="1"/>
    <cellStyle name="Followed Hyperlink" xfId="5617" builtinId="9" hidden="1"/>
    <cellStyle name="Followed Hyperlink" xfId="5884" builtinId="9" hidden="1"/>
    <cellStyle name="Followed Hyperlink" xfId="5999" builtinId="9" hidden="1"/>
    <cellStyle name="Followed Hyperlink" xfId="6003"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22" builtinId="9" hidden="1"/>
    <cellStyle name="Followed Hyperlink" xfId="6037" builtinId="9" hidden="1"/>
    <cellStyle name="Followed Hyperlink" xfId="6038" builtinId="9" hidden="1"/>
    <cellStyle name="Followed Hyperlink" xfId="6039" builtinId="9" hidden="1"/>
    <cellStyle name="Followed Hyperlink" xfId="5995" builtinId="9" hidden="1"/>
    <cellStyle name="Followed Hyperlink" xfId="6049" builtinId="9" hidden="1"/>
    <cellStyle name="Followed Hyperlink" xfId="6050" builtinId="9" hidden="1"/>
    <cellStyle name="Followed Hyperlink" xfId="6051"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5996" builtinId="9" hidden="1"/>
    <cellStyle name="Followed Hyperlink" xfId="6058" builtinId="9" hidden="1"/>
    <cellStyle name="Followed Hyperlink" xfId="6059" builtinId="9" hidden="1"/>
    <cellStyle name="Followed Hyperlink" xfId="6060"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62" builtinId="9" hidden="1"/>
    <cellStyle name="Followed Hyperlink" xfId="6073" builtinId="9" hidden="1"/>
    <cellStyle name="Followed Hyperlink" xfId="6074" builtinId="9" hidden="1"/>
    <cellStyle name="Followed Hyperlink" xfId="6075" builtinId="9" hidden="1"/>
    <cellStyle name="Followed Hyperlink" xfId="5989" builtinId="9" hidden="1"/>
    <cellStyle name="Followed Hyperlink" xfId="5992" builtinId="9" hidden="1"/>
    <cellStyle name="Followed Hyperlink" xfId="6041" builtinId="9" hidden="1"/>
    <cellStyle name="Followed Hyperlink" xfId="6044" builtinId="9" hidden="1"/>
    <cellStyle name="Followed Hyperlink" xfId="5997" builtinId="9" hidden="1"/>
    <cellStyle name="Followed Hyperlink" xfId="6021" builtinId="9" hidden="1"/>
    <cellStyle name="Followed Hyperlink" xfId="6047" builtinId="9" hidden="1"/>
    <cellStyle name="Followed Hyperlink" xfId="6042" builtinId="9" hidden="1"/>
    <cellStyle name="Followed Hyperlink" xfId="5998" builtinId="9" hidden="1"/>
    <cellStyle name="Followed Hyperlink" xfId="4717" builtinId="9" hidden="1"/>
    <cellStyle name="Followed Hyperlink" xfId="6078" builtinId="9" hidden="1"/>
    <cellStyle name="Followed Hyperlink" xfId="6079"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81" builtinId="9" hidden="1"/>
    <cellStyle name="Followed Hyperlink" xfId="6092" builtinId="9" hidden="1"/>
    <cellStyle name="Followed Hyperlink" xfId="6093" builtinId="9" hidden="1"/>
    <cellStyle name="Followed Hyperlink" xfId="6094" builtinId="9" hidden="1"/>
    <cellStyle name="Followed Hyperlink" xfId="6025" builtinId="9" hidden="1"/>
    <cellStyle name="Followed Hyperlink" xfId="6026" builtinId="9" hidden="1"/>
    <cellStyle name="Followed Hyperlink" xfId="6077" builtinId="9" hidden="1"/>
    <cellStyle name="Followed Hyperlink" xfId="6002" builtinId="9" hidden="1"/>
    <cellStyle name="Followed Hyperlink" xfId="5991" builtinId="9" hidden="1"/>
    <cellStyle name="Followed Hyperlink" xfId="5993" builtinId="9" hidden="1"/>
    <cellStyle name="Followed Hyperlink" xfId="6096" builtinId="9" hidden="1"/>
    <cellStyle name="Followed Hyperlink" xfId="6097" builtinId="9" hidden="1"/>
    <cellStyle name="Followed Hyperlink" xfId="5994" builtinId="9" hidden="1"/>
    <cellStyle name="Followed Hyperlink" xfId="6099" builtinId="9" hidden="1"/>
    <cellStyle name="Followed Hyperlink" xfId="6100" builtinId="9" hidden="1"/>
    <cellStyle name="Followed Hyperlink" xfId="6101"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03" builtinId="9" hidden="1"/>
    <cellStyle name="Followed Hyperlink" xfId="6114" builtinId="9" hidden="1"/>
    <cellStyle name="Followed Hyperlink" xfId="6115" builtinId="9" hidden="1"/>
    <cellStyle name="Followed Hyperlink" xfId="6116" builtinId="9" hidden="1"/>
    <cellStyle name="Followed Hyperlink" xfId="5633" builtinId="9" hidden="1"/>
    <cellStyle name="Followed Hyperlink" xfId="4458" builtinId="9" hidden="1"/>
    <cellStyle name="Followed Hyperlink" xfId="4844" builtinId="9" hidden="1"/>
    <cellStyle name="Followed Hyperlink" xfId="5498" builtinId="9" hidden="1"/>
    <cellStyle name="Followed Hyperlink" xfId="4591" builtinId="9" hidden="1"/>
    <cellStyle name="Followed Hyperlink" xfId="6019" builtinId="9" hidden="1"/>
    <cellStyle name="Followed Hyperlink" xfId="5760" builtinId="9" hidden="1"/>
    <cellStyle name="Followed Hyperlink" xfId="6017" builtinId="9" hidden="1"/>
    <cellStyle name="Followed Hyperlink" xfId="5364" builtinId="9" hidden="1"/>
    <cellStyle name="Followed Hyperlink" xfId="6015" builtinId="9" hidden="1"/>
    <cellStyle name="Followed Hyperlink" xfId="5746" builtinId="9" hidden="1"/>
    <cellStyle name="Followed Hyperlink" xfId="6013" builtinId="9" hidden="1"/>
    <cellStyle name="Followed Hyperlink" xfId="6128" builtinId="9" hidden="1"/>
    <cellStyle name="Followed Hyperlink" xfId="6132"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51" builtinId="9" hidden="1"/>
    <cellStyle name="Followed Hyperlink" xfId="6166" builtinId="9" hidden="1"/>
    <cellStyle name="Followed Hyperlink" xfId="6167" builtinId="9" hidden="1"/>
    <cellStyle name="Followed Hyperlink" xfId="6168" builtinId="9" hidden="1"/>
    <cellStyle name="Followed Hyperlink" xfId="6124" builtinId="9" hidden="1"/>
    <cellStyle name="Followed Hyperlink" xfId="6178" builtinId="9" hidden="1"/>
    <cellStyle name="Followed Hyperlink" xfId="6179" builtinId="9" hidden="1"/>
    <cellStyle name="Followed Hyperlink" xfId="6180"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25" builtinId="9" hidden="1"/>
    <cellStyle name="Followed Hyperlink" xfId="6187" builtinId="9" hidden="1"/>
    <cellStyle name="Followed Hyperlink" xfId="6188" builtinId="9" hidden="1"/>
    <cellStyle name="Followed Hyperlink" xfId="6189"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191" builtinId="9" hidden="1"/>
    <cellStyle name="Followed Hyperlink" xfId="6202" builtinId="9" hidden="1"/>
    <cellStyle name="Followed Hyperlink" xfId="6203" builtinId="9" hidden="1"/>
    <cellStyle name="Followed Hyperlink" xfId="6204" builtinId="9" hidden="1"/>
    <cellStyle name="Followed Hyperlink" xfId="6118" builtinId="9" hidden="1"/>
    <cellStyle name="Followed Hyperlink" xfId="6121" builtinId="9" hidden="1"/>
    <cellStyle name="Followed Hyperlink" xfId="6170" builtinId="9" hidden="1"/>
    <cellStyle name="Followed Hyperlink" xfId="6173" builtinId="9" hidden="1"/>
    <cellStyle name="Followed Hyperlink" xfId="6126" builtinId="9" hidden="1"/>
    <cellStyle name="Followed Hyperlink" xfId="6150" builtinId="9" hidden="1"/>
    <cellStyle name="Followed Hyperlink" xfId="6176" builtinId="9" hidden="1"/>
    <cellStyle name="Followed Hyperlink" xfId="6171" builtinId="9" hidden="1"/>
    <cellStyle name="Followed Hyperlink" xfId="6127" builtinId="9" hidden="1"/>
    <cellStyle name="Followed Hyperlink" xfId="4846" builtinId="9" hidden="1"/>
    <cellStyle name="Followed Hyperlink" xfId="6207" builtinId="9" hidden="1"/>
    <cellStyle name="Followed Hyperlink" xfId="6208"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10" builtinId="9" hidden="1"/>
    <cellStyle name="Followed Hyperlink" xfId="6221" builtinId="9" hidden="1"/>
    <cellStyle name="Followed Hyperlink" xfId="6222" builtinId="9" hidden="1"/>
    <cellStyle name="Followed Hyperlink" xfId="6223" builtinId="9" hidden="1"/>
    <cellStyle name="Followed Hyperlink" xfId="6154" builtinId="9" hidden="1"/>
    <cellStyle name="Followed Hyperlink" xfId="6155" builtinId="9" hidden="1"/>
    <cellStyle name="Followed Hyperlink" xfId="6206" builtinId="9" hidden="1"/>
    <cellStyle name="Followed Hyperlink" xfId="6131" builtinId="9" hidden="1"/>
    <cellStyle name="Followed Hyperlink" xfId="6120" builtinId="9" hidden="1"/>
    <cellStyle name="Followed Hyperlink" xfId="6122" builtinId="9" hidden="1"/>
    <cellStyle name="Followed Hyperlink" xfId="6225" builtinId="9" hidden="1"/>
    <cellStyle name="Followed Hyperlink" xfId="6226" builtinId="9" hidden="1"/>
    <cellStyle name="Followed Hyperlink" xfId="6123" builtinId="9" hidden="1"/>
    <cellStyle name="Followed Hyperlink" xfId="6228" builtinId="9" hidden="1"/>
    <cellStyle name="Followed Hyperlink" xfId="6229" builtinId="9" hidden="1"/>
    <cellStyle name="Followed Hyperlink" xfId="6230"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32" builtinId="9" hidden="1"/>
    <cellStyle name="Followed Hyperlink" xfId="6243" builtinId="9" hidden="1"/>
    <cellStyle name="Followed Hyperlink" xfId="6244" builtinId="9" hidden="1"/>
    <cellStyle name="Followed Hyperlink" xfId="6245" builtinId="9" hidden="1"/>
    <cellStyle name="Followed Hyperlink" xfId="5762" builtinId="9" hidden="1"/>
    <cellStyle name="Followed Hyperlink" xfId="4587" builtinId="9" hidden="1"/>
    <cellStyle name="Followed Hyperlink" xfId="4973" builtinId="9" hidden="1"/>
    <cellStyle name="Followed Hyperlink" xfId="5627" builtinId="9" hidden="1"/>
    <cellStyle name="Followed Hyperlink" xfId="4720" builtinId="9" hidden="1"/>
    <cellStyle name="Followed Hyperlink" xfId="6148" builtinId="9" hidden="1"/>
    <cellStyle name="Followed Hyperlink" xfId="5889" builtinId="9" hidden="1"/>
    <cellStyle name="Followed Hyperlink" xfId="6146" builtinId="9" hidden="1"/>
    <cellStyle name="Followed Hyperlink" xfId="5493" builtinId="9" hidden="1"/>
    <cellStyle name="Followed Hyperlink" xfId="6144" builtinId="9" hidden="1"/>
    <cellStyle name="Followed Hyperlink" xfId="5875" builtinId="9" hidden="1"/>
    <cellStyle name="Followed Hyperlink" xfId="6142" builtinId="9" hidden="1"/>
    <cellStyle name="Followed Hyperlink" xfId="6257" builtinId="9" hidden="1"/>
    <cellStyle name="Followed Hyperlink" xfId="6261"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80" builtinId="9" hidden="1"/>
    <cellStyle name="Followed Hyperlink" xfId="6295" builtinId="9" hidden="1"/>
    <cellStyle name="Followed Hyperlink" xfId="6296" builtinId="9" hidden="1"/>
    <cellStyle name="Followed Hyperlink" xfId="6297" builtinId="9" hidden="1"/>
    <cellStyle name="Followed Hyperlink" xfId="6253" builtinId="9" hidden="1"/>
    <cellStyle name="Followed Hyperlink" xfId="6307" builtinId="9" hidden="1"/>
    <cellStyle name="Followed Hyperlink" xfId="6308" builtinId="9" hidden="1"/>
    <cellStyle name="Followed Hyperlink" xfId="6309"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254" builtinId="9" hidden="1"/>
    <cellStyle name="Followed Hyperlink" xfId="6316" builtinId="9" hidden="1"/>
    <cellStyle name="Followed Hyperlink" xfId="6317" builtinId="9" hidden="1"/>
    <cellStyle name="Followed Hyperlink" xfId="6318"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20" builtinId="9" hidden="1"/>
    <cellStyle name="Followed Hyperlink" xfId="6331" builtinId="9" hidden="1"/>
    <cellStyle name="Followed Hyperlink" xfId="6332" builtinId="9" hidden="1"/>
    <cellStyle name="Followed Hyperlink" xfId="6333" builtinId="9" hidden="1"/>
    <cellStyle name="Followed Hyperlink" xfId="6247" builtinId="9" hidden="1"/>
    <cellStyle name="Followed Hyperlink" xfId="6250" builtinId="9" hidden="1"/>
    <cellStyle name="Followed Hyperlink" xfId="6299" builtinId="9" hidden="1"/>
    <cellStyle name="Followed Hyperlink" xfId="6302" builtinId="9" hidden="1"/>
    <cellStyle name="Followed Hyperlink" xfId="6255" builtinId="9" hidden="1"/>
    <cellStyle name="Followed Hyperlink" xfId="6279" builtinId="9" hidden="1"/>
    <cellStyle name="Followed Hyperlink" xfId="6305" builtinId="9" hidden="1"/>
    <cellStyle name="Followed Hyperlink" xfId="6300" builtinId="9" hidden="1"/>
    <cellStyle name="Followed Hyperlink" xfId="6256" builtinId="9" hidden="1"/>
    <cellStyle name="Followed Hyperlink" xfId="4975" builtinId="9" hidden="1"/>
    <cellStyle name="Followed Hyperlink" xfId="6336" builtinId="9" hidden="1"/>
    <cellStyle name="Followed Hyperlink" xfId="6337"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39" builtinId="9" hidden="1"/>
    <cellStyle name="Followed Hyperlink" xfId="6350" builtinId="9" hidden="1"/>
    <cellStyle name="Followed Hyperlink" xfId="6351" builtinId="9" hidden="1"/>
    <cellStyle name="Followed Hyperlink" xfId="6352" builtinId="9" hidden="1"/>
    <cellStyle name="Followed Hyperlink" xfId="6283" builtinId="9" hidden="1"/>
    <cellStyle name="Followed Hyperlink" xfId="6284" builtinId="9" hidden="1"/>
    <cellStyle name="Followed Hyperlink" xfId="6335" builtinId="9" hidden="1"/>
    <cellStyle name="Followed Hyperlink" xfId="6260" builtinId="9" hidden="1"/>
    <cellStyle name="Followed Hyperlink" xfId="6249" builtinId="9" hidden="1"/>
    <cellStyle name="Followed Hyperlink" xfId="6251" builtinId="9" hidden="1"/>
    <cellStyle name="Followed Hyperlink" xfId="6354" builtinId="9" hidden="1"/>
    <cellStyle name="Followed Hyperlink" xfId="6355" builtinId="9" hidden="1"/>
    <cellStyle name="Followed Hyperlink" xfId="6252" builtinId="9" hidden="1"/>
    <cellStyle name="Followed Hyperlink" xfId="6357" builtinId="9" hidden="1"/>
    <cellStyle name="Followed Hyperlink" xfId="6358" builtinId="9" hidden="1"/>
    <cellStyle name="Followed Hyperlink" xfId="6359"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61" builtinId="9" hidden="1"/>
    <cellStyle name="Followed Hyperlink" xfId="6372" builtinId="9" hidden="1"/>
    <cellStyle name="Followed Hyperlink" xfId="6373" builtinId="9" hidden="1"/>
    <cellStyle name="Followed Hyperlink" xfId="6374" builtinId="9" hidden="1"/>
    <cellStyle name="Followed Hyperlink" xfId="5891" builtinId="9" hidden="1"/>
    <cellStyle name="Followed Hyperlink" xfId="4716" builtinId="9" hidden="1"/>
    <cellStyle name="Followed Hyperlink" xfId="5102" builtinId="9" hidden="1"/>
    <cellStyle name="Followed Hyperlink" xfId="5756" builtinId="9" hidden="1"/>
    <cellStyle name="Followed Hyperlink" xfId="4849" builtinId="9" hidden="1"/>
    <cellStyle name="Followed Hyperlink" xfId="6277" builtinId="9" hidden="1"/>
    <cellStyle name="Followed Hyperlink" xfId="6018" builtinId="9" hidden="1"/>
    <cellStyle name="Followed Hyperlink" xfId="6275" builtinId="9" hidden="1"/>
    <cellStyle name="Followed Hyperlink" xfId="5622" builtinId="9" hidden="1"/>
    <cellStyle name="Followed Hyperlink" xfId="6273" builtinId="9" hidden="1"/>
    <cellStyle name="Followed Hyperlink" xfId="6004" builtinId="9" hidden="1"/>
    <cellStyle name="Followed Hyperlink" xfId="6271" builtinId="9" hidden="1"/>
    <cellStyle name="Followed Hyperlink" xfId="6386" builtinId="9" hidden="1"/>
    <cellStyle name="Followed Hyperlink" xfId="6390"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09" builtinId="9" hidden="1"/>
    <cellStyle name="Followed Hyperlink" xfId="6424" builtinId="9" hidden="1"/>
    <cellStyle name="Followed Hyperlink" xfId="6425" builtinId="9" hidden="1"/>
    <cellStyle name="Followed Hyperlink" xfId="6426" builtinId="9" hidden="1"/>
    <cellStyle name="Followed Hyperlink" xfId="6382" builtinId="9" hidden="1"/>
    <cellStyle name="Followed Hyperlink" xfId="6436" builtinId="9" hidden="1"/>
    <cellStyle name="Followed Hyperlink" xfId="6437" builtinId="9" hidden="1"/>
    <cellStyle name="Followed Hyperlink" xfId="6438"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383" builtinId="9" hidden="1"/>
    <cellStyle name="Followed Hyperlink" xfId="6445" builtinId="9" hidden="1"/>
    <cellStyle name="Followed Hyperlink" xfId="6446" builtinId="9" hidden="1"/>
    <cellStyle name="Followed Hyperlink" xfId="6447"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49" builtinId="9" hidden="1"/>
    <cellStyle name="Followed Hyperlink" xfId="6460" builtinId="9" hidden="1"/>
    <cellStyle name="Followed Hyperlink" xfId="6461" builtinId="9" hidden="1"/>
    <cellStyle name="Followed Hyperlink" xfId="6462" builtinId="9" hidden="1"/>
    <cellStyle name="Followed Hyperlink" xfId="6376" builtinId="9" hidden="1"/>
    <cellStyle name="Followed Hyperlink" xfId="6379" builtinId="9" hidden="1"/>
    <cellStyle name="Followed Hyperlink" xfId="6428" builtinId="9" hidden="1"/>
    <cellStyle name="Followed Hyperlink" xfId="6431" builtinId="9" hidden="1"/>
    <cellStyle name="Followed Hyperlink" xfId="6384" builtinId="9" hidden="1"/>
    <cellStyle name="Followed Hyperlink" xfId="6408" builtinId="9" hidden="1"/>
    <cellStyle name="Followed Hyperlink" xfId="6434" builtinId="9" hidden="1"/>
    <cellStyle name="Followed Hyperlink" xfId="6429" builtinId="9" hidden="1"/>
    <cellStyle name="Followed Hyperlink" xfId="6385" builtinId="9" hidden="1"/>
    <cellStyle name="Followed Hyperlink" xfId="5104" builtinId="9" hidden="1"/>
    <cellStyle name="Followed Hyperlink" xfId="6465" builtinId="9" hidden="1"/>
    <cellStyle name="Followed Hyperlink" xfId="6466"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68" builtinId="9" hidden="1"/>
    <cellStyle name="Followed Hyperlink" xfId="6479" builtinId="9" hidden="1"/>
    <cellStyle name="Followed Hyperlink" xfId="6480" builtinId="9" hidden="1"/>
    <cellStyle name="Followed Hyperlink" xfId="6481" builtinId="9" hidden="1"/>
    <cellStyle name="Followed Hyperlink" xfId="6412" builtinId="9" hidden="1"/>
    <cellStyle name="Followed Hyperlink" xfId="6413" builtinId="9" hidden="1"/>
    <cellStyle name="Followed Hyperlink" xfId="6464" builtinId="9" hidden="1"/>
    <cellStyle name="Followed Hyperlink" xfId="6389" builtinId="9" hidden="1"/>
    <cellStyle name="Followed Hyperlink" xfId="6378" builtinId="9" hidden="1"/>
    <cellStyle name="Followed Hyperlink" xfId="6380" builtinId="9" hidden="1"/>
    <cellStyle name="Followed Hyperlink" xfId="6483" builtinId="9" hidden="1"/>
    <cellStyle name="Followed Hyperlink" xfId="6484" builtinId="9" hidden="1"/>
    <cellStyle name="Followed Hyperlink" xfId="6381" builtinId="9" hidden="1"/>
    <cellStyle name="Followed Hyperlink" xfId="6486" builtinId="9" hidden="1"/>
    <cellStyle name="Followed Hyperlink" xfId="6487" builtinId="9" hidden="1"/>
    <cellStyle name="Followed Hyperlink" xfId="6488"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490" builtinId="9" hidden="1"/>
    <cellStyle name="Followed Hyperlink" xfId="6501" builtinId="9" hidden="1"/>
    <cellStyle name="Followed Hyperlink" xfId="6502" builtinId="9" hidden="1"/>
    <cellStyle name="Followed Hyperlink" xfId="6503" builtinId="9" hidden="1"/>
    <cellStyle name="Followed Hyperlink" xfId="6020" builtinId="9" hidden="1"/>
    <cellStyle name="Followed Hyperlink" xfId="4845" builtinId="9" hidden="1"/>
    <cellStyle name="Followed Hyperlink" xfId="5231" builtinId="9" hidden="1"/>
    <cellStyle name="Followed Hyperlink" xfId="5885" builtinId="9" hidden="1"/>
    <cellStyle name="Followed Hyperlink" xfId="4978" builtinId="9" hidden="1"/>
    <cellStyle name="Followed Hyperlink" xfId="6406" builtinId="9" hidden="1"/>
    <cellStyle name="Followed Hyperlink" xfId="6147" builtinId="9" hidden="1"/>
    <cellStyle name="Followed Hyperlink" xfId="6404" builtinId="9" hidden="1"/>
    <cellStyle name="Followed Hyperlink" xfId="5751" builtinId="9" hidden="1"/>
    <cellStyle name="Followed Hyperlink" xfId="6402" builtinId="9" hidden="1"/>
    <cellStyle name="Followed Hyperlink" xfId="6133" builtinId="9" hidden="1"/>
    <cellStyle name="Followed Hyperlink" xfId="6400" builtinId="9" hidden="1"/>
    <cellStyle name="Followed Hyperlink" xfId="6515" builtinId="9" hidden="1"/>
    <cellStyle name="Followed Hyperlink" xfId="6519"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38" builtinId="9" hidden="1"/>
    <cellStyle name="Followed Hyperlink" xfId="6553" builtinId="9" hidden="1"/>
    <cellStyle name="Followed Hyperlink" xfId="6554" builtinId="9" hidden="1"/>
    <cellStyle name="Followed Hyperlink" xfId="6555" builtinId="9" hidden="1"/>
    <cellStyle name="Followed Hyperlink" xfId="6511" builtinId="9" hidden="1"/>
    <cellStyle name="Followed Hyperlink" xfId="6565" builtinId="9" hidden="1"/>
    <cellStyle name="Followed Hyperlink" xfId="6566" builtinId="9" hidden="1"/>
    <cellStyle name="Followed Hyperlink" xfId="6567"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12" builtinId="9" hidden="1"/>
    <cellStyle name="Followed Hyperlink" xfId="6574" builtinId="9" hidden="1"/>
    <cellStyle name="Followed Hyperlink" xfId="6575" builtinId="9" hidden="1"/>
    <cellStyle name="Followed Hyperlink" xfId="6576"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78" builtinId="9" hidden="1"/>
    <cellStyle name="Followed Hyperlink" xfId="6589" builtinId="9" hidden="1"/>
    <cellStyle name="Followed Hyperlink" xfId="6590" builtinId="9" hidden="1"/>
    <cellStyle name="Followed Hyperlink" xfId="6591" builtinId="9" hidden="1"/>
    <cellStyle name="Followed Hyperlink" xfId="6505" builtinId="9" hidden="1"/>
    <cellStyle name="Followed Hyperlink" xfId="6508" builtinId="9" hidden="1"/>
    <cellStyle name="Followed Hyperlink" xfId="6557" builtinId="9" hidden="1"/>
    <cellStyle name="Followed Hyperlink" xfId="6560" builtinId="9" hidden="1"/>
    <cellStyle name="Followed Hyperlink" xfId="6513" builtinId="9" hidden="1"/>
    <cellStyle name="Followed Hyperlink" xfId="6537" builtinId="9" hidden="1"/>
    <cellStyle name="Followed Hyperlink" xfId="6563" builtinId="9" hidden="1"/>
    <cellStyle name="Followed Hyperlink" xfId="6558" builtinId="9" hidden="1"/>
    <cellStyle name="Followed Hyperlink" xfId="6514" builtinId="9" hidden="1"/>
    <cellStyle name="Followed Hyperlink" xfId="5233" builtinId="9" hidden="1"/>
    <cellStyle name="Followed Hyperlink" xfId="6594" builtinId="9" hidden="1"/>
    <cellStyle name="Followed Hyperlink" xfId="6595"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597" builtinId="9" hidden="1"/>
    <cellStyle name="Followed Hyperlink" xfId="6608" builtinId="9" hidden="1"/>
    <cellStyle name="Followed Hyperlink" xfId="6609" builtinId="9" hidden="1"/>
    <cellStyle name="Followed Hyperlink" xfId="6610" builtinId="9" hidden="1"/>
    <cellStyle name="Followed Hyperlink" xfId="6541" builtinId="9" hidden="1"/>
    <cellStyle name="Followed Hyperlink" xfId="6542" builtinId="9" hidden="1"/>
    <cellStyle name="Followed Hyperlink" xfId="6593" builtinId="9" hidden="1"/>
    <cellStyle name="Followed Hyperlink" xfId="6518" builtinId="9" hidden="1"/>
    <cellStyle name="Followed Hyperlink" xfId="6507" builtinId="9" hidden="1"/>
    <cellStyle name="Followed Hyperlink" xfId="6509" builtinId="9" hidden="1"/>
    <cellStyle name="Followed Hyperlink" xfId="6612" builtinId="9" hidden="1"/>
    <cellStyle name="Followed Hyperlink" xfId="6613" builtinId="9" hidden="1"/>
    <cellStyle name="Followed Hyperlink" xfId="6510" builtinId="9" hidden="1"/>
    <cellStyle name="Followed Hyperlink" xfId="6615" builtinId="9" hidden="1"/>
    <cellStyle name="Followed Hyperlink" xfId="6616" builtinId="9" hidden="1"/>
    <cellStyle name="Followed Hyperlink" xfId="6617"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19" builtinId="9" hidden="1"/>
    <cellStyle name="Followed Hyperlink" xfId="6630" builtinId="9" hidden="1"/>
    <cellStyle name="Followed Hyperlink" xfId="6631" builtinId="9" hidden="1"/>
    <cellStyle name="Followed Hyperlink" xfId="6632" builtinId="9" hidden="1"/>
    <cellStyle name="Followed Hyperlink" xfId="6149" builtinId="9" hidden="1"/>
    <cellStyle name="Followed Hyperlink" xfId="4974" builtinId="9" hidden="1"/>
    <cellStyle name="Followed Hyperlink" xfId="5360" builtinId="9" hidden="1"/>
    <cellStyle name="Followed Hyperlink" xfId="6014" builtinId="9" hidden="1"/>
    <cellStyle name="Followed Hyperlink" xfId="5107" builtinId="9" hidden="1"/>
    <cellStyle name="Followed Hyperlink" xfId="6535" builtinId="9" hidden="1"/>
    <cellStyle name="Followed Hyperlink" xfId="6276" builtinId="9" hidden="1"/>
    <cellStyle name="Followed Hyperlink" xfId="6533" builtinId="9" hidden="1"/>
    <cellStyle name="Followed Hyperlink" xfId="5880" builtinId="9" hidden="1"/>
    <cellStyle name="Followed Hyperlink" xfId="6531" builtinId="9" hidden="1"/>
    <cellStyle name="Followed Hyperlink" xfId="6262" builtinId="9" hidden="1"/>
    <cellStyle name="Followed Hyperlink" xfId="6529" builtinId="9" hidden="1"/>
    <cellStyle name="Followed Hyperlink" xfId="6644" builtinId="9" hidden="1"/>
    <cellStyle name="Followed Hyperlink" xfId="6648"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67" builtinId="9" hidden="1"/>
    <cellStyle name="Followed Hyperlink" xfId="6682" builtinId="9" hidden="1"/>
    <cellStyle name="Followed Hyperlink" xfId="6683" builtinId="9" hidden="1"/>
    <cellStyle name="Followed Hyperlink" xfId="6684" builtinId="9" hidden="1"/>
    <cellStyle name="Followed Hyperlink" xfId="6640" builtinId="9" hidden="1"/>
    <cellStyle name="Followed Hyperlink" xfId="6694" builtinId="9" hidden="1"/>
    <cellStyle name="Followed Hyperlink" xfId="6695" builtinId="9" hidden="1"/>
    <cellStyle name="Followed Hyperlink" xfId="6696"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641" builtinId="9" hidden="1"/>
    <cellStyle name="Followed Hyperlink" xfId="6703" builtinId="9" hidden="1"/>
    <cellStyle name="Followed Hyperlink" xfId="6704" builtinId="9" hidden="1"/>
    <cellStyle name="Followed Hyperlink" xfId="6705"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07" builtinId="9" hidden="1"/>
    <cellStyle name="Followed Hyperlink" xfId="6718" builtinId="9" hidden="1"/>
    <cellStyle name="Followed Hyperlink" xfId="6719" builtinId="9" hidden="1"/>
    <cellStyle name="Followed Hyperlink" xfId="6720" builtinId="9" hidden="1"/>
    <cellStyle name="Followed Hyperlink" xfId="6634" builtinId="9" hidden="1"/>
    <cellStyle name="Followed Hyperlink" xfId="6637" builtinId="9" hidden="1"/>
    <cellStyle name="Followed Hyperlink" xfId="6686" builtinId="9" hidden="1"/>
    <cellStyle name="Followed Hyperlink" xfId="6689" builtinId="9" hidden="1"/>
    <cellStyle name="Followed Hyperlink" xfId="6642" builtinId="9" hidden="1"/>
    <cellStyle name="Followed Hyperlink" xfId="6666" builtinId="9" hidden="1"/>
    <cellStyle name="Followed Hyperlink" xfId="6692" builtinId="9" hidden="1"/>
    <cellStyle name="Followed Hyperlink" xfId="6687" builtinId="9" hidden="1"/>
    <cellStyle name="Followed Hyperlink" xfId="6643" builtinId="9" hidden="1"/>
    <cellStyle name="Followed Hyperlink" xfId="5362" builtinId="9" hidden="1"/>
    <cellStyle name="Followed Hyperlink" xfId="6723" builtinId="9" hidden="1"/>
    <cellStyle name="Followed Hyperlink" xfId="6724"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26" builtinId="9" hidden="1"/>
    <cellStyle name="Followed Hyperlink" xfId="6737" builtinId="9" hidden="1"/>
    <cellStyle name="Followed Hyperlink" xfId="6738" builtinId="9" hidden="1"/>
    <cellStyle name="Followed Hyperlink" xfId="6739" builtinId="9" hidden="1"/>
    <cellStyle name="Followed Hyperlink" xfId="6670" builtinId="9" hidden="1"/>
    <cellStyle name="Followed Hyperlink" xfId="6671" builtinId="9" hidden="1"/>
    <cellStyle name="Followed Hyperlink" xfId="6722" builtinId="9" hidden="1"/>
    <cellStyle name="Followed Hyperlink" xfId="6647" builtinId="9" hidden="1"/>
    <cellStyle name="Followed Hyperlink" xfId="6636" builtinId="9" hidden="1"/>
    <cellStyle name="Followed Hyperlink" xfId="6638" builtinId="9" hidden="1"/>
    <cellStyle name="Followed Hyperlink" xfId="6741" builtinId="9" hidden="1"/>
    <cellStyle name="Followed Hyperlink" xfId="6742" builtinId="9" hidden="1"/>
    <cellStyle name="Followed Hyperlink" xfId="6639" builtinId="9" hidden="1"/>
    <cellStyle name="Followed Hyperlink" xfId="6744" builtinId="9" hidden="1"/>
    <cellStyle name="Followed Hyperlink" xfId="6745" builtinId="9" hidden="1"/>
    <cellStyle name="Followed Hyperlink" xfId="6746"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48" builtinId="9" hidden="1"/>
    <cellStyle name="Followed Hyperlink" xfId="6759" builtinId="9" hidden="1"/>
    <cellStyle name="Followed Hyperlink" xfId="6760" builtinId="9" hidden="1"/>
    <cellStyle name="Followed Hyperlink" xfId="6761" builtinId="9" hidden="1"/>
    <cellStyle name="Followed Hyperlink" xfId="6278" builtinId="9" hidden="1"/>
    <cellStyle name="Followed Hyperlink" xfId="5103" builtinId="9" hidden="1"/>
    <cellStyle name="Followed Hyperlink" xfId="5489" builtinId="9" hidden="1"/>
    <cellStyle name="Followed Hyperlink" xfId="6143" builtinId="9" hidden="1"/>
    <cellStyle name="Followed Hyperlink" xfId="5236" builtinId="9" hidden="1"/>
    <cellStyle name="Followed Hyperlink" xfId="6664" builtinId="9" hidden="1"/>
    <cellStyle name="Followed Hyperlink" xfId="6405" builtinId="9" hidden="1"/>
    <cellStyle name="Followed Hyperlink" xfId="6662" builtinId="9" hidden="1"/>
    <cellStyle name="Followed Hyperlink" xfId="6009" builtinId="9" hidden="1"/>
    <cellStyle name="Followed Hyperlink" xfId="6660" builtinId="9" hidden="1"/>
    <cellStyle name="Followed Hyperlink" xfId="6391" builtinId="9" hidden="1"/>
    <cellStyle name="Followed Hyperlink" xfId="6658" builtinId="9" hidden="1"/>
    <cellStyle name="Followed Hyperlink" xfId="6773" builtinId="9" hidden="1"/>
    <cellStyle name="Followed Hyperlink" xfId="6777"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796" builtinId="9" hidden="1"/>
    <cellStyle name="Followed Hyperlink" xfId="6811" builtinId="9" hidden="1"/>
    <cellStyle name="Followed Hyperlink" xfId="6812" builtinId="9" hidden="1"/>
    <cellStyle name="Followed Hyperlink" xfId="6813" builtinId="9" hidden="1"/>
    <cellStyle name="Followed Hyperlink" xfId="6769" builtinId="9" hidden="1"/>
    <cellStyle name="Followed Hyperlink" xfId="6823" builtinId="9" hidden="1"/>
    <cellStyle name="Followed Hyperlink" xfId="6824" builtinId="9" hidden="1"/>
    <cellStyle name="Followed Hyperlink" xfId="6825"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770" builtinId="9" hidden="1"/>
    <cellStyle name="Followed Hyperlink" xfId="6832" builtinId="9" hidden="1"/>
    <cellStyle name="Followed Hyperlink" xfId="6833" builtinId="9" hidden="1"/>
    <cellStyle name="Followed Hyperlink" xfId="6834"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36" builtinId="9" hidden="1"/>
    <cellStyle name="Followed Hyperlink" xfId="6847" builtinId="9" hidden="1"/>
    <cellStyle name="Followed Hyperlink" xfId="6848" builtinId="9" hidden="1"/>
    <cellStyle name="Followed Hyperlink" xfId="6849" builtinId="9" hidden="1"/>
    <cellStyle name="Followed Hyperlink" xfId="6763" builtinId="9" hidden="1"/>
    <cellStyle name="Followed Hyperlink" xfId="6766" builtinId="9" hidden="1"/>
    <cellStyle name="Followed Hyperlink" xfId="6815" builtinId="9" hidden="1"/>
    <cellStyle name="Followed Hyperlink" xfId="6818" builtinId="9" hidden="1"/>
    <cellStyle name="Followed Hyperlink" xfId="6771" builtinId="9" hidden="1"/>
    <cellStyle name="Followed Hyperlink" xfId="6795" builtinId="9" hidden="1"/>
    <cellStyle name="Followed Hyperlink" xfId="6821" builtinId="9" hidden="1"/>
    <cellStyle name="Followed Hyperlink" xfId="6816" builtinId="9" hidden="1"/>
    <cellStyle name="Followed Hyperlink" xfId="6772" builtinId="9" hidden="1"/>
    <cellStyle name="Followed Hyperlink" xfId="5491" builtinId="9" hidden="1"/>
    <cellStyle name="Followed Hyperlink" xfId="6852" builtinId="9" hidden="1"/>
    <cellStyle name="Followed Hyperlink" xfId="6853"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55" builtinId="9" hidden="1"/>
    <cellStyle name="Followed Hyperlink" xfId="6866" builtinId="9" hidden="1"/>
    <cellStyle name="Followed Hyperlink" xfId="6867" builtinId="9" hidden="1"/>
    <cellStyle name="Followed Hyperlink" xfId="6868" builtinId="9" hidden="1"/>
    <cellStyle name="Followed Hyperlink" xfId="6799" builtinId="9" hidden="1"/>
    <cellStyle name="Followed Hyperlink" xfId="6800" builtinId="9" hidden="1"/>
    <cellStyle name="Followed Hyperlink" xfId="6851" builtinId="9" hidden="1"/>
    <cellStyle name="Followed Hyperlink" xfId="6776" builtinId="9" hidden="1"/>
    <cellStyle name="Followed Hyperlink" xfId="6765" builtinId="9" hidden="1"/>
    <cellStyle name="Followed Hyperlink" xfId="6767" builtinId="9" hidden="1"/>
    <cellStyle name="Followed Hyperlink" xfId="6870" builtinId="9" hidden="1"/>
    <cellStyle name="Followed Hyperlink" xfId="6871" builtinId="9" hidden="1"/>
    <cellStyle name="Followed Hyperlink" xfId="6768" builtinId="9" hidden="1"/>
    <cellStyle name="Followed Hyperlink" xfId="6873" builtinId="9" hidden="1"/>
    <cellStyle name="Followed Hyperlink" xfId="6874" builtinId="9" hidden="1"/>
    <cellStyle name="Followed Hyperlink" xfId="6875"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77" builtinId="9" hidden="1"/>
    <cellStyle name="Followed Hyperlink" xfId="6888" builtinId="9" hidden="1"/>
    <cellStyle name="Followed Hyperlink" xfId="6889" builtinId="9" hidden="1"/>
    <cellStyle name="Followed Hyperlink" xfId="6890" builtinId="9" hidden="1"/>
    <cellStyle name="Followed Hyperlink" xfId="6407" builtinId="9" hidden="1"/>
    <cellStyle name="Followed Hyperlink" xfId="5232" builtinId="9" hidden="1"/>
    <cellStyle name="Followed Hyperlink" xfId="5618" builtinId="9" hidden="1"/>
    <cellStyle name="Followed Hyperlink" xfId="6272" builtinId="9" hidden="1"/>
    <cellStyle name="Followed Hyperlink" xfId="5365" builtinId="9" hidden="1"/>
    <cellStyle name="Followed Hyperlink" xfId="6793" builtinId="9" hidden="1"/>
    <cellStyle name="Followed Hyperlink" xfId="6534" builtinId="9" hidden="1"/>
    <cellStyle name="Followed Hyperlink" xfId="6791" builtinId="9" hidden="1"/>
    <cellStyle name="Followed Hyperlink" xfId="6138" builtinId="9" hidden="1"/>
    <cellStyle name="Followed Hyperlink" xfId="6789" builtinId="9" hidden="1"/>
    <cellStyle name="Followed Hyperlink" xfId="6520" builtinId="9" hidden="1"/>
    <cellStyle name="Followed Hyperlink" xfId="6787" builtinId="9" hidden="1"/>
    <cellStyle name="Followed Hyperlink" xfId="6902" builtinId="9" hidden="1"/>
    <cellStyle name="Followed Hyperlink" xfId="6906"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24" builtinId="9" hidden="1"/>
    <cellStyle name="Followed Hyperlink" xfId="6939" builtinId="9" hidden="1"/>
    <cellStyle name="Followed Hyperlink" xfId="6940" builtinId="9" hidden="1"/>
    <cellStyle name="Followed Hyperlink" xfId="6941" builtinId="9" hidden="1"/>
    <cellStyle name="Followed Hyperlink" xfId="6898" builtinId="9" hidden="1"/>
    <cellStyle name="Followed Hyperlink" xfId="6951" builtinId="9" hidden="1"/>
    <cellStyle name="Followed Hyperlink" xfId="6952" builtinId="9" hidden="1"/>
    <cellStyle name="Followed Hyperlink" xfId="6953"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899" builtinId="9" hidden="1"/>
    <cellStyle name="Followed Hyperlink" xfId="6960" builtinId="9" hidden="1"/>
    <cellStyle name="Followed Hyperlink" xfId="6961" builtinId="9" hidden="1"/>
    <cellStyle name="Followed Hyperlink" xfId="6962"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64" builtinId="9" hidden="1"/>
    <cellStyle name="Followed Hyperlink" xfId="6975" builtinId="9" hidden="1"/>
    <cellStyle name="Followed Hyperlink" xfId="6976" builtinId="9" hidden="1"/>
    <cellStyle name="Followed Hyperlink" xfId="6977" builtinId="9" hidden="1"/>
    <cellStyle name="Followed Hyperlink" xfId="6892" builtinId="9" hidden="1"/>
    <cellStyle name="Followed Hyperlink" xfId="6895" builtinId="9" hidden="1"/>
    <cellStyle name="Followed Hyperlink" xfId="6943" builtinId="9" hidden="1"/>
    <cellStyle name="Followed Hyperlink" xfId="6946" builtinId="9" hidden="1"/>
    <cellStyle name="Followed Hyperlink" xfId="6900" builtinId="9" hidden="1"/>
    <cellStyle name="Followed Hyperlink" xfId="6923" builtinId="9" hidden="1"/>
    <cellStyle name="Followed Hyperlink" xfId="6949" builtinId="9" hidden="1"/>
    <cellStyle name="Followed Hyperlink" xfId="6944" builtinId="9" hidden="1"/>
    <cellStyle name="Followed Hyperlink" xfId="6901" builtinId="9" hidden="1"/>
    <cellStyle name="Followed Hyperlink" xfId="5620" builtinId="9" hidden="1"/>
    <cellStyle name="Followed Hyperlink" xfId="6980" builtinId="9" hidden="1"/>
    <cellStyle name="Followed Hyperlink" xfId="6981"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83" builtinId="9" hidden="1"/>
    <cellStyle name="Followed Hyperlink" xfId="6994" builtinId="9" hidden="1"/>
    <cellStyle name="Followed Hyperlink" xfId="6995" builtinId="9" hidden="1"/>
    <cellStyle name="Followed Hyperlink" xfId="6996" builtinId="9" hidden="1"/>
    <cellStyle name="Followed Hyperlink" xfId="6927" builtinId="9" hidden="1"/>
    <cellStyle name="Followed Hyperlink" xfId="6928" builtinId="9" hidden="1"/>
    <cellStyle name="Followed Hyperlink" xfId="6979" builtinId="9" hidden="1"/>
    <cellStyle name="Followed Hyperlink" xfId="6905" builtinId="9" hidden="1"/>
    <cellStyle name="Followed Hyperlink" xfId="6894" builtinId="9" hidden="1"/>
    <cellStyle name="Followed Hyperlink" xfId="6896" builtinId="9" hidden="1"/>
    <cellStyle name="Followed Hyperlink" xfId="6998" builtinId="9" hidden="1"/>
    <cellStyle name="Followed Hyperlink" xfId="6999" builtinId="9" hidden="1"/>
    <cellStyle name="Followed Hyperlink" xfId="6897" builtinId="9" hidden="1"/>
    <cellStyle name="Followed Hyperlink" xfId="7001" builtinId="9" hidden="1"/>
    <cellStyle name="Followed Hyperlink" xfId="7002" builtinId="9" hidden="1"/>
    <cellStyle name="Followed Hyperlink" xfId="7003"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05" builtinId="9" hidden="1"/>
    <cellStyle name="Followed Hyperlink" xfId="7016" builtinId="9" hidden="1"/>
    <cellStyle name="Followed Hyperlink" xfId="7017" builtinId="9" hidden="1"/>
    <cellStyle name="Followed Hyperlink" xfId="7018" builtinId="9" hidden="1"/>
    <cellStyle name="Followed Hyperlink" xfId="6536" builtinId="9" hidden="1"/>
    <cellStyle name="Followed Hyperlink" xfId="5361" builtinId="9" hidden="1"/>
    <cellStyle name="Followed Hyperlink" xfId="5747" builtinId="9" hidden="1"/>
    <cellStyle name="Followed Hyperlink" xfId="6401" builtinId="9" hidden="1"/>
    <cellStyle name="Followed Hyperlink" xfId="5494" builtinId="9" hidden="1"/>
    <cellStyle name="Followed Hyperlink" xfId="6921" builtinId="9" hidden="1"/>
    <cellStyle name="Followed Hyperlink" xfId="6663" builtinId="9" hidden="1"/>
    <cellStyle name="Followed Hyperlink" xfId="6919" builtinId="9" hidden="1"/>
    <cellStyle name="Followed Hyperlink" xfId="6267" builtinId="9" hidden="1"/>
    <cellStyle name="Followed Hyperlink" xfId="6917" builtinId="9" hidden="1"/>
    <cellStyle name="Followed Hyperlink" xfId="6649" builtinId="9" hidden="1"/>
    <cellStyle name="Followed Hyperlink" xfId="6915" builtinId="9" hidden="1"/>
    <cellStyle name="Followed Hyperlink" xfId="7030" builtinId="9" hidden="1"/>
    <cellStyle name="Followed Hyperlink" xfId="7034"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51" builtinId="9" hidden="1"/>
    <cellStyle name="Followed Hyperlink" xfId="7066" builtinId="9" hidden="1"/>
    <cellStyle name="Followed Hyperlink" xfId="7067" builtinId="9" hidden="1"/>
    <cellStyle name="Followed Hyperlink" xfId="7068" builtinId="9" hidden="1"/>
    <cellStyle name="Followed Hyperlink" xfId="7026" builtinId="9" hidden="1"/>
    <cellStyle name="Followed Hyperlink" xfId="7078" builtinId="9" hidden="1"/>
    <cellStyle name="Followed Hyperlink" xfId="7079" builtinId="9" hidden="1"/>
    <cellStyle name="Followed Hyperlink" xfId="7080"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27" builtinId="9" hidden="1"/>
    <cellStyle name="Followed Hyperlink" xfId="7087" builtinId="9" hidden="1"/>
    <cellStyle name="Followed Hyperlink" xfId="7088" builtinId="9" hidden="1"/>
    <cellStyle name="Followed Hyperlink" xfId="7089"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091" builtinId="9" hidden="1"/>
    <cellStyle name="Followed Hyperlink" xfId="7102" builtinId="9" hidden="1"/>
    <cellStyle name="Followed Hyperlink" xfId="7103" builtinId="9" hidden="1"/>
    <cellStyle name="Followed Hyperlink" xfId="7104" builtinId="9" hidden="1"/>
    <cellStyle name="Followed Hyperlink" xfId="7020" builtinId="9" hidden="1"/>
    <cellStyle name="Followed Hyperlink" xfId="7023" builtinId="9" hidden="1"/>
    <cellStyle name="Followed Hyperlink" xfId="7070" builtinId="9" hidden="1"/>
    <cellStyle name="Followed Hyperlink" xfId="7073" builtinId="9" hidden="1"/>
    <cellStyle name="Followed Hyperlink" xfId="7028" builtinId="9" hidden="1"/>
    <cellStyle name="Followed Hyperlink" xfId="7050" builtinId="9" hidden="1"/>
    <cellStyle name="Followed Hyperlink" xfId="7076" builtinId="9" hidden="1"/>
    <cellStyle name="Followed Hyperlink" xfId="7071" builtinId="9" hidden="1"/>
    <cellStyle name="Followed Hyperlink" xfId="7029" builtinId="9" hidden="1"/>
    <cellStyle name="Followed Hyperlink" xfId="5749" builtinId="9" hidden="1"/>
    <cellStyle name="Followed Hyperlink" xfId="7107" builtinId="9" hidden="1"/>
    <cellStyle name="Followed Hyperlink" xfId="7108"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10" builtinId="9" hidden="1"/>
    <cellStyle name="Followed Hyperlink" xfId="7121" builtinId="9" hidden="1"/>
    <cellStyle name="Followed Hyperlink" xfId="7122" builtinId="9" hidden="1"/>
    <cellStyle name="Followed Hyperlink" xfId="7123" builtinId="9" hidden="1"/>
    <cellStyle name="Followed Hyperlink" xfId="7054" builtinId="9" hidden="1"/>
    <cellStyle name="Followed Hyperlink" xfId="7055" builtinId="9" hidden="1"/>
    <cellStyle name="Followed Hyperlink" xfId="7106" builtinId="9" hidden="1"/>
    <cellStyle name="Followed Hyperlink" xfId="7033" builtinId="9" hidden="1"/>
    <cellStyle name="Followed Hyperlink" xfId="7022" builtinId="9" hidden="1"/>
    <cellStyle name="Followed Hyperlink" xfId="7024" builtinId="9" hidden="1"/>
    <cellStyle name="Followed Hyperlink" xfId="7125" builtinId="9" hidden="1"/>
    <cellStyle name="Followed Hyperlink" xfId="7126" builtinId="9" hidden="1"/>
    <cellStyle name="Followed Hyperlink" xfId="7025" builtinId="9" hidden="1"/>
    <cellStyle name="Followed Hyperlink" xfId="7128" builtinId="9" hidden="1"/>
    <cellStyle name="Followed Hyperlink" xfId="7129" builtinId="9" hidden="1"/>
    <cellStyle name="Followed Hyperlink" xfId="7130"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32" builtinId="9" hidden="1"/>
    <cellStyle name="Followed Hyperlink" xfId="7143" builtinId="9" hidden="1"/>
    <cellStyle name="Followed Hyperlink" xfId="7144" builtinId="9" hidden="1"/>
    <cellStyle name="Followed Hyperlink" xfId="7145" builtinId="9" hidden="1"/>
    <cellStyle name="Followed Hyperlink" xfId="6665" builtinId="9" hidden="1"/>
    <cellStyle name="Followed Hyperlink" xfId="5490" builtinId="9" hidden="1"/>
    <cellStyle name="Followed Hyperlink" xfId="5876" builtinId="9" hidden="1"/>
    <cellStyle name="Followed Hyperlink" xfId="6530" builtinId="9" hidden="1"/>
    <cellStyle name="Followed Hyperlink" xfId="5623" builtinId="9" hidden="1"/>
    <cellStyle name="Followed Hyperlink" xfId="7048" builtinId="9" hidden="1"/>
    <cellStyle name="Followed Hyperlink" xfId="6792" builtinId="9" hidden="1"/>
    <cellStyle name="Followed Hyperlink" xfId="7046" builtinId="9" hidden="1"/>
    <cellStyle name="Followed Hyperlink" xfId="6396" builtinId="9" hidden="1"/>
    <cellStyle name="Followed Hyperlink" xfId="7044" builtinId="9" hidden="1"/>
    <cellStyle name="Followed Hyperlink" xfId="6778" builtinId="9" hidden="1"/>
    <cellStyle name="Followed Hyperlink" xfId="7042" builtinId="9" hidden="1"/>
    <cellStyle name="Followed Hyperlink" xfId="7157" builtinId="9" hidden="1"/>
    <cellStyle name="Followed Hyperlink" xfId="7161"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78" builtinId="9" hidden="1"/>
    <cellStyle name="Followed Hyperlink" xfId="7193" builtinId="9" hidden="1"/>
    <cellStyle name="Followed Hyperlink" xfId="7194" builtinId="9" hidden="1"/>
    <cellStyle name="Followed Hyperlink" xfId="7195" builtinId="9" hidden="1"/>
    <cellStyle name="Followed Hyperlink" xfId="7153" builtinId="9" hidden="1"/>
    <cellStyle name="Followed Hyperlink" xfId="7205" builtinId="9" hidden="1"/>
    <cellStyle name="Followed Hyperlink" xfId="7206" builtinId="9" hidden="1"/>
    <cellStyle name="Followed Hyperlink" xfId="7207"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154" builtinId="9" hidden="1"/>
    <cellStyle name="Followed Hyperlink" xfId="7214" builtinId="9" hidden="1"/>
    <cellStyle name="Followed Hyperlink" xfId="7215" builtinId="9" hidden="1"/>
    <cellStyle name="Followed Hyperlink" xfId="7216"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18" builtinId="9" hidden="1"/>
    <cellStyle name="Followed Hyperlink" xfId="7229" builtinId="9" hidden="1"/>
    <cellStyle name="Followed Hyperlink" xfId="7230" builtinId="9" hidden="1"/>
    <cellStyle name="Followed Hyperlink" xfId="7231" builtinId="9" hidden="1"/>
    <cellStyle name="Followed Hyperlink" xfId="7147" builtinId="9" hidden="1"/>
    <cellStyle name="Followed Hyperlink" xfId="7150" builtinId="9" hidden="1"/>
    <cellStyle name="Followed Hyperlink" xfId="7197" builtinId="9" hidden="1"/>
    <cellStyle name="Followed Hyperlink" xfId="7200" builtinId="9" hidden="1"/>
    <cellStyle name="Followed Hyperlink" xfId="7155" builtinId="9" hidden="1"/>
    <cellStyle name="Followed Hyperlink" xfId="7177" builtinId="9" hidden="1"/>
    <cellStyle name="Followed Hyperlink" xfId="7203" builtinId="9" hidden="1"/>
    <cellStyle name="Followed Hyperlink" xfId="7198" builtinId="9" hidden="1"/>
    <cellStyle name="Followed Hyperlink" xfId="7156" builtinId="9" hidden="1"/>
    <cellStyle name="Followed Hyperlink" xfId="5878" builtinId="9" hidden="1"/>
    <cellStyle name="Followed Hyperlink" xfId="7234" builtinId="9" hidden="1"/>
    <cellStyle name="Followed Hyperlink" xfId="7235"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37" builtinId="9" hidden="1"/>
    <cellStyle name="Followed Hyperlink" xfId="7248" builtinId="9" hidden="1"/>
    <cellStyle name="Followed Hyperlink" xfId="7249" builtinId="9" hidden="1"/>
    <cellStyle name="Followed Hyperlink" xfId="7250" builtinId="9" hidden="1"/>
    <cellStyle name="Followed Hyperlink" xfId="7181" builtinId="9" hidden="1"/>
    <cellStyle name="Followed Hyperlink" xfId="7182" builtinId="9" hidden="1"/>
    <cellStyle name="Followed Hyperlink" xfId="7233" builtinId="9" hidden="1"/>
    <cellStyle name="Followed Hyperlink" xfId="7160" builtinId="9" hidden="1"/>
    <cellStyle name="Followed Hyperlink" xfId="7149" builtinId="9" hidden="1"/>
    <cellStyle name="Followed Hyperlink" xfId="7151" builtinId="9" hidden="1"/>
    <cellStyle name="Followed Hyperlink" xfId="7252" builtinId="9" hidden="1"/>
    <cellStyle name="Followed Hyperlink" xfId="7253" builtinId="9" hidden="1"/>
    <cellStyle name="Followed Hyperlink" xfId="7152" builtinId="9" hidden="1"/>
    <cellStyle name="Followed Hyperlink" xfId="7255" builtinId="9" hidden="1"/>
    <cellStyle name="Followed Hyperlink" xfId="7256" builtinId="9" hidden="1"/>
    <cellStyle name="Followed Hyperlink" xfId="7257"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59" builtinId="9" hidden="1"/>
    <cellStyle name="Followed Hyperlink" xfId="7270" builtinId="9" hidden="1"/>
    <cellStyle name="Followed Hyperlink" xfId="7271" builtinId="9" hidden="1"/>
    <cellStyle name="Followed Hyperlink" xfId="7272" builtinId="9" hidden="1"/>
    <cellStyle name="Followed Hyperlink" xfId="6794" builtinId="9" hidden="1"/>
    <cellStyle name="Followed Hyperlink" xfId="5619" builtinId="9" hidden="1"/>
    <cellStyle name="Followed Hyperlink" xfId="6005" builtinId="9" hidden="1"/>
    <cellStyle name="Followed Hyperlink" xfId="6659" builtinId="9" hidden="1"/>
    <cellStyle name="Followed Hyperlink" xfId="5752" builtinId="9" hidden="1"/>
    <cellStyle name="Followed Hyperlink" xfId="7175" builtinId="9" hidden="1"/>
    <cellStyle name="Followed Hyperlink" xfId="6920" builtinId="9" hidden="1"/>
    <cellStyle name="Followed Hyperlink" xfId="7173" builtinId="9" hidden="1"/>
    <cellStyle name="Followed Hyperlink" xfId="6525" builtinId="9" hidden="1"/>
    <cellStyle name="Followed Hyperlink" xfId="7171" builtinId="9" hidden="1"/>
    <cellStyle name="Followed Hyperlink" xfId="6907" builtinId="9" hidden="1"/>
    <cellStyle name="Followed Hyperlink" xfId="7169" builtinId="9" hidden="1"/>
    <cellStyle name="Followed Hyperlink" xfId="7284" builtinId="9" hidden="1"/>
    <cellStyle name="Followed Hyperlink" xfId="7288"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03" builtinId="9" hidden="1"/>
    <cellStyle name="Followed Hyperlink" xfId="7318" builtinId="9" hidden="1"/>
    <cellStyle name="Followed Hyperlink" xfId="7319" builtinId="9" hidden="1"/>
    <cellStyle name="Followed Hyperlink" xfId="7320" builtinId="9" hidden="1"/>
    <cellStyle name="Followed Hyperlink" xfId="7280" builtinId="9" hidden="1"/>
    <cellStyle name="Followed Hyperlink" xfId="7330" builtinId="9" hidden="1"/>
    <cellStyle name="Followed Hyperlink" xfId="7331" builtinId="9" hidden="1"/>
    <cellStyle name="Followed Hyperlink" xfId="7332"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281" builtinId="9" hidden="1"/>
    <cellStyle name="Followed Hyperlink" xfId="7339" builtinId="9" hidden="1"/>
    <cellStyle name="Followed Hyperlink" xfId="7340" builtinId="9" hidden="1"/>
    <cellStyle name="Followed Hyperlink" xfId="7341"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43" builtinId="9" hidden="1"/>
    <cellStyle name="Followed Hyperlink" xfId="7354" builtinId="9" hidden="1"/>
    <cellStyle name="Followed Hyperlink" xfId="7355" builtinId="9" hidden="1"/>
    <cellStyle name="Followed Hyperlink" xfId="7356" builtinId="9" hidden="1"/>
    <cellStyle name="Followed Hyperlink" xfId="7274" builtinId="9" hidden="1"/>
    <cellStyle name="Followed Hyperlink" xfId="7277" builtinId="9" hidden="1"/>
    <cellStyle name="Followed Hyperlink" xfId="7322" builtinId="9" hidden="1"/>
    <cellStyle name="Followed Hyperlink" xfId="7325" builtinId="9" hidden="1"/>
    <cellStyle name="Followed Hyperlink" xfId="7282" builtinId="9" hidden="1"/>
    <cellStyle name="Followed Hyperlink" xfId="7302" builtinId="9" hidden="1"/>
    <cellStyle name="Followed Hyperlink" xfId="7328" builtinId="9" hidden="1"/>
    <cellStyle name="Followed Hyperlink" xfId="7323" builtinId="9" hidden="1"/>
    <cellStyle name="Followed Hyperlink" xfId="7283" builtinId="9" hidden="1"/>
    <cellStyle name="Followed Hyperlink" xfId="6007" builtinId="9" hidden="1"/>
    <cellStyle name="Followed Hyperlink" xfId="7359" builtinId="9" hidden="1"/>
    <cellStyle name="Followed Hyperlink" xfId="7360"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62" builtinId="9" hidden="1"/>
    <cellStyle name="Followed Hyperlink" xfId="7373" builtinId="9" hidden="1"/>
    <cellStyle name="Followed Hyperlink" xfId="7374" builtinId="9" hidden="1"/>
    <cellStyle name="Followed Hyperlink" xfId="7375" builtinId="9" hidden="1"/>
    <cellStyle name="Followed Hyperlink" xfId="7306" builtinId="9" hidden="1"/>
    <cellStyle name="Followed Hyperlink" xfId="7307" builtinId="9" hidden="1"/>
    <cellStyle name="Followed Hyperlink" xfId="7358" builtinId="9" hidden="1"/>
    <cellStyle name="Followed Hyperlink" xfId="7287" builtinId="9" hidden="1"/>
    <cellStyle name="Followed Hyperlink" xfId="7276" builtinId="9" hidden="1"/>
    <cellStyle name="Followed Hyperlink" xfId="7278" builtinId="9" hidden="1"/>
    <cellStyle name="Followed Hyperlink" xfId="7377" builtinId="9" hidden="1"/>
    <cellStyle name="Followed Hyperlink" xfId="7378" builtinId="9" hidden="1"/>
    <cellStyle name="Followed Hyperlink" xfId="7279" builtinId="9" hidden="1"/>
    <cellStyle name="Followed Hyperlink" xfId="7380" builtinId="9" hidden="1"/>
    <cellStyle name="Followed Hyperlink" xfId="7381" builtinId="9" hidden="1"/>
    <cellStyle name="Followed Hyperlink" xfId="7382"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84" builtinId="9" hidden="1"/>
    <cellStyle name="Followed Hyperlink" xfId="7395" builtinId="9" hidden="1"/>
    <cellStyle name="Followed Hyperlink" xfId="7396" builtinId="9" hidden="1"/>
    <cellStyle name="Followed Hyperlink" xfId="7397" builtinId="9" hidden="1"/>
    <cellStyle name="Followed Hyperlink" xfId="6922" builtinId="9" hidden="1"/>
    <cellStyle name="Followed Hyperlink" xfId="5748" builtinId="9" hidden="1"/>
    <cellStyle name="Followed Hyperlink" xfId="6134" builtinId="9" hidden="1"/>
    <cellStyle name="Followed Hyperlink" xfId="6788" builtinId="9" hidden="1"/>
    <cellStyle name="Followed Hyperlink" xfId="5881" builtinId="9" hidden="1"/>
    <cellStyle name="Followed Hyperlink" xfId="7300" builtinId="9" hidden="1"/>
    <cellStyle name="Followed Hyperlink" xfId="7047" builtinId="9" hidden="1"/>
    <cellStyle name="Followed Hyperlink" xfId="7298" builtinId="9" hidden="1"/>
    <cellStyle name="Followed Hyperlink" xfId="6654" builtinId="9" hidden="1"/>
    <cellStyle name="Followed Hyperlink" xfId="7296" builtinId="9" hidden="1"/>
    <cellStyle name="Followed Hyperlink" xfId="7035" builtinId="9" hidden="1"/>
    <cellStyle name="Followed Hyperlink" xfId="7294" builtinId="9" hidden="1"/>
    <cellStyle name="Followed Hyperlink" xfId="7409" builtinId="9" hidden="1"/>
    <cellStyle name="Followed Hyperlink" xfId="7413"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28" builtinId="9" hidden="1"/>
    <cellStyle name="Followed Hyperlink" xfId="7443" builtinId="9" hidden="1"/>
    <cellStyle name="Followed Hyperlink" xfId="7444" builtinId="9" hidden="1"/>
    <cellStyle name="Followed Hyperlink" xfId="7445" builtinId="9" hidden="1"/>
    <cellStyle name="Followed Hyperlink" xfId="7405" builtinId="9" hidden="1"/>
    <cellStyle name="Followed Hyperlink" xfId="7455" builtinId="9" hidden="1"/>
    <cellStyle name="Followed Hyperlink" xfId="7456" builtinId="9" hidden="1"/>
    <cellStyle name="Followed Hyperlink" xfId="7457"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06" builtinId="9" hidden="1"/>
    <cellStyle name="Followed Hyperlink" xfId="7464" builtinId="9" hidden="1"/>
    <cellStyle name="Followed Hyperlink" xfId="7465" builtinId="9" hidden="1"/>
    <cellStyle name="Followed Hyperlink" xfId="7466"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68" builtinId="9" hidden="1"/>
    <cellStyle name="Followed Hyperlink" xfId="7479" builtinId="9" hidden="1"/>
    <cellStyle name="Followed Hyperlink" xfId="7480" builtinId="9" hidden="1"/>
    <cellStyle name="Followed Hyperlink" xfId="7481" builtinId="9" hidden="1"/>
    <cellStyle name="Followed Hyperlink" xfId="7399" builtinId="9" hidden="1"/>
    <cellStyle name="Followed Hyperlink" xfId="7402" builtinId="9" hidden="1"/>
    <cellStyle name="Followed Hyperlink" xfId="7447" builtinId="9" hidden="1"/>
    <cellStyle name="Followed Hyperlink" xfId="7450" builtinId="9" hidden="1"/>
    <cellStyle name="Followed Hyperlink" xfId="7407" builtinId="9" hidden="1"/>
    <cellStyle name="Followed Hyperlink" xfId="7427" builtinId="9" hidden="1"/>
    <cellStyle name="Followed Hyperlink" xfId="7453" builtinId="9" hidden="1"/>
    <cellStyle name="Followed Hyperlink" xfId="7448" builtinId="9" hidden="1"/>
    <cellStyle name="Followed Hyperlink" xfId="7408" builtinId="9" hidden="1"/>
    <cellStyle name="Followed Hyperlink" xfId="6136" builtinId="9" hidden="1"/>
    <cellStyle name="Followed Hyperlink" xfId="7484" builtinId="9" hidden="1"/>
    <cellStyle name="Followed Hyperlink" xfId="7485"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87" builtinId="9" hidden="1"/>
    <cellStyle name="Followed Hyperlink" xfId="7498" builtinId="9" hidden="1"/>
    <cellStyle name="Followed Hyperlink" xfId="7499" builtinId="9" hidden="1"/>
    <cellStyle name="Followed Hyperlink" xfId="7500" builtinId="9" hidden="1"/>
    <cellStyle name="Followed Hyperlink" xfId="7431" builtinId="9" hidden="1"/>
    <cellStyle name="Followed Hyperlink" xfId="7432" builtinId="9" hidden="1"/>
    <cellStyle name="Followed Hyperlink" xfId="7483" builtinId="9" hidden="1"/>
    <cellStyle name="Followed Hyperlink" xfId="7412" builtinId="9" hidden="1"/>
    <cellStyle name="Followed Hyperlink" xfId="7401" builtinId="9" hidden="1"/>
    <cellStyle name="Followed Hyperlink" xfId="7403" builtinId="9" hidden="1"/>
    <cellStyle name="Followed Hyperlink" xfId="7502" builtinId="9" hidden="1"/>
    <cellStyle name="Followed Hyperlink" xfId="7503" builtinId="9" hidden="1"/>
    <cellStyle name="Followed Hyperlink" xfId="7404" builtinId="9" hidden="1"/>
    <cellStyle name="Followed Hyperlink" xfId="7505" builtinId="9" hidden="1"/>
    <cellStyle name="Followed Hyperlink" xfId="7506" builtinId="9" hidden="1"/>
    <cellStyle name="Followed Hyperlink" xfId="7507"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09" builtinId="9" hidden="1"/>
    <cellStyle name="Followed Hyperlink" xfId="7520" builtinId="9" hidden="1"/>
    <cellStyle name="Followed Hyperlink" xfId="7521" builtinId="9" hidden="1"/>
    <cellStyle name="Followed Hyperlink" xfId="7522" builtinId="9" hidden="1"/>
    <cellStyle name="Followed Hyperlink" xfId="7049" builtinId="9" hidden="1"/>
    <cellStyle name="Followed Hyperlink" xfId="5877" builtinId="9" hidden="1"/>
    <cellStyle name="Followed Hyperlink" xfId="6263" builtinId="9" hidden="1"/>
    <cellStyle name="Followed Hyperlink" xfId="6916" builtinId="9" hidden="1"/>
    <cellStyle name="Followed Hyperlink" xfId="6010" builtinId="9" hidden="1"/>
    <cellStyle name="Followed Hyperlink" xfId="7425" builtinId="9" hidden="1"/>
    <cellStyle name="Followed Hyperlink" xfId="7174" builtinId="9" hidden="1"/>
    <cellStyle name="Followed Hyperlink" xfId="7423" builtinId="9" hidden="1"/>
    <cellStyle name="Followed Hyperlink" xfId="6783" builtinId="9" hidden="1"/>
    <cellStyle name="Followed Hyperlink" xfId="7421" builtinId="9" hidden="1"/>
    <cellStyle name="Followed Hyperlink" xfId="7162" builtinId="9" hidden="1"/>
    <cellStyle name="Followed Hyperlink" xfId="7419" builtinId="9" hidden="1"/>
    <cellStyle name="Followed Hyperlink" xfId="7534" builtinId="9" hidden="1"/>
    <cellStyle name="Followed Hyperlink" xfId="7538"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53" builtinId="9" hidden="1"/>
    <cellStyle name="Followed Hyperlink" xfId="7568" builtinId="9" hidden="1"/>
    <cellStyle name="Followed Hyperlink" xfId="7569" builtinId="9" hidden="1"/>
    <cellStyle name="Followed Hyperlink" xfId="7570" builtinId="9" hidden="1"/>
    <cellStyle name="Followed Hyperlink" xfId="7530" builtinId="9" hidden="1"/>
    <cellStyle name="Followed Hyperlink" xfId="7580" builtinId="9" hidden="1"/>
    <cellStyle name="Followed Hyperlink" xfId="7581" builtinId="9" hidden="1"/>
    <cellStyle name="Followed Hyperlink" xfId="7582"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31" builtinId="9" hidden="1"/>
    <cellStyle name="Followed Hyperlink" xfId="7589" builtinId="9" hidden="1"/>
    <cellStyle name="Followed Hyperlink" xfId="7590" builtinId="9" hidden="1"/>
    <cellStyle name="Followed Hyperlink" xfId="7591"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593" builtinId="9" hidden="1"/>
    <cellStyle name="Followed Hyperlink" xfId="7604" builtinId="9" hidden="1"/>
    <cellStyle name="Followed Hyperlink" xfId="7605" builtinId="9" hidden="1"/>
    <cellStyle name="Followed Hyperlink" xfId="7606" builtinId="9" hidden="1"/>
    <cellStyle name="Followed Hyperlink" xfId="7524" builtinId="9" hidden="1"/>
    <cellStyle name="Followed Hyperlink" xfId="7527" builtinId="9" hidden="1"/>
    <cellStyle name="Followed Hyperlink" xfId="7572" builtinId="9" hidden="1"/>
    <cellStyle name="Followed Hyperlink" xfId="7575" builtinId="9" hidden="1"/>
    <cellStyle name="Followed Hyperlink" xfId="7532" builtinId="9" hidden="1"/>
    <cellStyle name="Followed Hyperlink" xfId="7552" builtinId="9" hidden="1"/>
    <cellStyle name="Followed Hyperlink" xfId="7578" builtinId="9" hidden="1"/>
    <cellStyle name="Followed Hyperlink" xfId="7573" builtinId="9" hidden="1"/>
    <cellStyle name="Followed Hyperlink" xfId="7533" builtinId="9" hidden="1"/>
    <cellStyle name="Followed Hyperlink" xfId="6265" builtinId="9" hidden="1"/>
    <cellStyle name="Followed Hyperlink" xfId="7609" builtinId="9" hidden="1"/>
    <cellStyle name="Followed Hyperlink" xfId="7610"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12" builtinId="9" hidden="1"/>
    <cellStyle name="Followed Hyperlink" xfId="7623" builtinId="9" hidden="1"/>
    <cellStyle name="Followed Hyperlink" xfId="7624" builtinId="9" hidden="1"/>
    <cellStyle name="Followed Hyperlink" xfId="7625" builtinId="9" hidden="1"/>
    <cellStyle name="Followed Hyperlink" xfId="7556" builtinId="9" hidden="1"/>
    <cellStyle name="Followed Hyperlink" xfId="7557" builtinId="9" hidden="1"/>
    <cellStyle name="Followed Hyperlink" xfId="7608" builtinId="9" hidden="1"/>
    <cellStyle name="Followed Hyperlink" xfId="7537" builtinId="9" hidden="1"/>
    <cellStyle name="Followed Hyperlink" xfId="7526" builtinId="9" hidden="1"/>
    <cellStyle name="Followed Hyperlink" xfId="7528" builtinId="9" hidden="1"/>
    <cellStyle name="Followed Hyperlink" xfId="7627" builtinId="9" hidden="1"/>
    <cellStyle name="Followed Hyperlink" xfId="7628" builtinId="9" hidden="1"/>
    <cellStyle name="Followed Hyperlink" xfId="7529" builtinId="9" hidden="1"/>
    <cellStyle name="Followed Hyperlink" xfId="7630" builtinId="9" hidden="1"/>
    <cellStyle name="Followed Hyperlink" xfId="7631" builtinId="9" hidden="1"/>
    <cellStyle name="Followed Hyperlink" xfId="7632"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34" builtinId="9" hidden="1"/>
    <cellStyle name="Followed Hyperlink" xfId="7645" builtinId="9" hidden="1"/>
    <cellStyle name="Followed Hyperlink" xfId="7646" builtinId="9" hidden="1"/>
    <cellStyle name="Followed Hyperlink" xfId="7647" builtinId="9" hidden="1"/>
    <cellStyle name="Followed Hyperlink" xfId="7176" builtinId="9" hidden="1"/>
    <cellStyle name="Followed Hyperlink" xfId="6006" builtinId="9" hidden="1"/>
    <cellStyle name="Followed Hyperlink" xfId="6392" builtinId="9" hidden="1"/>
    <cellStyle name="Followed Hyperlink" xfId="7043" builtinId="9" hidden="1"/>
    <cellStyle name="Followed Hyperlink" xfId="6139" builtinId="9" hidden="1"/>
    <cellStyle name="Followed Hyperlink" xfId="7550" builtinId="9" hidden="1"/>
    <cellStyle name="Followed Hyperlink" xfId="7299" builtinId="9" hidden="1"/>
    <cellStyle name="Followed Hyperlink" xfId="7548" builtinId="9" hidden="1"/>
    <cellStyle name="Followed Hyperlink" xfId="6911" builtinId="9" hidden="1"/>
    <cellStyle name="Followed Hyperlink" xfId="7546" builtinId="9" hidden="1"/>
    <cellStyle name="Followed Hyperlink" xfId="7289" builtinId="9" hidden="1"/>
    <cellStyle name="Followed Hyperlink" xfId="7544" builtinId="9" hidden="1"/>
    <cellStyle name="Followed Hyperlink" xfId="7659" builtinId="9" hidden="1"/>
    <cellStyle name="Followed Hyperlink" xfId="7663"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77" builtinId="9" hidden="1"/>
    <cellStyle name="Followed Hyperlink" xfId="7692" builtinId="9" hidden="1"/>
    <cellStyle name="Followed Hyperlink" xfId="7693" builtinId="9" hidden="1"/>
    <cellStyle name="Followed Hyperlink" xfId="7694" builtinId="9" hidden="1"/>
    <cellStyle name="Followed Hyperlink" xfId="7655" builtinId="9" hidden="1"/>
    <cellStyle name="Followed Hyperlink" xfId="7704" builtinId="9" hidden="1"/>
    <cellStyle name="Followed Hyperlink" xfId="7705" builtinId="9" hidden="1"/>
    <cellStyle name="Followed Hyperlink" xfId="7706"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656" builtinId="9" hidden="1"/>
    <cellStyle name="Followed Hyperlink" xfId="7713" builtinId="9" hidden="1"/>
    <cellStyle name="Followed Hyperlink" xfId="7714" builtinId="9" hidden="1"/>
    <cellStyle name="Followed Hyperlink" xfId="7715"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17" builtinId="9" hidden="1"/>
    <cellStyle name="Followed Hyperlink" xfId="7728" builtinId="9" hidden="1"/>
    <cellStyle name="Followed Hyperlink" xfId="7729" builtinId="9" hidden="1"/>
    <cellStyle name="Followed Hyperlink" xfId="7730" builtinId="9" hidden="1"/>
    <cellStyle name="Followed Hyperlink" xfId="7649" builtinId="9" hidden="1"/>
    <cellStyle name="Followed Hyperlink" xfId="7652" builtinId="9" hidden="1"/>
    <cellStyle name="Followed Hyperlink" xfId="7696" builtinId="9" hidden="1"/>
    <cellStyle name="Followed Hyperlink" xfId="7699" builtinId="9" hidden="1"/>
    <cellStyle name="Followed Hyperlink" xfId="7657" builtinId="9" hidden="1"/>
    <cellStyle name="Followed Hyperlink" xfId="7676" builtinId="9" hidden="1"/>
    <cellStyle name="Followed Hyperlink" xfId="7702" builtinId="9" hidden="1"/>
    <cellStyle name="Followed Hyperlink" xfId="7697" builtinId="9" hidden="1"/>
    <cellStyle name="Followed Hyperlink" xfId="7658" builtinId="9" hidden="1"/>
    <cellStyle name="Followed Hyperlink" xfId="6394" builtinId="9" hidden="1"/>
    <cellStyle name="Followed Hyperlink" xfId="7733" builtinId="9" hidden="1"/>
    <cellStyle name="Followed Hyperlink" xfId="7734"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36" builtinId="9" hidden="1"/>
    <cellStyle name="Followed Hyperlink" xfId="7747" builtinId="9" hidden="1"/>
    <cellStyle name="Followed Hyperlink" xfId="7748" builtinId="9" hidden="1"/>
    <cellStyle name="Followed Hyperlink" xfId="7749" builtinId="9" hidden="1"/>
    <cellStyle name="Followed Hyperlink" xfId="7680" builtinId="9" hidden="1"/>
    <cellStyle name="Followed Hyperlink" xfId="7681" builtinId="9" hidden="1"/>
    <cellStyle name="Followed Hyperlink" xfId="7732" builtinId="9" hidden="1"/>
    <cellStyle name="Followed Hyperlink" xfId="7662" builtinId="9" hidden="1"/>
    <cellStyle name="Followed Hyperlink" xfId="7651" builtinId="9" hidden="1"/>
    <cellStyle name="Followed Hyperlink" xfId="7653" builtinId="9" hidden="1"/>
    <cellStyle name="Followed Hyperlink" xfId="7751" builtinId="9" hidden="1"/>
    <cellStyle name="Followed Hyperlink" xfId="7752" builtinId="9" hidden="1"/>
    <cellStyle name="Followed Hyperlink" xfId="7654" builtinId="9" hidden="1"/>
    <cellStyle name="Followed Hyperlink" xfId="7754" builtinId="9" hidden="1"/>
    <cellStyle name="Followed Hyperlink" xfId="7755" builtinId="9" hidden="1"/>
    <cellStyle name="Followed Hyperlink" xfId="7756"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58" builtinId="9" hidden="1"/>
    <cellStyle name="Followed Hyperlink" xfId="7769" builtinId="9" hidden="1"/>
    <cellStyle name="Followed Hyperlink" xfId="7770" builtinId="9" hidden="1"/>
    <cellStyle name="Followed Hyperlink" xfId="7771" builtinId="9" hidden="1"/>
    <cellStyle name="Followed Hyperlink" xfId="7301" builtinId="9" hidden="1"/>
    <cellStyle name="Followed Hyperlink" xfId="6135" builtinId="9" hidden="1"/>
    <cellStyle name="Followed Hyperlink" xfId="6521" builtinId="9" hidden="1"/>
    <cellStyle name="Followed Hyperlink" xfId="7170" builtinId="9" hidden="1"/>
    <cellStyle name="Followed Hyperlink" xfId="6268" builtinId="9" hidden="1"/>
    <cellStyle name="Followed Hyperlink" xfId="7674" builtinId="9" hidden="1"/>
    <cellStyle name="Followed Hyperlink" xfId="7424" builtinId="9" hidden="1"/>
    <cellStyle name="Followed Hyperlink" xfId="7672" builtinId="9" hidden="1"/>
    <cellStyle name="Followed Hyperlink" xfId="7039" builtinId="9" hidden="1"/>
    <cellStyle name="Followed Hyperlink" xfId="7670" builtinId="9" hidden="1"/>
    <cellStyle name="Followed Hyperlink" xfId="7414" builtinId="9" hidden="1"/>
    <cellStyle name="Followed Hyperlink" xfId="7668" builtinId="9" hidden="1"/>
    <cellStyle name="Followed Hyperlink" xfId="7783" builtinId="9" hidden="1"/>
    <cellStyle name="Followed Hyperlink" xfId="7787"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00" builtinId="9" hidden="1"/>
    <cellStyle name="Followed Hyperlink" xfId="7815" builtinId="9" hidden="1"/>
    <cellStyle name="Followed Hyperlink" xfId="7816" builtinId="9" hidden="1"/>
    <cellStyle name="Followed Hyperlink" xfId="7817" builtinId="9" hidden="1"/>
    <cellStyle name="Followed Hyperlink" xfId="7779" builtinId="9" hidden="1"/>
    <cellStyle name="Followed Hyperlink" xfId="7827" builtinId="9" hidden="1"/>
    <cellStyle name="Followed Hyperlink" xfId="7828" builtinId="9" hidden="1"/>
    <cellStyle name="Followed Hyperlink" xfId="7829"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780" builtinId="9" hidden="1"/>
    <cellStyle name="Followed Hyperlink" xfId="7836" builtinId="9" hidden="1"/>
    <cellStyle name="Followed Hyperlink" xfId="7837" builtinId="9" hidden="1"/>
    <cellStyle name="Followed Hyperlink" xfId="7838"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40" builtinId="9" hidden="1"/>
    <cellStyle name="Followed Hyperlink" xfId="7851" builtinId="9" hidden="1"/>
    <cellStyle name="Followed Hyperlink" xfId="7852" builtinId="9" hidden="1"/>
    <cellStyle name="Followed Hyperlink" xfId="7853" builtinId="9" hidden="1"/>
    <cellStyle name="Followed Hyperlink" xfId="7773" builtinId="9" hidden="1"/>
    <cellStyle name="Followed Hyperlink" xfId="7776" builtinId="9" hidden="1"/>
    <cellStyle name="Followed Hyperlink" xfId="7819" builtinId="9" hidden="1"/>
    <cellStyle name="Followed Hyperlink" xfId="7822" builtinId="9" hidden="1"/>
    <cellStyle name="Followed Hyperlink" xfId="7781" builtinId="9" hidden="1"/>
    <cellStyle name="Followed Hyperlink" xfId="7799" builtinId="9" hidden="1"/>
    <cellStyle name="Followed Hyperlink" xfId="7825" builtinId="9" hidden="1"/>
    <cellStyle name="Followed Hyperlink" xfId="7820" builtinId="9" hidden="1"/>
    <cellStyle name="Followed Hyperlink" xfId="7782" builtinId="9" hidden="1"/>
    <cellStyle name="Followed Hyperlink" xfId="6523" builtinId="9" hidden="1"/>
    <cellStyle name="Followed Hyperlink" xfId="7856" builtinId="9" hidden="1"/>
    <cellStyle name="Followed Hyperlink" xfId="7857"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59" builtinId="9" hidden="1"/>
    <cellStyle name="Followed Hyperlink" xfId="7870" builtinId="9" hidden="1"/>
    <cellStyle name="Followed Hyperlink" xfId="7871" builtinId="9" hidden="1"/>
    <cellStyle name="Followed Hyperlink" xfId="7872" builtinId="9" hidden="1"/>
    <cellStyle name="Followed Hyperlink" xfId="7803" builtinId="9" hidden="1"/>
    <cellStyle name="Followed Hyperlink" xfId="7804" builtinId="9" hidden="1"/>
    <cellStyle name="Followed Hyperlink" xfId="7855" builtinId="9" hidden="1"/>
    <cellStyle name="Followed Hyperlink" xfId="7786" builtinId="9" hidden="1"/>
    <cellStyle name="Followed Hyperlink" xfId="7775" builtinId="9" hidden="1"/>
    <cellStyle name="Followed Hyperlink" xfId="7777" builtinId="9" hidden="1"/>
    <cellStyle name="Followed Hyperlink" xfId="7874" builtinId="9" hidden="1"/>
    <cellStyle name="Followed Hyperlink" xfId="7875" builtinId="9" hidden="1"/>
    <cellStyle name="Followed Hyperlink" xfId="7778" builtinId="9" hidden="1"/>
    <cellStyle name="Followed Hyperlink" xfId="7877" builtinId="9" hidden="1"/>
    <cellStyle name="Followed Hyperlink" xfId="7878" builtinId="9" hidden="1"/>
    <cellStyle name="Followed Hyperlink" xfId="7879"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81" builtinId="9" hidden="1"/>
    <cellStyle name="Followed Hyperlink" xfId="7892" builtinId="9" hidden="1"/>
    <cellStyle name="Followed Hyperlink" xfId="7893" builtinId="9" hidden="1"/>
    <cellStyle name="Followed Hyperlink" xfId="7894" builtinId="9" hidden="1"/>
    <cellStyle name="Followed Hyperlink" xfId="7426" builtinId="9" hidden="1"/>
    <cellStyle name="Followed Hyperlink" xfId="6264" builtinId="9" hidden="1"/>
    <cellStyle name="Followed Hyperlink" xfId="6650" builtinId="9" hidden="1"/>
    <cellStyle name="Followed Hyperlink" xfId="7295" builtinId="9" hidden="1"/>
    <cellStyle name="Followed Hyperlink" xfId="6397" builtinId="9" hidden="1"/>
    <cellStyle name="Followed Hyperlink" xfId="7797" builtinId="9" hidden="1"/>
    <cellStyle name="Followed Hyperlink" xfId="7549" builtinId="9" hidden="1"/>
    <cellStyle name="Followed Hyperlink" xfId="7795" builtinId="9" hidden="1"/>
    <cellStyle name="Followed Hyperlink" xfId="7166" builtinId="9" hidden="1"/>
    <cellStyle name="Followed Hyperlink" xfId="7793" builtinId="9" hidden="1"/>
    <cellStyle name="Followed Hyperlink" xfId="7539" builtinId="9" hidden="1"/>
    <cellStyle name="Followed Hyperlink" xfId="7791" builtinId="9" hidden="1"/>
    <cellStyle name="Followed Hyperlink" xfId="7906" builtinId="9" hidden="1"/>
    <cellStyle name="Followed Hyperlink" xfId="7910"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22" builtinId="9" hidden="1"/>
    <cellStyle name="Followed Hyperlink" xfId="7935" builtinId="9" hidden="1"/>
    <cellStyle name="Followed Hyperlink" xfId="7936" builtinId="9" hidden="1"/>
    <cellStyle name="Followed Hyperlink" xfId="7937" builtinId="9" hidden="1"/>
    <cellStyle name="Followed Hyperlink" xfId="7902" builtinId="9" hidden="1"/>
    <cellStyle name="Followed Hyperlink" xfId="7947" builtinId="9" hidden="1"/>
    <cellStyle name="Followed Hyperlink" xfId="7948" builtinId="9" hidden="1"/>
    <cellStyle name="Followed Hyperlink" xfId="7949"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03" builtinId="9" hidden="1"/>
    <cellStyle name="Followed Hyperlink" xfId="7956" builtinId="9" hidden="1"/>
    <cellStyle name="Followed Hyperlink" xfId="7957" builtinId="9" hidden="1"/>
    <cellStyle name="Followed Hyperlink" xfId="7958"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60" builtinId="9" hidden="1"/>
    <cellStyle name="Followed Hyperlink" xfId="7971" builtinId="9" hidden="1"/>
    <cellStyle name="Followed Hyperlink" xfId="7972" builtinId="9" hidden="1"/>
    <cellStyle name="Followed Hyperlink" xfId="7973" builtinId="9" hidden="1"/>
    <cellStyle name="Followed Hyperlink" xfId="7896" builtinId="9" hidden="1"/>
    <cellStyle name="Followed Hyperlink" xfId="7899" builtinId="9" hidden="1"/>
    <cellStyle name="Followed Hyperlink" xfId="7939" builtinId="9" hidden="1"/>
    <cellStyle name="Followed Hyperlink" xfId="7942" builtinId="9" hidden="1"/>
    <cellStyle name="Followed Hyperlink" xfId="7904" builtinId="9" hidden="1"/>
    <cellStyle name="Followed Hyperlink" xfId="7921" builtinId="9" hidden="1"/>
    <cellStyle name="Followed Hyperlink" xfId="7945" builtinId="9" hidden="1"/>
    <cellStyle name="Followed Hyperlink" xfId="7940" builtinId="9" hidden="1"/>
    <cellStyle name="Followed Hyperlink" xfId="7905" builtinId="9" hidden="1"/>
    <cellStyle name="Followed Hyperlink" xfId="6652" builtinId="9" hidden="1"/>
    <cellStyle name="Followed Hyperlink" xfId="7976" builtinId="9" hidden="1"/>
    <cellStyle name="Followed Hyperlink" xfId="7977"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79" builtinId="9" hidden="1"/>
    <cellStyle name="Followed Hyperlink" xfId="7990" builtinId="9" hidden="1"/>
    <cellStyle name="Followed Hyperlink" xfId="7991" builtinId="9" hidden="1"/>
    <cellStyle name="Followed Hyperlink" xfId="7992" builtinId="9" hidden="1"/>
    <cellStyle name="Followed Hyperlink" xfId="7923" builtinId="9" hidden="1"/>
    <cellStyle name="Followed Hyperlink" xfId="7924" builtinId="9" hidden="1"/>
    <cellStyle name="Followed Hyperlink" xfId="7975" builtinId="9" hidden="1"/>
    <cellStyle name="Followed Hyperlink" xfId="7909" builtinId="9" hidden="1"/>
    <cellStyle name="Followed Hyperlink" xfId="7898" builtinId="9" hidden="1"/>
    <cellStyle name="Followed Hyperlink" xfId="7900" builtinId="9" hidden="1"/>
    <cellStyle name="Followed Hyperlink" xfId="7994" builtinId="9" hidden="1"/>
    <cellStyle name="Followed Hyperlink" xfId="7995" builtinId="9" hidden="1"/>
    <cellStyle name="Followed Hyperlink" xfId="7901" builtinId="9" hidden="1"/>
    <cellStyle name="Followed Hyperlink" xfId="7997" builtinId="9" hidden="1"/>
    <cellStyle name="Followed Hyperlink" xfId="7998" builtinId="9" hidden="1"/>
    <cellStyle name="Followed Hyperlink" xfId="7999"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01" builtinId="9" hidden="1"/>
    <cellStyle name="Followed Hyperlink" xfId="8012" builtinId="9" hidden="1"/>
    <cellStyle name="Followed Hyperlink" xfId="8013" builtinId="9" hidden="1"/>
    <cellStyle name="Followed Hyperlink" xfId="8014" builtinId="9" hidden="1"/>
    <cellStyle name="Followed Hyperlink" xfId="7551" builtinId="9" hidden="1"/>
    <cellStyle name="Followed Hyperlink" xfId="6393" builtinId="9" hidden="1"/>
    <cellStyle name="Followed Hyperlink" xfId="6779" builtinId="9" hidden="1"/>
    <cellStyle name="Followed Hyperlink" xfId="7420" builtinId="9" hidden="1"/>
    <cellStyle name="Followed Hyperlink" xfId="6526" builtinId="9" hidden="1"/>
    <cellStyle name="Followed Hyperlink" xfId="7919" builtinId="9" hidden="1"/>
    <cellStyle name="Followed Hyperlink" xfId="7673" builtinId="9" hidden="1"/>
    <cellStyle name="Followed Hyperlink" xfId="7917" builtinId="9" hidden="1"/>
    <cellStyle name="Followed Hyperlink" xfId="7291" builtinId="9" hidden="1"/>
    <cellStyle name="Followed Hyperlink" xfId="7915" builtinId="9" hidden="1"/>
    <cellStyle name="Followed Hyperlink" xfId="7664" builtinId="9" hidden="1"/>
    <cellStyle name="Followed Hyperlink" xfId="7914" builtinId="9" hidden="1"/>
    <cellStyle name="Followed Hyperlink" xfId="8026" builtinId="9" hidden="1"/>
    <cellStyle name="Followed Hyperlink" xfId="8030"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41" builtinId="9" hidden="1"/>
    <cellStyle name="Followed Hyperlink" xfId="8054" builtinId="9" hidden="1"/>
    <cellStyle name="Followed Hyperlink" xfId="8055" builtinId="9" hidden="1"/>
    <cellStyle name="Followed Hyperlink" xfId="8056" builtinId="9" hidden="1"/>
    <cellStyle name="Followed Hyperlink" xfId="8022" builtinId="9" hidden="1"/>
    <cellStyle name="Followed Hyperlink" xfId="8066" builtinId="9" hidden="1"/>
    <cellStyle name="Followed Hyperlink" xfId="8067" builtinId="9" hidden="1"/>
    <cellStyle name="Followed Hyperlink" xfId="8068"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23" builtinId="9" hidden="1"/>
    <cellStyle name="Followed Hyperlink" xfId="8075" builtinId="9" hidden="1"/>
    <cellStyle name="Followed Hyperlink" xfId="8076" builtinId="9" hidden="1"/>
    <cellStyle name="Followed Hyperlink" xfId="8077"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79" builtinId="9" hidden="1"/>
    <cellStyle name="Followed Hyperlink" xfId="8090" builtinId="9" hidden="1"/>
    <cellStyle name="Followed Hyperlink" xfId="8091" builtinId="9" hidden="1"/>
    <cellStyle name="Followed Hyperlink" xfId="8092" builtinId="9" hidden="1"/>
    <cellStyle name="Followed Hyperlink" xfId="8016" builtinId="9" hidden="1"/>
    <cellStyle name="Followed Hyperlink" xfId="8019" builtinId="9" hidden="1"/>
    <cellStyle name="Followed Hyperlink" xfId="8058" builtinId="9" hidden="1"/>
    <cellStyle name="Followed Hyperlink" xfId="8061" builtinId="9" hidden="1"/>
    <cellStyle name="Followed Hyperlink" xfId="8024" builtinId="9" hidden="1"/>
    <cellStyle name="Followed Hyperlink" xfId="8040" builtinId="9" hidden="1"/>
    <cellStyle name="Followed Hyperlink" xfId="8064" builtinId="9" hidden="1"/>
    <cellStyle name="Followed Hyperlink" xfId="8059" builtinId="9" hidden="1"/>
    <cellStyle name="Followed Hyperlink" xfId="8025" builtinId="9" hidden="1"/>
    <cellStyle name="Followed Hyperlink" xfId="6781" builtinId="9" hidden="1"/>
    <cellStyle name="Followed Hyperlink" xfId="8095" builtinId="9" hidden="1"/>
    <cellStyle name="Followed Hyperlink" xfId="8096"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098" builtinId="9" hidden="1"/>
    <cellStyle name="Followed Hyperlink" xfId="8109" builtinId="9" hidden="1"/>
    <cellStyle name="Followed Hyperlink" xfId="8110" builtinId="9" hidden="1"/>
    <cellStyle name="Followed Hyperlink" xfId="8111" builtinId="9" hidden="1"/>
    <cellStyle name="Followed Hyperlink" xfId="8042" builtinId="9" hidden="1"/>
    <cellStyle name="Followed Hyperlink" xfId="8043" builtinId="9" hidden="1"/>
    <cellStyle name="Followed Hyperlink" xfId="8094" builtinId="9" hidden="1"/>
    <cellStyle name="Followed Hyperlink" xfId="8029" builtinId="9" hidden="1"/>
    <cellStyle name="Followed Hyperlink" xfId="8018" builtinId="9" hidden="1"/>
    <cellStyle name="Followed Hyperlink" xfId="8020" builtinId="9" hidden="1"/>
    <cellStyle name="Followed Hyperlink" xfId="8113" builtinId="9" hidden="1"/>
    <cellStyle name="Followed Hyperlink" xfId="8114" builtinId="9" hidden="1"/>
    <cellStyle name="Followed Hyperlink" xfId="8021" builtinId="9" hidden="1"/>
    <cellStyle name="Followed Hyperlink" xfId="8116" builtinId="9" hidden="1"/>
    <cellStyle name="Followed Hyperlink" xfId="8117" builtinId="9" hidden="1"/>
    <cellStyle name="Followed Hyperlink" xfId="8118"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20" builtinId="9" hidden="1"/>
    <cellStyle name="Followed Hyperlink" xfId="8131" builtinId="9" hidden="1"/>
    <cellStyle name="Followed Hyperlink" xfId="8132" builtinId="9" hidden="1"/>
    <cellStyle name="Followed Hyperlink" xfId="8133" builtinId="9" hidden="1"/>
    <cellStyle name="Followed Hyperlink" xfId="7675" builtinId="9" hidden="1"/>
    <cellStyle name="Followed Hyperlink" xfId="6522" builtinId="9" hidden="1"/>
    <cellStyle name="Followed Hyperlink" xfId="6908" builtinId="9" hidden="1"/>
    <cellStyle name="Followed Hyperlink" xfId="7545" builtinId="9" hidden="1"/>
    <cellStyle name="Followed Hyperlink" xfId="6655" builtinId="9" hidden="1"/>
    <cellStyle name="Followed Hyperlink" xfId="8039" builtinId="9" hidden="1"/>
    <cellStyle name="Followed Hyperlink" xfId="7796" builtinId="9" hidden="1"/>
    <cellStyle name="Followed Hyperlink" xfId="8037" builtinId="9" hidden="1"/>
    <cellStyle name="Followed Hyperlink" xfId="7416" builtinId="9" hidden="1"/>
    <cellStyle name="Followed Hyperlink" xfId="8035" builtinId="9" hidden="1"/>
    <cellStyle name="Followed Hyperlink" xfId="7788" builtinId="9" hidden="1"/>
    <cellStyle name="Followed Hyperlink" xfId="8034" builtinId="9" hidden="1"/>
    <cellStyle name="Followed Hyperlink" xfId="8145" builtinId="9" hidden="1"/>
    <cellStyle name="Followed Hyperlink" xfId="814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57" builtinId="9" hidden="1"/>
    <cellStyle name="Followed Hyperlink" xfId="8170" builtinId="9" hidden="1"/>
    <cellStyle name="Followed Hyperlink" xfId="8171" builtinId="9" hidden="1"/>
    <cellStyle name="Followed Hyperlink" xfId="8172" builtinId="9" hidden="1"/>
    <cellStyle name="Followed Hyperlink" xfId="8141" builtinId="9" hidden="1"/>
    <cellStyle name="Followed Hyperlink" xfId="8182" builtinId="9" hidden="1"/>
    <cellStyle name="Followed Hyperlink" xfId="8183" builtinId="9" hidden="1"/>
    <cellStyle name="Followed Hyperlink" xfId="8184"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42" builtinId="9" hidden="1"/>
    <cellStyle name="Followed Hyperlink" xfId="8191" builtinId="9" hidden="1"/>
    <cellStyle name="Followed Hyperlink" xfId="8192" builtinId="9" hidden="1"/>
    <cellStyle name="Followed Hyperlink" xfId="8193"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195" builtinId="9" hidden="1"/>
    <cellStyle name="Followed Hyperlink" xfId="8206" builtinId="9" hidden="1"/>
    <cellStyle name="Followed Hyperlink" xfId="8207" builtinId="9" hidden="1"/>
    <cellStyle name="Followed Hyperlink" xfId="8208" builtinId="9" hidden="1"/>
    <cellStyle name="Followed Hyperlink" xfId="8135" builtinId="9" hidden="1"/>
    <cellStyle name="Followed Hyperlink" xfId="8138" builtinId="9" hidden="1"/>
    <cellStyle name="Followed Hyperlink" xfId="8174" builtinId="9" hidden="1"/>
    <cellStyle name="Followed Hyperlink" xfId="8177" builtinId="9" hidden="1"/>
    <cellStyle name="Followed Hyperlink" xfId="8143" builtinId="9" hidden="1"/>
    <cellStyle name="Followed Hyperlink" xfId="8156" builtinId="9" hidden="1"/>
    <cellStyle name="Followed Hyperlink" xfId="8180" builtinId="9" hidden="1"/>
    <cellStyle name="Followed Hyperlink" xfId="8175" builtinId="9" hidden="1"/>
    <cellStyle name="Followed Hyperlink" xfId="8144" builtinId="9" hidden="1"/>
    <cellStyle name="Followed Hyperlink" xfId="6909" builtinId="9" hidden="1"/>
    <cellStyle name="Followed Hyperlink" xfId="8211" builtinId="9" hidden="1"/>
    <cellStyle name="Followed Hyperlink" xfId="8212"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14" builtinId="9" hidden="1"/>
    <cellStyle name="Followed Hyperlink" xfId="8225" builtinId="9" hidden="1"/>
    <cellStyle name="Followed Hyperlink" xfId="8226" builtinId="9" hidden="1"/>
    <cellStyle name="Followed Hyperlink" xfId="8227" builtinId="9" hidden="1"/>
    <cellStyle name="Followed Hyperlink" xfId="8158" builtinId="9" hidden="1"/>
    <cellStyle name="Followed Hyperlink" xfId="8159" builtinId="9" hidden="1"/>
    <cellStyle name="Followed Hyperlink" xfId="8210" builtinId="9" hidden="1"/>
    <cellStyle name="Followed Hyperlink" xfId="8148" builtinId="9" hidden="1"/>
    <cellStyle name="Followed Hyperlink" xfId="8137" builtinId="9" hidden="1"/>
    <cellStyle name="Followed Hyperlink" xfId="8139" builtinId="9" hidden="1"/>
    <cellStyle name="Followed Hyperlink" xfId="8229" builtinId="9" hidden="1"/>
    <cellStyle name="Followed Hyperlink" xfId="8230" builtinId="9" hidden="1"/>
    <cellStyle name="Followed Hyperlink" xfId="8140" builtinId="9" hidden="1"/>
    <cellStyle name="Followed Hyperlink" xfId="8232" builtinId="9" hidden="1"/>
    <cellStyle name="Followed Hyperlink" xfId="8233" builtinId="9" hidden="1"/>
    <cellStyle name="Followed Hyperlink" xfId="8234"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36" builtinId="9" hidden="1"/>
    <cellStyle name="Followed Hyperlink" xfId="8247" builtinId="9" hidden="1"/>
    <cellStyle name="Followed Hyperlink" xfId="8248" builtinId="9" hidden="1"/>
    <cellStyle name="Followed Hyperlink" xfId="8249" builtinId="9" hidden="1"/>
    <cellStyle name="Followed Hyperlink" xfId="7798" builtinId="9" hidden="1"/>
    <cellStyle name="Followed Hyperlink" xfId="6651" builtinId="9" hidden="1"/>
    <cellStyle name="Followed Hyperlink" xfId="7036" builtinId="9" hidden="1"/>
    <cellStyle name="Followed Hyperlink" xfId="7669" builtinId="9" hidden="1"/>
    <cellStyle name="Followed Hyperlink" xfId="6784" builtinId="9" hidden="1"/>
    <cellStyle name="Followed Hyperlink" xfId="8155" builtinId="9" hidden="1"/>
    <cellStyle name="Followed Hyperlink" xfId="7918" builtinId="9" hidden="1"/>
    <cellStyle name="Followed Hyperlink" xfId="8154" builtinId="9" hidden="1"/>
    <cellStyle name="Followed Hyperlink" xfId="7541" builtinId="9" hidden="1"/>
    <cellStyle name="Followed Hyperlink" xfId="8153" builtinId="9" hidden="1"/>
    <cellStyle name="Followed Hyperlink" xfId="7911" builtinId="9" hidden="1"/>
    <cellStyle name="Followed Hyperlink" xfId="8152" builtinId="9" hidden="1"/>
    <cellStyle name="Followed Hyperlink" xfId="8261" builtinId="9" hidden="1"/>
    <cellStyle name="Followed Hyperlink" xfId="826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73" builtinId="9" hidden="1"/>
    <cellStyle name="Followed Hyperlink" xfId="8286" builtinId="9" hidden="1"/>
    <cellStyle name="Followed Hyperlink" xfId="8287" builtinId="9" hidden="1"/>
    <cellStyle name="Followed Hyperlink" xfId="8288" builtinId="9" hidden="1"/>
    <cellStyle name="Followed Hyperlink" xfId="8257" builtinId="9" hidden="1"/>
    <cellStyle name="Followed Hyperlink" xfId="8298" builtinId="9" hidden="1"/>
    <cellStyle name="Followed Hyperlink" xfId="8299" builtinId="9" hidden="1"/>
    <cellStyle name="Followed Hyperlink" xfId="8300"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258" builtinId="9" hidden="1"/>
    <cellStyle name="Followed Hyperlink" xfId="8307" builtinId="9" hidden="1"/>
    <cellStyle name="Followed Hyperlink" xfId="8308" builtinId="9" hidden="1"/>
    <cellStyle name="Followed Hyperlink" xfId="8309"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11" builtinId="9" hidden="1"/>
    <cellStyle name="Followed Hyperlink" xfId="8322" builtinId="9" hidden="1"/>
    <cellStyle name="Followed Hyperlink" xfId="8323" builtinId="9" hidden="1"/>
    <cellStyle name="Followed Hyperlink" xfId="8324" builtinId="9" hidden="1"/>
    <cellStyle name="Followed Hyperlink" xfId="8251" builtinId="9" hidden="1"/>
    <cellStyle name="Followed Hyperlink" xfId="8254" builtinId="9" hidden="1"/>
    <cellStyle name="Followed Hyperlink" xfId="8290" builtinId="9" hidden="1"/>
    <cellStyle name="Followed Hyperlink" xfId="8293" builtinId="9" hidden="1"/>
    <cellStyle name="Followed Hyperlink" xfId="8259" builtinId="9" hidden="1"/>
    <cellStyle name="Followed Hyperlink" xfId="8272" builtinId="9" hidden="1"/>
    <cellStyle name="Followed Hyperlink" xfId="8296" builtinId="9" hidden="1"/>
    <cellStyle name="Followed Hyperlink" xfId="8291" builtinId="9" hidden="1"/>
    <cellStyle name="Followed Hyperlink" xfId="8260" builtinId="9" hidden="1"/>
    <cellStyle name="Followed Hyperlink" xfId="7037" builtinId="9" hidden="1"/>
    <cellStyle name="Followed Hyperlink" xfId="8327" builtinId="9" hidden="1"/>
    <cellStyle name="Followed Hyperlink" xfId="8328"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30" builtinId="9" hidden="1"/>
    <cellStyle name="Followed Hyperlink" xfId="8341" builtinId="9" hidden="1"/>
    <cellStyle name="Followed Hyperlink" xfId="8342" builtinId="9" hidden="1"/>
    <cellStyle name="Followed Hyperlink" xfId="8343" builtinId="9" hidden="1"/>
    <cellStyle name="Followed Hyperlink" xfId="8274" builtinId="9" hidden="1"/>
    <cellStyle name="Followed Hyperlink" xfId="8275" builtinId="9" hidden="1"/>
    <cellStyle name="Followed Hyperlink" xfId="8326" builtinId="9" hidden="1"/>
    <cellStyle name="Followed Hyperlink" xfId="8264" builtinId="9" hidden="1"/>
    <cellStyle name="Followed Hyperlink" xfId="8253" builtinId="9" hidden="1"/>
    <cellStyle name="Followed Hyperlink" xfId="8255" builtinId="9" hidden="1"/>
    <cellStyle name="Followed Hyperlink" xfId="8345" builtinId="9" hidden="1"/>
    <cellStyle name="Followed Hyperlink" xfId="8346" builtinId="9" hidden="1"/>
    <cellStyle name="Followed Hyperlink" xfId="8256" builtinId="9" hidden="1"/>
    <cellStyle name="Followed Hyperlink" xfId="8348" builtinId="9" hidden="1"/>
    <cellStyle name="Followed Hyperlink" xfId="8349" builtinId="9" hidden="1"/>
    <cellStyle name="Followed Hyperlink" xfId="8350"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52" builtinId="9" hidden="1"/>
    <cellStyle name="Followed Hyperlink" xfId="8363" builtinId="9" hidden="1"/>
    <cellStyle name="Followed Hyperlink" xfId="8364" builtinId="9" hidden="1"/>
    <cellStyle name="Followed Hyperlink" xfId="8365" builtinId="9" hidden="1"/>
    <cellStyle name="Followed Hyperlink" xfId="7920" builtinId="9" hidden="1"/>
    <cellStyle name="Followed Hyperlink" xfId="6780" builtinId="9" hidden="1"/>
    <cellStyle name="Followed Hyperlink" xfId="7163" builtinId="9" hidden="1"/>
    <cellStyle name="Followed Hyperlink" xfId="7792" builtinId="9" hidden="1"/>
    <cellStyle name="Followed Hyperlink" xfId="6912" builtinId="9" hidden="1"/>
    <cellStyle name="Followed Hyperlink" xfId="8271" builtinId="9" hidden="1"/>
    <cellStyle name="Followed Hyperlink" xfId="8038" builtinId="9" hidden="1"/>
    <cellStyle name="Followed Hyperlink" xfId="8270" builtinId="9" hidden="1"/>
    <cellStyle name="Followed Hyperlink" xfId="7666" builtinId="9" hidden="1"/>
    <cellStyle name="Followed Hyperlink" xfId="8269" builtinId="9" hidden="1"/>
    <cellStyle name="Followed Hyperlink" xfId="8031" builtinId="9" hidden="1"/>
    <cellStyle name="Followed Hyperlink" xfId="8268" builtinId="9" hidden="1"/>
    <cellStyle name="Followed Hyperlink" xfId="8377" builtinId="9" hidden="1"/>
    <cellStyle name="Followed Hyperlink" xfId="8381"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83" builtinId="9" hidden="1"/>
    <cellStyle name="Followed Hyperlink" xfId="8396" builtinId="9" hidden="1"/>
    <cellStyle name="Followed Hyperlink" xfId="8397" builtinId="9" hidden="1"/>
    <cellStyle name="Followed Hyperlink" xfId="8398" builtinId="9" hidden="1"/>
    <cellStyle name="Followed Hyperlink" xfId="8373" builtinId="9" hidden="1"/>
    <cellStyle name="Followed Hyperlink" xfId="8408" builtinId="9" hidden="1"/>
    <cellStyle name="Followed Hyperlink" xfId="8409" builtinId="9" hidden="1"/>
    <cellStyle name="Followed Hyperlink" xfId="8410"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374" builtinId="9" hidden="1"/>
    <cellStyle name="Followed Hyperlink" xfId="8417" builtinId="9" hidden="1"/>
    <cellStyle name="Followed Hyperlink" xfId="8418" builtinId="9" hidden="1"/>
    <cellStyle name="Followed Hyperlink" xfId="8419"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21" builtinId="9" hidden="1"/>
    <cellStyle name="Followed Hyperlink" xfId="8432" builtinId="9" hidden="1"/>
    <cellStyle name="Followed Hyperlink" xfId="8433" builtinId="9" hidden="1"/>
    <cellStyle name="Followed Hyperlink" xfId="8434" builtinId="9" hidden="1"/>
    <cellStyle name="Followed Hyperlink" xfId="8367" builtinId="9" hidden="1"/>
    <cellStyle name="Followed Hyperlink" xfId="8370" builtinId="9" hidden="1"/>
    <cellStyle name="Followed Hyperlink" xfId="8400" builtinId="9" hidden="1"/>
    <cellStyle name="Followed Hyperlink" xfId="8403" builtinId="9" hidden="1"/>
    <cellStyle name="Followed Hyperlink" xfId="8375" builtinId="9" hidden="1"/>
    <cellStyle name="Followed Hyperlink" xfId="8382" builtinId="9" hidden="1"/>
    <cellStyle name="Followed Hyperlink" xfId="8406" builtinId="9" hidden="1"/>
    <cellStyle name="Followed Hyperlink" xfId="8401" builtinId="9" hidden="1"/>
    <cellStyle name="Followed Hyperlink" xfId="8376" builtinId="9" hidden="1"/>
    <cellStyle name="Followed Hyperlink" xfId="7164" builtinId="9" hidden="1"/>
    <cellStyle name="Followed Hyperlink" xfId="8437" builtinId="9" hidden="1"/>
    <cellStyle name="Followed Hyperlink" xfId="8438"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40" builtinId="9" hidden="1"/>
    <cellStyle name="Followed Hyperlink" xfId="8451" builtinId="9" hidden="1"/>
    <cellStyle name="Followed Hyperlink" xfId="8452" builtinId="9" hidden="1"/>
    <cellStyle name="Followed Hyperlink" xfId="8453" builtinId="9" hidden="1"/>
    <cellStyle name="Followed Hyperlink" xfId="8384" builtinId="9" hidden="1"/>
    <cellStyle name="Followed Hyperlink" xfId="8385" builtinId="9" hidden="1"/>
    <cellStyle name="Followed Hyperlink" xfId="8436" builtinId="9" hidden="1"/>
    <cellStyle name="Followed Hyperlink" xfId="8380" builtinId="9" hidden="1"/>
    <cellStyle name="Followed Hyperlink" xfId="8369" builtinId="9" hidden="1"/>
    <cellStyle name="Followed Hyperlink" xfId="8371" builtinId="9" hidden="1"/>
    <cellStyle name="Followed Hyperlink" xfId="8455" builtinId="9" hidden="1"/>
    <cellStyle name="Followed Hyperlink" xfId="8456" builtinId="9" hidden="1"/>
    <cellStyle name="Followed Hyperlink" xfId="8372" builtinId="9" hidden="1"/>
    <cellStyle name="Followed Hyperlink" xfId="8458" builtinId="9" hidden="1"/>
    <cellStyle name="Followed Hyperlink" xfId="8459" builtinId="9" hidden="1"/>
    <cellStyle name="Followed Hyperlink" xfId="8460"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62" builtinId="9" hidden="1"/>
    <cellStyle name="Followed Hyperlink" xfId="8473" builtinId="9" hidden="1"/>
    <cellStyle name="Followed Hyperlink" xfId="8474" builtinId="9" hidden="1"/>
    <cellStyle name="Followed Hyperlink" xfId="8475" builtinId="9" hidden="1"/>
    <cellStyle name="Followed Hyperlink" xfId="8495" builtinId="9" hidden="1"/>
    <cellStyle name="Followed Hyperlink" xfId="8498" builtinId="9" hidden="1"/>
    <cellStyle name="Followed Hyperlink" xfId="8499" builtinId="9" hidden="1"/>
    <cellStyle name="Followed Hyperlink" xfId="8500"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494" builtinId="9" hidden="1"/>
    <cellStyle name="Followed Hyperlink" xfId="8507" builtinId="9" hidden="1"/>
    <cellStyle name="Followed Hyperlink" xfId="8508" builtinId="9" hidden="1"/>
    <cellStyle name="Followed Hyperlink" xfId="8509" builtinId="9" hidden="1"/>
    <cellStyle name="Followed Hyperlink" xfId="8529" builtinId="9" hidden="1"/>
    <cellStyle name="Followed Hyperlink" xfId="8533"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42" builtinId="9" hidden="1"/>
    <cellStyle name="Followed Hyperlink" xfId="8555" builtinId="9" hidden="1"/>
    <cellStyle name="Followed Hyperlink" xfId="8556" builtinId="9" hidden="1"/>
    <cellStyle name="Followed Hyperlink" xfId="8557" builtinId="9" hidden="1"/>
    <cellStyle name="Followed Hyperlink" xfId="8525" builtinId="9" hidden="1"/>
    <cellStyle name="Followed Hyperlink" xfId="8567" builtinId="9" hidden="1"/>
    <cellStyle name="Followed Hyperlink" xfId="8568" builtinId="9" hidden="1"/>
    <cellStyle name="Followed Hyperlink" xfId="8569"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26" builtinId="9" hidden="1"/>
    <cellStyle name="Followed Hyperlink" xfId="8576" builtinId="9" hidden="1"/>
    <cellStyle name="Followed Hyperlink" xfId="8577" builtinId="9" hidden="1"/>
    <cellStyle name="Followed Hyperlink" xfId="8578"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80" builtinId="9" hidden="1"/>
    <cellStyle name="Followed Hyperlink" xfId="8591" builtinId="9" hidden="1"/>
    <cellStyle name="Followed Hyperlink" xfId="8592" builtinId="9" hidden="1"/>
    <cellStyle name="Followed Hyperlink" xfId="8593" builtinId="9" hidden="1"/>
    <cellStyle name="Followed Hyperlink" xfId="8519" builtinId="9" hidden="1"/>
    <cellStyle name="Followed Hyperlink" xfId="8522" builtinId="9" hidden="1"/>
    <cellStyle name="Followed Hyperlink" xfId="8559" builtinId="9" hidden="1"/>
    <cellStyle name="Followed Hyperlink" xfId="8562" builtinId="9" hidden="1"/>
    <cellStyle name="Followed Hyperlink" xfId="8527" builtinId="9" hidden="1"/>
    <cellStyle name="Followed Hyperlink" xfId="8541" builtinId="9" hidden="1"/>
    <cellStyle name="Followed Hyperlink" xfId="8565" builtinId="9" hidden="1"/>
    <cellStyle name="Followed Hyperlink" xfId="8560" builtinId="9" hidden="1"/>
    <cellStyle name="Followed Hyperlink" xfId="8528" builtinId="9" hidden="1"/>
    <cellStyle name="Followed Hyperlink" xfId="8518" builtinId="9" hidden="1"/>
    <cellStyle name="Followed Hyperlink" xfId="8596" builtinId="9" hidden="1"/>
    <cellStyle name="Followed Hyperlink" xfId="8597"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599" builtinId="9" hidden="1"/>
    <cellStyle name="Followed Hyperlink" xfId="8610" builtinId="9" hidden="1"/>
    <cellStyle name="Followed Hyperlink" xfId="8611" builtinId="9" hidden="1"/>
    <cellStyle name="Followed Hyperlink" xfId="8612" builtinId="9" hidden="1"/>
    <cellStyle name="Followed Hyperlink" xfId="8543" builtinId="9" hidden="1"/>
    <cellStyle name="Followed Hyperlink" xfId="8544" builtinId="9" hidden="1"/>
    <cellStyle name="Followed Hyperlink" xfId="8595" builtinId="9" hidden="1"/>
    <cellStyle name="Followed Hyperlink" xfId="8532" builtinId="9" hidden="1"/>
    <cellStyle name="Followed Hyperlink" xfId="8521" builtinId="9" hidden="1"/>
    <cellStyle name="Followed Hyperlink" xfId="8523" builtinId="9" hidden="1"/>
    <cellStyle name="Followed Hyperlink" xfId="8614" builtinId="9" hidden="1"/>
    <cellStyle name="Followed Hyperlink" xfId="8615" builtinId="9" hidden="1"/>
    <cellStyle name="Followed Hyperlink" xfId="8524" builtinId="9" hidden="1"/>
    <cellStyle name="Followed Hyperlink" xfId="8617" builtinId="9" hidden="1"/>
    <cellStyle name="Followed Hyperlink" xfId="8618" builtinId="9" hidden="1"/>
    <cellStyle name="Followed Hyperlink" xfId="8619"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21" builtinId="9" hidden="1"/>
    <cellStyle name="Followed Hyperlink" xfId="8632" builtinId="9" hidden="1"/>
    <cellStyle name="Followed Hyperlink" xfId="8633" builtinId="9" hidden="1"/>
    <cellStyle name="Followed Hyperlink" xfId="8634" builtinId="9" hidden="1"/>
    <cellStyle name="Followed Hyperlink" xfId="8492" builtinId="9" hidden="1"/>
    <cellStyle name="Followed Hyperlink" xfId="8489" builtinId="9" hidden="1"/>
    <cellStyle name="Followed Hyperlink" xfId="8486" builtinId="9" hidden="1"/>
    <cellStyle name="Followed Hyperlink" xfId="8483" builtinId="9" hidden="1"/>
    <cellStyle name="Followed Hyperlink" xfId="8493" builtinId="9" hidden="1"/>
    <cellStyle name="Followed Hyperlink" xfId="8539" builtinId="9" hidden="1"/>
    <cellStyle name="Followed Hyperlink" xfId="8491" builtinId="9" hidden="1"/>
    <cellStyle name="Followed Hyperlink" xfId="8538" builtinId="9" hidden="1"/>
    <cellStyle name="Followed Hyperlink" xfId="8482" builtinId="9" hidden="1"/>
    <cellStyle name="Followed Hyperlink" xfId="8537" builtinId="9" hidden="1"/>
    <cellStyle name="Followed Hyperlink" xfId="8487" builtinId="9" hidden="1"/>
    <cellStyle name="Followed Hyperlink" xfId="8536" builtinId="9" hidden="1"/>
    <cellStyle name="Followed Hyperlink" xfId="8648" builtinId="9" hidden="1"/>
    <cellStyle name="Followed Hyperlink" xfId="865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60" builtinId="9" hidden="1"/>
    <cellStyle name="Followed Hyperlink" xfId="8673" builtinId="9" hidden="1"/>
    <cellStyle name="Followed Hyperlink" xfId="8674" builtinId="9" hidden="1"/>
    <cellStyle name="Followed Hyperlink" xfId="8675" builtinId="9" hidden="1"/>
    <cellStyle name="Followed Hyperlink" xfId="8644" builtinId="9" hidden="1"/>
    <cellStyle name="Followed Hyperlink" xfId="8685" builtinId="9" hidden="1"/>
    <cellStyle name="Followed Hyperlink" xfId="8686" builtinId="9" hidden="1"/>
    <cellStyle name="Followed Hyperlink" xfId="8687"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45" builtinId="9" hidden="1"/>
    <cellStyle name="Followed Hyperlink" xfId="8694" builtinId="9" hidden="1"/>
    <cellStyle name="Followed Hyperlink" xfId="8695" builtinId="9" hidden="1"/>
    <cellStyle name="Followed Hyperlink" xfId="8696"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698" builtinId="9" hidden="1"/>
    <cellStyle name="Followed Hyperlink" xfId="8709" builtinId="9" hidden="1"/>
    <cellStyle name="Followed Hyperlink" xfId="8710" builtinId="9" hidden="1"/>
    <cellStyle name="Followed Hyperlink" xfId="8711" builtinId="9" hidden="1"/>
    <cellStyle name="Followed Hyperlink" xfId="8638" builtinId="9" hidden="1"/>
    <cellStyle name="Followed Hyperlink" xfId="8641" builtinId="9" hidden="1"/>
    <cellStyle name="Followed Hyperlink" xfId="8677" builtinId="9" hidden="1"/>
    <cellStyle name="Followed Hyperlink" xfId="8680" builtinId="9" hidden="1"/>
    <cellStyle name="Followed Hyperlink" xfId="8646" builtinId="9" hidden="1"/>
    <cellStyle name="Followed Hyperlink" xfId="8659" builtinId="9" hidden="1"/>
    <cellStyle name="Followed Hyperlink" xfId="8683" builtinId="9" hidden="1"/>
    <cellStyle name="Followed Hyperlink" xfId="8678" builtinId="9" hidden="1"/>
    <cellStyle name="Followed Hyperlink" xfId="8647" builtinId="9" hidden="1"/>
    <cellStyle name="Followed Hyperlink" xfId="8637" builtinId="9" hidden="1"/>
    <cellStyle name="Followed Hyperlink" xfId="8714" builtinId="9" hidden="1"/>
    <cellStyle name="Followed Hyperlink" xfId="8715"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17" builtinId="9" hidden="1"/>
    <cellStyle name="Followed Hyperlink" xfId="8728" builtinId="9" hidden="1"/>
    <cellStyle name="Followed Hyperlink" xfId="8729" builtinId="9" hidden="1"/>
    <cellStyle name="Followed Hyperlink" xfId="8730" builtinId="9" hidden="1"/>
    <cellStyle name="Followed Hyperlink" xfId="8661" builtinId="9" hidden="1"/>
    <cellStyle name="Followed Hyperlink" xfId="8662" builtinId="9" hidden="1"/>
    <cellStyle name="Followed Hyperlink" xfId="8713" builtinId="9" hidden="1"/>
    <cellStyle name="Followed Hyperlink" xfId="8651" builtinId="9" hidden="1"/>
    <cellStyle name="Followed Hyperlink" xfId="8640" builtinId="9" hidden="1"/>
    <cellStyle name="Followed Hyperlink" xfId="8642" builtinId="9" hidden="1"/>
    <cellStyle name="Followed Hyperlink" xfId="8732" builtinId="9" hidden="1"/>
    <cellStyle name="Followed Hyperlink" xfId="8733" builtinId="9" hidden="1"/>
    <cellStyle name="Followed Hyperlink" xfId="8643" builtinId="9" hidden="1"/>
    <cellStyle name="Followed Hyperlink" xfId="8735" builtinId="9" hidden="1"/>
    <cellStyle name="Followed Hyperlink" xfId="8736" builtinId="9" hidden="1"/>
    <cellStyle name="Followed Hyperlink" xfId="8737"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39" builtinId="9" hidden="1"/>
    <cellStyle name="Followed Hyperlink" xfId="8750" builtinId="9" hidden="1"/>
    <cellStyle name="Followed Hyperlink" xfId="8751" builtinId="9" hidden="1"/>
    <cellStyle name="Followed Hyperlink" xfId="8752" builtinId="9" hidden="1"/>
    <cellStyle name="Followed Hyperlink" xfId="8534" builtinId="9" hidden="1"/>
    <cellStyle name="Followed Hyperlink" xfId="8511" builtinId="9" hidden="1"/>
    <cellStyle name="Followed Hyperlink" xfId="8480" builtinId="9" hidden="1"/>
    <cellStyle name="Followed Hyperlink" xfId="8479" builtinId="9" hidden="1"/>
    <cellStyle name="Followed Hyperlink" xfId="8477" builtinId="9" hidden="1"/>
    <cellStyle name="Followed Hyperlink" xfId="8658" builtinId="9" hidden="1"/>
    <cellStyle name="Followed Hyperlink" xfId="8512" builtinId="9" hidden="1"/>
    <cellStyle name="Followed Hyperlink" xfId="8657" builtinId="9" hidden="1"/>
    <cellStyle name="Followed Hyperlink" xfId="8484" builtinId="9" hidden="1"/>
    <cellStyle name="Followed Hyperlink" xfId="8656" builtinId="9" hidden="1"/>
    <cellStyle name="Followed Hyperlink" xfId="8478" builtinId="9" hidden="1"/>
    <cellStyle name="Followed Hyperlink" xfId="8655" builtinId="9" hidden="1"/>
    <cellStyle name="Followed Hyperlink" xfId="8764" builtinId="9" hidden="1"/>
    <cellStyle name="Followed Hyperlink" xfId="8768"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70" builtinId="9" hidden="1"/>
    <cellStyle name="Followed Hyperlink" xfId="8783" builtinId="9" hidden="1"/>
    <cellStyle name="Followed Hyperlink" xfId="8784" builtinId="9" hidden="1"/>
    <cellStyle name="Followed Hyperlink" xfId="8785" builtinId="9" hidden="1"/>
    <cellStyle name="Followed Hyperlink" xfId="8760" builtinId="9" hidden="1"/>
    <cellStyle name="Followed Hyperlink" xfId="8795" builtinId="9" hidden="1"/>
    <cellStyle name="Followed Hyperlink" xfId="8796" builtinId="9" hidden="1"/>
    <cellStyle name="Followed Hyperlink" xfId="8797"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761" builtinId="9" hidden="1"/>
    <cellStyle name="Followed Hyperlink" xfId="8804" builtinId="9" hidden="1"/>
    <cellStyle name="Followed Hyperlink" xfId="8805" builtinId="9" hidden="1"/>
    <cellStyle name="Followed Hyperlink" xfId="8806"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08" builtinId="9" hidden="1"/>
    <cellStyle name="Followed Hyperlink" xfId="8819" builtinId="9" hidden="1"/>
    <cellStyle name="Followed Hyperlink" xfId="8820" builtinId="9" hidden="1"/>
    <cellStyle name="Followed Hyperlink" xfId="8821" builtinId="9" hidden="1"/>
    <cellStyle name="Followed Hyperlink" xfId="8754" builtinId="9" hidden="1"/>
    <cellStyle name="Followed Hyperlink" xfId="8757" builtinId="9" hidden="1"/>
    <cellStyle name="Followed Hyperlink" xfId="8787" builtinId="9" hidden="1"/>
    <cellStyle name="Followed Hyperlink" xfId="8790" builtinId="9" hidden="1"/>
    <cellStyle name="Followed Hyperlink" xfId="8762" builtinId="9" hidden="1"/>
    <cellStyle name="Followed Hyperlink" xfId="8769" builtinId="9" hidden="1"/>
    <cellStyle name="Followed Hyperlink" xfId="8793" builtinId="9" hidden="1"/>
    <cellStyle name="Followed Hyperlink" xfId="8788" builtinId="9" hidden="1"/>
    <cellStyle name="Followed Hyperlink" xfId="8763" builtinId="9" hidden="1"/>
    <cellStyle name="Followed Hyperlink" xfId="8496" builtinId="9" hidden="1"/>
    <cellStyle name="Followed Hyperlink" xfId="8824" builtinId="9" hidden="1"/>
    <cellStyle name="Followed Hyperlink" xfId="8825"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27" builtinId="9" hidden="1"/>
    <cellStyle name="Followed Hyperlink" xfId="8838" builtinId="9" hidden="1"/>
    <cellStyle name="Followed Hyperlink" xfId="8839" builtinId="9" hidden="1"/>
    <cellStyle name="Followed Hyperlink" xfId="8840" builtinId="9" hidden="1"/>
    <cellStyle name="Followed Hyperlink" xfId="8771" builtinId="9" hidden="1"/>
    <cellStyle name="Followed Hyperlink" xfId="8772" builtinId="9" hidden="1"/>
    <cellStyle name="Followed Hyperlink" xfId="8823" builtinId="9" hidden="1"/>
    <cellStyle name="Followed Hyperlink" xfId="8767" builtinId="9" hidden="1"/>
    <cellStyle name="Followed Hyperlink" xfId="8756" builtinId="9" hidden="1"/>
    <cellStyle name="Followed Hyperlink" xfId="8758" builtinId="9" hidden="1"/>
    <cellStyle name="Followed Hyperlink" xfId="8842" builtinId="9" hidden="1"/>
    <cellStyle name="Followed Hyperlink" xfId="8843" builtinId="9" hidden="1"/>
    <cellStyle name="Followed Hyperlink" xfId="8759" builtinId="9" hidden="1"/>
    <cellStyle name="Followed Hyperlink" xfId="8845" builtinId="9" hidden="1"/>
    <cellStyle name="Followed Hyperlink" xfId="8846" builtinId="9" hidden="1"/>
    <cellStyle name="Followed Hyperlink" xfId="8847"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49" builtinId="9" hidden="1"/>
    <cellStyle name="Followed Hyperlink" xfId="8860" builtinId="9" hidden="1"/>
    <cellStyle name="Followed Hyperlink" xfId="8861" builtinId="9" hidden="1"/>
    <cellStyle name="Followed Hyperlink" xfId="8862" builtinId="9" hidden="1"/>
    <cellStyle name="Followed Hyperlink 10" xfId="76"/>
    <cellStyle name="Followed Hyperlink 11" xfId="87"/>
    <cellStyle name="Followed Hyperlink 12" xfId="88"/>
    <cellStyle name="Followed Hyperlink 13" xfId="89"/>
    <cellStyle name="Followed Hyperlink 2" xfId="77"/>
    <cellStyle name="Followed Hyperlink 3" xfId="78"/>
    <cellStyle name="Followed Hyperlink 4" xfId="79"/>
    <cellStyle name="Followed Hyperlink 5" xfId="80"/>
    <cellStyle name="Followed Hyperlink 6" xfId="82"/>
    <cellStyle name="Followed Hyperlink 7" xfId="83"/>
    <cellStyle name="Followed Hyperlink 8" xfId="84"/>
    <cellStyle name="Followed Hyperlink 9" xfId="85"/>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04" builtinId="8" hidden="1"/>
    <cellStyle name="Hyperlink" xfId="325" builtinId="8" hidden="1"/>
    <cellStyle name="Hyperlink" xfId="454" builtinId="8" hidden="1"/>
    <cellStyle name="Hyperlink" xfId="583" builtinId="8" hidden="1"/>
    <cellStyle name="Hyperlink" xfId="712" builtinId="8" hidden="1"/>
    <cellStyle name="Hyperlink" xfId="841" builtinId="8" hidden="1"/>
    <cellStyle name="Hyperlink" xfId="970" builtinId="8" hidden="1"/>
    <cellStyle name="Hyperlink" xfId="1099" builtinId="8" hidden="1"/>
    <cellStyle name="Hyperlink" xfId="1228" builtinId="8" hidden="1"/>
    <cellStyle name="Hyperlink" xfId="1357" builtinId="8" hidden="1"/>
    <cellStyle name="Hyperlink" xfId="1486" builtinId="8" hidden="1"/>
    <cellStyle name="Hyperlink" xfId="1614" builtinId="8" hidden="1"/>
    <cellStyle name="Hyperlink" xfId="1741" builtinId="8" hidden="1"/>
    <cellStyle name="Hyperlink" xfId="1868" builtinId="8" hidden="1"/>
    <cellStyle name="Hyperlink" xfId="1993" builtinId="8" hidden="1"/>
    <cellStyle name="Hyperlink" xfId="2118" builtinId="8" hidden="1"/>
    <cellStyle name="Hyperlink" xfId="2243" builtinId="8" hidden="1"/>
    <cellStyle name="Hyperlink" xfId="2367" builtinId="8" hidden="1"/>
    <cellStyle name="Hyperlink" xfId="2490" builtinId="8" hidden="1"/>
    <cellStyle name="Hyperlink" xfId="2610" builtinId="8" hidden="1"/>
    <cellStyle name="Hyperlink" xfId="2729" builtinId="8" hidden="1"/>
    <cellStyle name="Hyperlink" xfId="2845" builtinId="8" hidden="1"/>
    <cellStyle name="Hyperlink" xfId="2961" builtinId="8" hidden="1"/>
    <cellStyle name="Hyperlink" xfId="3163" builtinId="8" hidden="1"/>
    <cellStyle name="Hyperlink" xfId="3292" builtinId="8" hidden="1"/>
    <cellStyle name="Hyperlink" xfId="3421" builtinId="8" hidden="1"/>
    <cellStyle name="Hyperlink" xfId="3550" builtinId="8" hidden="1"/>
    <cellStyle name="Hyperlink" xfId="3679" builtinId="8" hidden="1"/>
    <cellStyle name="Hyperlink" xfId="3808" builtinId="8" hidden="1"/>
    <cellStyle name="Hyperlink" xfId="3937" builtinId="8" hidden="1"/>
    <cellStyle name="Hyperlink" xfId="4066" builtinId="8" hidden="1"/>
    <cellStyle name="Hyperlink" xfId="4195" builtinId="8" hidden="1"/>
    <cellStyle name="Hyperlink" xfId="4324" builtinId="8" hidden="1"/>
    <cellStyle name="Hyperlink" xfId="4453" builtinId="8" hidden="1"/>
    <cellStyle name="Hyperlink" xfId="4582" builtinId="8" hidden="1"/>
    <cellStyle name="Hyperlink" xfId="4711" builtinId="8" hidden="1"/>
    <cellStyle name="Hyperlink" xfId="4840" builtinId="8" hidden="1"/>
    <cellStyle name="Hyperlink" xfId="4969" builtinId="8" hidden="1"/>
    <cellStyle name="Hyperlink" xfId="5098" builtinId="8" hidden="1"/>
    <cellStyle name="Hyperlink" xfId="5227" builtinId="8" hidden="1"/>
    <cellStyle name="Hyperlink" xfId="5356" builtinId="8" hidden="1"/>
    <cellStyle name="Hyperlink" xfId="5485" builtinId="8" hidden="1"/>
    <cellStyle name="Hyperlink" xfId="5614" builtinId="8" hidden="1"/>
    <cellStyle name="Hyperlink" xfId="5743" builtinId="8" hidden="1"/>
    <cellStyle name="Hyperlink" xfId="5872" builtinId="8" hidden="1"/>
    <cellStyle name="Hyperlink" xfId="6001" builtinId="8" hidden="1"/>
    <cellStyle name="Hyperlink" xfId="6130" builtinId="8" hidden="1"/>
    <cellStyle name="Hyperlink" xfId="6259" builtinId="8" hidden="1"/>
    <cellStyle name="Hyperlink" xfId="6388" builtinId="8" hidden="1"/>
    <cellStyle name="Hyperlink" xfId="6517" builtinId="8" hidden="1"/>
    <cellStyle name="Hyperlink" xfId="6646" builtinId="8" hidden="1"/>
    <cellStyle name="Hyperlink" xfId="6775" builtinId="8" hidden="1"/>
    <cellStyle name="Hyperlink" xfId="6904" builtinId="8" hidden="1"/>
    <cellStyle name="Hyperlink" xfId="7032" builtinId="8" hidden="1"/>
    <cellStyle name="Hyperlink" xfId="7159" builtinId="8" hidden="1"/>
    <cellStyle name="Hyperlink" xfId="7286" builtinId="8" hidden="1"/>
    <cellStyle name="Hyperlink" xfId="7411" builtinId="8" hidden="1"/>
    <cellStyle name="Hyperlink" xfId="7536" builtinId="8" hidden="1"/>
    <cellStyle name="Hyperlink" xfId="7661" builtinId="8" hidden="1"/>
    <cellStyle name="Hyperlink" xfId="7785" builtinId="8" hidden="1"/>
    <cellStyle name="Hyperlink" xfId="7908" builtinId="8" hidden="1"/>
    <cellStyle name="Hyperlink" xfId="8028" builtinId="8" hidden="1"/>
    <cellStyle name="Hyperlink" xfId="8147" builtinId="8" hidden="1"/>
    <cellStyle name="Hyperlink" xfId="8263" builtinId="8" hidden="1"/>
    <cellStyle name="Hyperlink" xfId="8379" builtinId="8" hidden="1"/>
    <cellStyle name="Hyperlink" xfId="8531" builtinId="8" hidden="1"/>
    <cellStyle name="Hyperlink" xfId="8650" builtinId="8" hidden="1"/>
    <cellStyle name="Hyperlink" xfId="8766" builtinId="8" hidden="1"/>
    <cellStyle name="Hyperlink 2" xfId="60"/>
    <cellStyle name="Hyperlink 3" xfId="63" hidden="1"/>
    <cellStyle name="Hyperlink 3" xfId="66" hidden="1"/>
    <cellStyle name="Hyperlink 3" xfId="71" hidden="1"/>
    <cellStyle name="Hyperlink 3" xfId="75" hidden="1"/>
    <cellStyle name="Hyperlink 3" xfId="81" hidden="1"/>
    <cellStyle name="Hyperlink 3" xfId="86" hidden="1"/>
    <cellStyle name="Hyperlink 3" xfId="90" hidden="1"/>
    <cellStyle name="Hyperlink 3" xfId="134" hidden="1"/>
    <cellStyle name="Hyperlink 3" xfId="139" hidden="1"/>
    <cellStyle name="Hyperlink 3" xfId="143" hidden="1"/>
    <cellStyle name="Hyperlink 3" xfId="146" hidden="1"/>
    <cellStyle name="Hyperlink 3" xfId="149" hidden="1"/>
    <cellStyle name="Hyperlink 3" xfId="151" hidden="1"/>
    <cellStyle name="Hyperlink 3" xfId="155" hidden="1"/>
    <cellStyle name="Hyperlink 3" xfId="160" hidden="1"/>
    <cellStyle name="Hyperlink 3" xfId="164" hidden="1"/>
    <cellStyle name="Hyperlink 3" xfId="170" hidden="1"/>
    <cellStyle name="Hyperlink 3" xfId="175" hidden="1"/>
    <cellStyle name="Hyperlink 3" xfId="179" hidden="1"/>
    <cellStyle name="Hyperlink 3" xfId="93" hidden="1"/>
    <cellStyle name="Hyperlink 3" xfId="148" hidden="1"/>
    <cellStyle name="Hyperlink 3" xfId="183" hidden="1"/>
    <cellStyle name="Hyperlink 3" xfId="189" hidden="1"/>
    <cellStyle name="Hyperlink 3" xfId="194" hidden="1"/>
    <cellStyle name="Hyperlink 3" xfId="198" hidden="1"/>
    <cellStyle name="Hyperlink 3" xfId="103" hidden="1"/>
    <cellStyle name="Hyperlink 3" xfId="201" hidden="1"/>
    <cellStyle name="Hyperlink 3" xfId="205" hidden="1"/>
    <cellStyle name="Hyperlink 3" xfId="211" hidden="1"/>
    <cellStyle name="Hyperlink 3" xfId="216" hidden="1"/>
    <cellStyle name="Hyperlink 3" xfId="220" hidden="1"/>
    <cellStyle name="Hyperlink 3" xfId="287" hidden="1"/>
    <cellStyle name="Hyperlink 3" xfId="292" hidden="1"/>
    <cellStyle name="Hyperlink 3" xfId="296" hidden="1"/>
    <cellStyle name="Hyperlink 3" xfId="302" hidden="1"/>
    <cellStyle name="Hyperlink 3" xfId="307" hidden="1"/>
    <cellStyle name="Hyperlink 3" xfId="311" hidden="1"/>
    <cellStyle name="Hyperlink 3" xfId="355" hidden="1"/>
    <cellStyle name="Hyperlink 3" xfId="360" hidden="1"/>
    <cellStyle name="Hyperlink 3" xfId="364" hidden="1"/>
    <cellStyle name="Hyperlink 3" xfId="367" hidden="1"/>
    <cellStyle name="Hyperlink 3" xfId="370" hidden="1"/>
    <cellStyle name="Hyperlink 3" xfId="372" hidden="1"/>
    <cellStyle name="Hyperlink 3" xfId="376" hidden="1"/>
    <cellStyle name="Hyperlink 3" xfId="381" hidden="1"/>
    <cellStyle name="Hyperlink 3" xfId="385" hidden="1"/>
    <cellStyle name="Hyperlink 3" xfId="391" hidden="1"/>
    <cellStyle name="Hyperlink 3" xfId="396" hidden="1"/>
    <cellStyle name="Hyperlink 3" xfId="400" hidden="1"/>
    <cellStyle name="Hyperlink 3" xfId="314" hidden="1"/>
    <cellStyle name="Hyperlink 3" xfId="369" hidden="1"/>
    <cellStyle name="Hyperlink 3" xfId="404" hidden="1"/>
    <cellStyle name="Hyperlink 3" xfId="410" hidden="1"/>
    <cellStyle name="Hyperlink 3" xfId="415" hidden="1"/>
    <cellStyle name="Hyperlink 3" xfId="419" hidden="1"/>
    <cellStyle name="Hyperlink 3" xfId="324" hidden="1"/>
    <cellStyle name="Hyperlink 3" xfId="422" hidden="1"/>
    <cellStyle name="Hyperlink 3" xfId="426" hidden="1"/>
    <cellStyle name="Hyperlink 3" xfId="432" hidden="1"/>
    <cellStyle name="Hyperlink 3" xfId="437" hidden="1"/>
    <cellStyle name="Hyperlink 3" xfId="441" hidden="1"/>
    <cellStyle name="Hyperlink 3" xfId="248" hidden="1"/>
    <cellStyle name="Hyperlink 3" xfId="259" hidden="1"/>
    <cellStyle name="Hyperlink 3" xfId="251" hidden="1"/>
    <cellStyle name="Hyperlink 3" xfId="262" hidden="1"/>
    <cellStyle name="Hyperlink 3" xfId="336" hidden="1"/>
    <cellStyle name="Hyperlink 3" xfId="332" hidden="1"/>
    <cellStyle name="Hyperlink 3" xfId="484" hidden="1"/>
    <cellStyle name="Hyperlink 3" xfId="489" hidden="1"/>
    <cellStyle name="Hyperlink 3" xfId="493" hidden="1"/>
    <cellStyle name="Hyperlink 3" xfId="496" hidden="1"/>
    <cellStyle name="Hyperlink 3" xfId="499" hidden="1"/>
    <cellStyle name="Hyperlink 3" xfId="501" hidden="1"/>
    <cellStyle name="Hyperlink 3" xfId="505" hidden="1"/>
    <cellStyle name="Hyperlink 3" xfId="510" hidden="1"/>
    <cellStyle name="Hyperlink 3" xfId="514" hidden="1"/>
    <cellStyle name="Hyperlink 3" xfId="520" hidden="1"/>
    <cellStyle name="Hyperlink 3" xfId="525" hidden="1"/>
    <cellStyle name="Hyperlink 3" xfId="529" hidden="1"/>
    <cellStyle name="Hyperlink 3" xfId="443" hidden="1"/>
    <cellStyle name="Hyperlink 3" xfId="498" hidden="1"/>
    <cellStyle name="Hyperlink 3" xfId="533" hidden="1"/>
    <cellStyle name="Hyperlink 3" xfId="539" hidden="1"/>
    <cellStyle name="Hyperlink 3" xfId="544" hidden="1"/>
    <cellStyle name="Hyperlink 3" xfId="548" hidden="1"/>
    <cellStyle name="Hyperlink 3" xfId="453" hidden="1"/>
    <cellStyle name="Hyperlink 3" xfId="551" hidden="1"/>
    <cellStyle name="Hyperlink 3" xfId="555" hidden="1"/>
    <cellStyle name="Hyperlink 3" xfId="561" hidden="1"/>
    <cellStyle name="Hyperlink 3" xfId="566" hidden="1"/>
    <cellStyle name="Hyperlink 3" xfId="570" hidden="1"/>
    <cellStyle name="Hyperlink 3" xfId="232" hidden="1"/>
    <cellStyle name="Hyperlink 3" xfId="306" hidden="1"/>
    <cellStyle name="Hyperlink 3" xfId="278" hidden="1"/>
    <cellStyle name="Hyperlink 3" xfId="303" hidden="1"/>
    <cellStyle name="Hyperlink 3" xfId="465" hidden="1"/>
    <cellStyle name="Hyperlink 3" xfId="461" hidden="1"/>
    <cellStyle name="Hyperlink 3" xfId="613" hidden="1"/>
    <cellStyle name="Hyperlink 3" xfId="618" hidden="1"/>
    <cellStyle name="Hyperlink 3" xfId="622" hidden="1"/>
    <cellStyle name="Hyperlink 3" xfId="625" hidden="1"/>
    <cellStyle name="Hyperlink 3" xfId="628" hidden="1"/>
    <cellStyle name="Hyperlink 3" xfId="630" hidden="1"/>
    <cellStyle name="Hyperlink 3" xfId="634" hidden="1"/>
    <cellStyle name="Hyperlink 3" xfId="639" hidden="1"/>
    <cellStyle name="Hyperlink 3" xfId="643" hidden="1"/>
    <cellStyle name="Hyperlink 3" xfId="649" hidden="1"/>
    <cellStyle name="Hyperlink 3" xfId="654" hidden="1"/>
    <cellStyle name="Hyperlink 3" xfId="658" hidden="1"/>
    <cellStyle name="Hyperlink 3" xfId="572" hidden="1"/>
    <cellStyle name="Hyperlink 3" xfId="627" hidden="1"/>
    <cellStyle name="Hyperlink 3" xfId="662" hidden="1"/>
    <cellStyle name="Hyperlink 3" xfId="668" hidden="1"/>
    <cellStyle name="Hyperlink 3" xfId="673" hidden="1"/>
    <cellStyle name="Hyperlink 3" xfId="677" hidden="1"/>
    <cellStyle name="Hyperlink 3" xfId="582" hidden="1"/>
    <cellStyle name="Hyperlink 3" xfId="680" hidden="1"/>
    <cellStyle name="Hyperlink 3" xfId="684" hidden="1"/>
    <cellStyle name="Hyperlink 3" xfId="690" hidden="1"/>
    <cellStyle name="Hyperlink 3" xfId="695" hidden="1"/>
    <cellStyle name="Hyperlink 3" xfId="699" hidden="1"/>
    <cellStyle name="Hyperlink 3" xfId="282" hidden="1"/>
    <cellStyle name="Hyperlink 3" xfId="254" hidden="1"/>
    <cellStyle name="Hyperlink 3" xfId="257" hidden="1"/>
    <cellStyle name="Hyperlink 3" xfId="340" hidden="1"/>
    <cellStyle name="Hyperlink 3" xfId="594" hidden="1"/>
    <cellStyle name="Hyperlink 3" xfId="590" hidden="1"/>
    <cellStyle name="Hyperlink 3" xfId="742" hidden="1"/>
    <cellStyle name="Hyperlink 3" xfId="747" hidden="1"/>
    <cellStyle name="Hyperlink 3" xfId="751" hidden="1"/>
    <cellStyle name="Hyperlink 3" xfId="754" hidden="1"/>
    <cellStyle name="Hyperlink 3" xfId="757" hidden="1"/>
    <cellStyle name="Hyperlink 3" xfId="759" hidden="1"/>
    <cellStyle name="Hyperlink 3" xfId="763" hidden="1"/>
    <cellStyle name="Hyperlink 3" xfId="768" hidden="1"/>
    <cellStyle name="Hyperlink 3" xfId="772" hidden="1"/>
    <cellStyle name="Hyperlink 3" xfId="778" hidden="1"/>
    <cellStyle name="Hyperlink 3" xfId="783" hidden="1"/>
    <cellStyle name="Hyperlink 3" xfId="787" hidden="1"/>
    <cellStyle name="Hyperlink 3" xfId="701" hidden="1"/>
    <cellStyle name="Hyperlink 3" xfId="756" hidden="1"/>
    <cellStyle name="Hyperlink 3" xfId="791" hidden="1"/>
    <cellStyle name="Hyperlink 3" xfId="797" hidden="1"/>
    <cellStyle name="Hyperlink 3" xfId="802" hidden="1"/>
    <cellStyle name="Hyperlink 3" xfId="806" hidden="1"/>
    <cellStyle name="Hyperlink 3" xfId="711" hidden="1"/>
    <cellStyle name="Hyperlink 3" xfId="809" hidden="1"/>
    <cellStyle name="Hyperlink 3" xfId="813" hidden="1"/>
    <cellStyle name="Hyperlink 3" xfId="819" hidden="1"/>
    <cellStyle name="Hyperlink 3" xfId="824" hidden="1"/>
    <cellStyle name="Hyperlink 3" xfId="828" hidden="1"/>
    <cellStyle name="Hyperlink 3" xfId="241" hidden="1"/>
    <cellStyle name="Hyperlink 3" xfId="229" hidden="1"/>
    <cellStyle name="Hyperlink 3" xfId="226" hidden="1"/>
    <cellStyle name="Hyperlink 3" xfId="469" hidden="1"/>
    <cellStyle name="Hyperlink 3" xfId="723" hidden="1"/>
    <cellStyle name="Hyperlink 3" xfId="719" hidden="1"/>
    <cellStyle name="Hyperlink 3" xfId="871" hidden="1"/>
    <cellStyle name="Hyperlink 3" xfId="876" hidden="1"/>
    <cellStyle name="Hyperlink 3" xfId="880" hidden="1"/>
    <cellStyle name="Hyperlink 3" xfId="883" hidden="1"/>
    <cellStyle name="Hyperlink 3" xfId="886" hidden="1"/>
    <cellStyle name="Hyperlink 3" xfId="888" hidden="1"/>
    <cellStyle name="Hyperlink 3" xfId="892" hidden="1"/>
    <cellStyle name="Hyperlink 3" xfId="897" hidden="1"/>
    <cellStyle name="Hyperlink 3" xfId="901" hidden="1"/>
    <cellStyle name="Hyperlink 3" xfId="907" hidden="1"/>
    <cellStyle name="Hyperlink 3" xfId="912" hidden="1"/>
    <cellStyle name="Hyperlink 3" xfId="916" hidden="1"/>
    <cellStyle name="Hyperlink 3" xfId="830" hidden="1"/>
    <cellStyle name="Hyperlink 3" xfId="885" hidden="1"/>
    <cellStyle name="Hyperlink 3" xfId="920" hidden="1"/>
    <cellStyle name="Hyperlink 3" xfId="926" hidden="1"/>
    <cellStyle name="Hyperlink 3" xfId="931" hidden="1"/>
    <cellStyle name="Hyperlink 3" xfId="935" hidden="1"/>
    <cellStyle name="Hyperlink 3" xfId="840" hidden="1"/>
    <cellStyle name="Hyperlink 3" xfId="938" hidden="1"/>
    <cellStyle name="Hyperlink 3" xfId="942" hidden="1"/>
    <cellStyle name="Hyperlink 3" xfId="948" hidden="1"/>
    <cellStyle name="Hyperlink 3" xfId="953" hidden="1"/>
    <cellStyle name="Hyperlink 3" xfId="957" hidden="1"/>
    <cellStyle name="Hyperlink 3" xfId="270" hidden="1"/>
    <cellStyle name="Hyperlink 3" xfId="347" hidden="1"/>
    <cellStyle name="Hyperlink 3" xfId="348" hidden="1"/>
    <cellStyle name="Hyperlink 3" xfId="598" hidden="1"/>
    <cellStyle name="Hyperlink 3" xfId="852" hidden="1"/>
    <cellStyle name="Hyperlink 3" xfId="848" hidden="1"/>
    <cellStyle name="Hyperlink 3" xfId="1000" hidden="1"/>
    <cellStyle name="Hyperlink 3" xfId="1005" hidden="1"/>
    <cellStyle name="Hyperlink 3" xfId="1009" hidden="1"/>
    <cellStyle name="Hyperlink 3" xfId="1012" hidden="1"/>
    <cellStyle name="Hyperlink 3" xfId="1015" hidden="1"/>
    <cellStyle name="Hyperlink 3" xfId="1017" hidden="1"/>
    <cellStyle name="Hyperlink 3" xfId="1021" hidden="1"/>
    <cellStyle name="Hyperlink 3" xfId="1026" hidden="1"/>
    <cellStyle name="Hyperlink 3" xfId="1030" hidden="1"/>
    <cellStyle name="Hyperlink 3" xfId="1036" hidden="1"/>
    <cellStyle name="Hyperlink 3" xfId="1041" hidden="1"/>
    <cellStyle name="Hyperlink 3" xfId="1045" hidden="1"/>
    <cellStyle name="Hyperlink 3" xfId="959" hidden="1"/>
    <cellStyle name="Hyperlink 3" xfId="1014" hidden="1"/>
    <cellStyle name="Hyperlink 3" xfId="1049" hidden="1"/>
    <cellStyle name="Hyperlink 3" xfId="1055" hidden="1"/>
    <cellStyle name="Hyperlink 3" xfId="1060" hidden="1"/>
    <cellStyle name="Hyperlink 3" xfId="1064" hidden="1"/>
    <cellStyle name="Hyperlink 3" xfId="969" hidden="1"/>
    <cellStyle name="Hyperlink 3" xfId="1067" hidden="1"/>
    <cellStyle name="Hyperlink 3" xfId="1071" hidden="1"/>
    <cellStyle name="Hyperlink 3" xfId="1077" hidden="1"/>
    <cellStyle name="Hyperlink 3" xfId="1082" hidden="1"/>
    <cellStyle name="Hyperlink 3" xfId="1086" hidden="1"/>
    <cellStyle name="Hyperlink 3" xfId="297" hidden="1"/>
    <cellStyle name="Hyperlink 3" xfId="476" hidden="1"/>
    <cellStyle name="Hyperlink 3" xfId="477" hidden="1"/>
    <cellStyle name="Hyperlink 3" xfId="727" hidden="1"/>
    <cellStyle name="Hyperlink 3" xfId="981" hidden="1"/>
    <cellStyle name="Hyperlink 3" xfId="977" hidden="1"/>
    <cellStyle name="Hyperlink 3" xfId="1129" hidden="1"/>
    <cellStyle name="Hyperlink 3" xfId="1134" hidden="1"/>
    <cellStyle name="Hyperlink 3" xfId="1138" hidden="1"/>
    <cellStyle name="Hyperlink 3" xfId="1141" hidden="1"/>
    <cellStyle name="Hyperlink 3" xfId="1144" hidden="1"/>
    <cellStyle name="Hyperlink 3" xfId="1146" hidden="1"/>
    <cellStyle name="Hyperlink 3" xfId="1150" hidden="1"/>
    <cellStyle name="Hyperlink 3" xfId="1155" hidden="1"/>
    <cellStyle name="Hyperlink 3" xfId="1159" hidden="1"/>
    <cellStyle name="Hyperlink 3" xfId="1165" hidden="1"/>
    <cellStyle name="Hyperlink 3" xfId="1170" hidden="1"/>
    <cellStyle name="Hyperlink 3" xfId="1174" hidden="1"/>
    <cellStyle name="Hyperlink 3" xfId="1088" hidden="1"/>
    <cellStyle name="Hyperlink 3" xfId="1143" hidden="1"/>
    <cellStyle name="Hyperlink 3" xfId="1178" hidden="1"/>
    <cellStyle name="Hyperlink 3" xfId="1184" hidden="1"/>
    <cellStyle name="Hyperlink 3" xfId="1189" hidden="1"/>
    <cellStyle name="Hyperlink 3" xfId="1193" hidden="1"/>
    <cellStyle name="Hyperlink 3" xfId="1098" hidden="1"/>
    <cellStyle name="Hyperlink 3" xfId="1196" hidden="1"/>
    <cellStyle name="Hyperlink 3" xfId="1200" hidden="1"/>
    <cellStyle name="Hyperlink 3" xfId="1206" hidden="1"/>
    <cellStyle name="Hyperlink 3" xfId="1211" hidden="1"/>
    <cellStyle name="Hyperlink 3" xfId="1215" hidden="1"/>
    <cellStyle name="Hyperlink 3" xfId="335" hidden="1"/>
    <cellStyle name="Hyperlink 3" xfId="605" hidden="1"/>
    <cellStyle name="Hyperlink 3" xfId="606" hidden="1"/>
    <cellStyle name="Hyperlink 3" xfId="856" hidden="1"/>
    <cellStyle name="Hyperlink 3" xfId="1110" hidden="1"/>
    <cellStyle name="Hyperlink 3" xfId="1106" hidden="1"/>
    <cellStyle name="Hyperlink 3" xfId="1258" hidden="1"/>
    <cellStyle name="Hyperlink 3" xfId="1263" hidden="1"/>
    <cellStyle name="Hyperlink 3" xfId="1267" hidden="1"/>
    <cellStyle name="Hyperlink 3" xfId="1270" hidden="1"/>
    <cellStyle name="Hyperlink 3" xfId="1273" hidden="1"/>
    <cellStyle name="Hyperlink 3" xfId="1275" hidden="1"/>
    <cellStyle name="Hyperlink 3" xfId="1279" hidden="1"/>
    <cellStyle name="Hyperlink 3" xfId="1284" hidden="1"/>
    <cellStyle name="Hyperlink 3" xfId="1288" hidden="1"/>
    <cellStyle name="Hyperlink 3" xfId="1294" hidden="1"/>
    <cellStyle name="Hyperlink 3" xfId="1299" hidden="1"/>
    <cellStyle name="Hyperlink 3" xfId="1303" hidden="1"/>
    <cellStyle name="Hyperlink 3" xfId="1217" hidden="1"/>
    <cellStyle name="Hyperlink 3" xfId="1272" hidden="1"/>
    <cellStyle name="Hyperlink 3" xfId="1307" hidden="1"/>
    <cellStyle name="Hyperlink 3" xfId="1313" hidden="1"/>
    <cellStyle name="Hyperlink 3" xfId="1318" hidden="1"/>
    <cellStyle name="Hyperlink 3" xfId="1322" hidden="1"/>
    <cellStyle name="Hyperlink 3" xfId="1227" hidden="1"/>
    <cellStyle name="Hyperlink 3" xfId="1325" hidden="1"/>
    <cellStyle name="Hyperlink 3" xfId="1329" hidden="1"/>
    <cellStyle name="Hyperlink 3" xfId="1335" hidden="1"/>
    <cellStyle name="Hyperlink 3" xfId="1340" hidden="1"/>
    <cellStyle name="Hyperlink 3" xfId="1344" hidden="1"/>
    <cellStyle name="Hyperlink 3" xfId="464" hidden="1"/>
    <cellStyle name="Hyperlink 3" xfId="734" hidden="1"/>
    <cellStyle name="Hyperlink 3" xfId="735" hidden="1"/>
    <cellStyle name="Hyperlink 3" xfId="985" hidden="1"/>
    <cellStyle name="Hyperlink 3" xfId="1239" hidden="1"/>
    <cellStyle name="Hyperlink 3" xfId="1235" hidden="1"/>
    <cellStyle name="Hyperlink 3" xfId="1387" hidden="1"/>
    <cellStyle name="Hyperlink 3" xfId="1392" hidden="1"/>
    <cellStyle name="Hyperlink 3" xfId="1396" hidden="1"/>
    <cellStyle name="Hyperlink 3" xfId="1399" hidden="1"/>
    <cellStyle name="Hyperlink 3" xfId="1402" hidden="1"/>
    <cellStyle name="Hyperlink 3" xfId="1404" hidden="1"/>
    <cellStyle name="Hyperlink 3" xfId="1408" hidden="1"/>
    <cellStyle name="Hyperlink 3" xfId="1413" hidden="1"/>
    <cellStyle name="Hyperlink 3" xfId="1417" hidden="1"/>
    <cellStyle name="Hyperlink 3" xfId="1423" hidden="1"/>
    <cellStyle name="Hyperlink 3" xfId="1428" hidden="1"/>
    <cellStyle name="Hyperlink 3" xfId="1432" hidden="1"/>
    <cellStyle name="Hyperlink 3" xfId="1346" hidden="1"/>
    <cellStyle name="Hyperlink 3" xfId="1401" hidden="1"/>
    <cellStyle name="Hyperlink 3" xfId="1436" hidden="1"/>
    <cellStyle name="Hyperlink 3" xfId="1442" hidden="1"/>
    <cellStyle name="Hyperlink 3" xfId="1447" hidden="1"/>
    <cellStyle name="Hyperlink 3" xfId="1451" hidden="1"/>
    <cellStyle name="Hyperlink 3" xfId="1356" hidden="1"/>
    <cellStyle name="Hyperlink 3" xfId="1454" hidden="1"/>
    <cellStyle name="Hyperlink 3" xfId="1458" hidden="1"/>
    <cellStyle name="Hyperlink 3" xfId="1464" hidden="1"/>
    <cellStyle name="Hyperlink 3" xfId="1469" hidden="1"/>
    <cellStyle name="Hyperlink 3" xfId="1473" hidden="1"/>
    <cellStyle name="Hyperlink 3" xfId="593" hidden="1"/>
    <cellStyle name="Hyperlink 3" xfId="863" hidden="1"/>
    <cellStyle name="Hyperlink 3" xfId="864" hidden="1"/>
    <cellStyle name="Hyperlink 3" xfId="1114" hidden="1"/>
    <cellStyle name="Hyperlink 3" xfId="1368" hidden="1"/>
    <cellStyle name="Hyperlink 3" xfId="1364" hidden="1"/>
    <cellStyle name="Hyperlink 3" xfId="1515" hidden="1"/>
    <cellStyle name="Hyperlink 3" xfId="1520" hidden="1"/>
    <cellStyle name="Hyperlink 3" xfId="1524" hidden="1"/>
    <cellStyle name="Hyperlink 3" xfId="1527" hidden="1"/>
    <cellStyle name="Hyperlink 3" xfId="1530" hidden="1"/>
    <cellStyle name="Hyperlink 3" xfId="1532" hidden="1"/>
    <cellStyle name="Hyperlink 3" xfId="1536" hidden="1"/>
    <cellStyle name="Hyperlink 3" xfId="1541" hidden="1"/>
    <cellStyle name="Hyperlink 3" xfId="1545" hidden="1"/>
    <cellStyle name="Hyperlink 3" xfId="1551" hidden="1"/>
    <cellStyle name="Hyperlink 3" xfId="1556" hidden="1"/>
    <cellStyle name="Hyperlink 3" xfId="1560" hidden="1"/>
    <cellStyle name="Hyperlink 3" xfId="1475" hidden="1"/>
    <cellStyle name="Hyperlink 3" xfId="1529" hidden="1"/>
    <cellStyle name="Hyperlink 3" xfId="1564" hidden="1"/>
    <cellStyle name="Hyperlink 3" xfId="1570" hidden="1"/>
    <cellStyle name="Hyperlink 3" xfId="1575" hidden="1"/>
    <cellStyle name="Hyperlink 3" xfId="1579" hidden="1"/>
    <cellStyle name="Hyperlink 3" xfId="1485" hidden="1"/>
    <cellStyle name="Hyperlink 3" xfId="1582" hidden="1"/>
    <cellStyle name="Hyperlink 3" xfId="1586" hidden="1"/>
    <cellStyle name="Hyperlink 3" xfId="1592" hidden="1"/>
    <cellStyle name="Hyperlink 3" xfId="1597" hidden="1"/>
    <cellStyle name="Hyperlink 3" xfId="1601" hidden="1"/>
    <cellStyle name="Hyperlink 3" xfId="722" hidden="1"/>
    <cellStyle name="Hyperlink 3" xfId="992" hidden="1"/>
    <cellStyle name="Hyperlink 3" xfId="993" hidden="1"/>
    <cellStyle name="Hyperlink 3" xfId="1243" hidden="1"/>
    <cellStyle name="Hyperlink 3" xfId="1496" hidden="1"/>
    <cellStyle name="Hyperlink 3" xfId="1492" hidden="1"/>
    <cellStyle name="Hyperlink 3" xfId="1642" hidden="1"/>
    <cellStyle name="Hyperlink 3" xfId="1647" hidden="1"/>
    <cellStyle name="Hyperlink 3" xfId="1651" hidden="1"/>
    <cellStyle name="Hyperlink 3" xfId="1654" hidden="1"/>
    <cellStyle name="Hyperlink 3" xfId="1657" hidden="1"/>
    <cellStyle name="Hyperlink 3" xfId="1659" hidden="1"/>
    <cellStyle name="Hyperlink 3" xfId="1663" hidden="1"/>
    <cellStyle name="Hyperlink 3" xfId="1668" hidden="1"/>
    <cellStyle name="Hyperlink 3" xfId="1672" hidden="1"/>
    <cellStyle name="Hyperlink 3" xfId="1678" hidden="1"/>
    <cellStyle name="Hyperlink 3" xfId="1683" hidden="1"/>
    <cellStyle name="Hyperlink 3" xfId="1687" hidden="1"/>
    <cellStyle name="Hyperlink 3" xfId="1603" hidden="1"/>
    <cellStyle name="Hyperlink 3" xfId="1656" hidden="1"/>
    <cellStyle name="Hyperlink 3" xfId="1691" hidden="1"/>
    <cellStyle name="Hyperlink 3" xfId="1697" hidden="1"/>
    <cellStyle name="Hyperlink 3" xfId="1702" hidden="1"/>
    <cellStyle name="Hyperlink 3" xfId="1706" hidden="1"/>
    <cellStyle name="Hyperlink 3" xfId="1613" hidden="1"/>
    <cellStyle name="Hyperlink 3" xfId="1709" hidden="1"/>
    <cellStyle name="Hyperlink 3" xfId="1713" hidden="1"/>
    <cellStyle name="Hyperlink 3" xfId="1719" hidden="1"/>
    <cellStyle name="Hyperlink 3" xfId="1724" hidden="1"/>
    <cellStyle name="Hyperlink 3" xfId="1728" hidden="1"/>
    <cellStyle name="Hyperlink 3" xfId="851" hidden="1"/>
    <cellStyle name="Hyperlink 3" xfId="1121" hidden="1"/>
    <cellStyle name="Hyperlink 3" xfId="1122" hidden="1"/>
    <cellStyle name="Hyperlink 3" xfId="1372" hidden="1"/>
    <cellStyle name="Hyperlink 3" xfId="1623" hidden="1"/>
    <cellStyle name="Hyperlink 3" xfId="1620" hidden="1"/>
    <cellStyle name="Hyperlink 3" xfId="1769" hidden="1"/>
    <cellStyle name="Hyperlink 3" xfId="1774" hidden="1"/>
    <cellStyle name="Hyperlink 3" xfId="1778" hidden="1"/>
    <cellStyle name="Hyperlink 3" xfId="1781" hidden="1"/>
    <cellStyle name="Hyperlink 3" xfId="1784" hidden="1"/>
    <cellStyle name="Hyperlink 3" xfId="1786" hidden="1"/>
    <cellStyle name="Hyperlink 3" xfId="1790" hidden="1"/>
    <cellStyle name="Hyperlink 3" xfId="1795" hidden="1"/>
    <cellStyle name="Hyperlink 3" xfId="1799" hidden="1"/>
    <cellStyle name="Hyperlink 3" xfId="1805" hidden="1"/>
    <cellStyle name="Hyperlink 3" xfId="1810" hidden="1"/>
    <cellStyle name="Hyperlink 3" xfId="1814" hidden="1"/>
    <cellStyle name="Hyperlink 3" xfId="1730" hidden="1"/>
    <cellStyle name="Hyperlink 3" xfId="1783" hidden="1"/>
    <cellStyle name="Hyperlink 3" xfId="1818" hidden="1"/>
    <cellStyle name="Hyperlink 3" xfId="1824" hidden="1"/>
    <cellStyle name="Hyperlink 3" xfId="1829" hidden="1"/>
    <cellStyle name="Hyperlink 3" xfId="1833" hidden="1"/>
    <cellStyle name="Hyperlink 3" xfId="1740" hidden="1"/>
    <cellStyle name="Hyperlink 3" xfId="1836" hidden="1"/>
    <cellStyle name="Hyperlink 3" xfId="1840" hidden="1"/>
    <cellStyle name="Hyperlink 3" xfId="1846" hidden="1"/>
    <cellStyle name="Hyperlink 3" xfId="1851" hidden="1"/>
    <cellStyle name="Hyperlink 3" xfId="1855" hidden="1"/>
    <cellStyle name="Hyperlink 3" xfId="980" hidden="1"/>
    <cellStyle name="Hyperlink 3" xfId="1250" hidden="1"/>
    <cellStyle name="Hyperlink 3" xfId="1251" hidden="1"/>
    <cellStyle name="Hyperlink 3" xfId="1500" hidden="1"/>
    <cellStyle name="Hyperlink 3" xfId="1750" hidden="1"/>
    <cellStyle name="Hyperlink 3" xfId="1747" hidden="1"/>
    <cellStyle name="Hyperlink 3" xfId="1894" hidden="1"/>
    <cellStyle name="Hyperlink 3" xfId="1899" hidden="1"/>
    <cellStyle name="Hyperlink 3" xfId="1903" hidden="1"/>
    <cellStyle name="Hyperlink 3" xfId="1906" hidden="1"/>
    <cellStyle name="Hyperlink 3" xfId="1909" hidden="1"/>
    <cellStyle name="Hyperlink 3" xfId="1911" hidden="1"/>
    <cellStyle name="Hyperlink 3" xfId="1915" hidden="1"/>
    <cellStyle name="Hyperlink 3" xfId="1920" hidden="1"/>
    <cellStyle name="Hyperlink 3" xfId="1924" hidden="1"/>
    <cellStyle name="Hyperlink 3" xfId="1930" hidden="1"/>
    <cellStyle name="Hyperlink 3" xfId="1935" hidden="1"/>
    <cellStyle name="Hyperlink 3" xfId="1939" hidden="1"/>
    <cellStyle name="Hyperlink 3" xfId="1857" hidden="1"/>
    <cellStyle name="Hyperlink 3" xfId="1908" hidden="1"/>
    <cellStyle name="Hyperlink 3" xfId="1943" hidden="1"/>
    <cellStyle name="Hyperlink 3" xfId="1949" hidden="1"/>
    <cellStyle name="Hyperlink 3" xfId="1954" hidden="1"/>
    <cellStyle name="Hyperlink 3" xfId="1958" hidden="1"/>
    <cellStyle name="Hyperlink 3" xfId="1867" hidden="1"/>
    <cellStyle name="Hyperlink 3" xfId="1961" hidden="1"/>
    <cellStyle name="Hyperlink 3" xfId="1965" hidden="1"/>
    <cellStyle name="Hyperlink 3" xfId="1971" hidden="1"/>
    <cellStyle name="Hyperlink 3" xfId="1976" hidden="1"/>
    <cellStyle name="Hyperlink 3" xfId="1980" hidden="1"/>
    <cellStyle name="Hyperlink 3" xfId="1109" hidden="1"/>
    <cellStyle name="Hyperlink 3" xfId="1379" hidden="1"/>
    <cellStyle name="Hyperlink 3" xfId="1380" hidden="1"/>
    <cellStyle name="Hyperlink 3" xfId="1627" hidden="1"/>
    <cellStyle name="Hyperlink 3" xfId="1875" hidden="1"/>
    <cellStyle name="Hyperlink 3" xfId="1872" hidden="1"/>
    <cellStyle name="Hyperlink 3" xfId="2019" hidden="1"/>
    <cellStyle name="Hyperlink 3" xfId="2024" hidden="1"/>
    <cellStyle name="Hyperlink 3" xfId="2028" hidden="1"/>
    <cellStyle name="Hyperlink 3" xfId="2031" hidden="1"/>
    <cellStyle name="Hyperlink 3" xfId="2034" hidden="1"/>
    <cellStyle name="Hyperlink 3" xfId="2036" hidden="1"/>
    <cellStyle name="Hyperlink 3" xfId="2040" hidden="1"/>
    <cellStyle name="Hyperlink 3" xfId="2045" hidden="1"/>
    <cellStyle name="Hyperlink 3" xfId="2049" hidden="1"/>
    <cellStyle name="Hyperlink 3" xfId="2055" hidden="1"/>
    <cellStyle name="Hyperlink 3" xfId="2060" hidden="1"/>
    <cellStyle name="Hyperlink 3" xfId="2064" hidden="1"/>
    <cellStyle name="Hyperlink 3" xfId="1982" hidden="1"/>
    <cellStyle name="Hyperlink 3" xfId="2033" hidden="1"/>
    <cellStyle name="Hyperlink 3" xfId="2068" hidden="1"/>
    <cellStyle name="Hyperlink 3" xfId="2074" hidden="1"/>
    <cellStyle name="Hyperlink 3" xfId="2079" hidden="1"/>
    <cellStyle name="Hyperlink 3" xfId="2083" hidden="1"/>
    <cellStyle name="Hyperlink 3" xfId="1992" hidden="1"/>
    <cellStyle name="Hyperlink 3" xfId="2086" hidden="1"/>
    <cellStyle name="Hyperlink 3" xfId="2090" hidden="1"/>
    <cellStyle name="Hyperlink 3" xfId="2096" hidden="1"/>
    <cellStyle name="Hyperlink 3" xfId="2101" hidden="1"/>
    <cellStyle name="Hyperlink 3" xfId="2105" hidden="1"/>
    <cellStyle name="Hyperlink 3" xfId="1238" hidden="1"/>
    <cellStyle name="Hyperlink 3" xfId="1507" hidden="1"/>
    <cellStyle name="Hyperlink 3" xfId="1508" hidden="1"/>
    <cellStyle name="Hyperlink 3" xfId="1754" hidden="1"/>
    <cellStyle name="Hyperlink 3" xfId="2000" hidden="1"/>
    <cellStyle name="Hyperlink 3" xfId="1997" hidden="1"/>
    <cellStyle name="Hyperlink 3" xfId="2144" hidden="1"/>
    <cellStyle name="Hyperlink 3" xfId="2149" hidden="1"/>
    <cellStyle name="Hyperlink 3" xfId="2153" hidden="1"/>
    <cellStyle name="Hyperlink 3" xfId="2156" hidden="1"/>
    <cellStyle name="Hyperlink 3" xfId="2159" hidden="1"/>
    <cellStyle name="Hyperlink 3" xfId="2161" hidden="1"/>
    <cellStyle name="Hyperlink 3" xfId="2165" hidden="1"/>
    <cellStyle name="Hyperlink 3" xfId="2170" hidden="1"/>
    <cellStyle name="Hyperlink 3" xfId="2174" hidden="1"/>
    <cellStyle name="Hyperlink 3" xfId="2180" hidden="1"/>
    <cellStyle name="Hyperlink 3" xfId="2185" hidden="1"/>
    <cellStyle name="Hyperlink 3" xfId="2189" hidden="1"/>
    <cellStyle name="Hyperlink 3" xfId="2107" hidden="1"/>
    <cellStyle name="Hyperlink 3" xfId="2158" hidden="1"/>
    <cellStyle name="Hyperlink 3" xfId="2193" hidden="1"/>
    <cellStyle name="Hyperlink 3" xfId="2199" hidden="1"/>
    <cellStyle name="Hyperlink 3" xfId="2204" hidden="1"/>
    <cellStyle name="Hyperlink 3" xfId="2208" hidden="1"/>
    <cellStyle name="Hyperlink 3" xfId="2117" hidden="1"/>
    <cellStyle name="Hyperlink 3" xfId="2211" hidden="1"/>
    <cellStyle name="Hyperlink 3" xfId="2215" hidden="1"/>
    <cellStyle name="Hyperlink 3" xfId="2221" hidden="1"/>
    <cellStyle name="Hyperlink 3" xfId="2226" hidden="1"/>
    <cellStyle name="Hyperlink 3" xfId="2230" hidden="1"/>
    <cellStyle name="Hyperlink 3" xfId="1367" hidden="1"/>
    <cellStyle name="Hyperlink 3" xfId="1634" hidden="1"/>
    <cellStyle name="Hyperlink 3" xfId="1635" hidden="1"/>
    <cellStyle name="Hyperlink 3" xfId="1879" hidden="1"/>
    <cellStyle name="Hyperlink 3" xfId="2125" hidden="1"/>
    <cellStyle name="Hyperlink 3" xfId="2122" hidden="1"/>
    <cellStyle name="Hyperlink 3" xfId="2268" hidden="1"/>
    <cellStyle name="Hyperlink 3" xfId="2273" hidden="1"/>
    <cellStyle name="Hyperlink 3" xfId="2277" hidden="1"/>
    <cellStyle name="Hyperlink 3" xfId="2280" hidden="1"/>
    <cellStyle name="Hyperlink 3" xfId="2283" hidden="1"/>
    <cellStyle name="Hyperlink 3" xfId="2285" hidden="1"/>
    <cellStyle name="Hyperlink 3" xfId="2289" hidden="1"/>
    <cellStyle name="Hyperlink 3" xfId="2294" hidden="1"/>
    <cellStyle name="Hyperlink 3" xfId="2298" hidden="1"/>
    <cellStyle name="Hyperlink 3" xfId="2304" hidden="1"/>
    <cellStyle name="Hyperlink 3" xfId="2309" hidden="1"/>
    <cellStyle name="Hyperlink 3" xfId="2313" hidden="1"/>
    <cellStyle name="Hyperlink 3" xfId="2232" hidden="1"/>
    <cellStyle name="Hyperlink 3" xfId="2282" hidden="1"/>
    <cellStyle name="Hyperlink 3" xfId="2317" hidden="1"/>
    <cellStyle name="Hyperlink 3" xfId="2323" hidden="1"/>
    <cellStyle name="Hyperlink 3" xfId="2328" hidden="1"/>
    <cellStyle name="Hyperlink 3" xfId="2332" hidden="1"/>
    <cellStyle name="Hyperlink 3" xfId="2242" hidden="1"/>
    <cellStyle name="Hyperlink 3" xfId="2335" hidden="1"/>
    <cellStyle name="Hyperlink 3" xfId="2339" hidden="1"/>
    <cellStyle name="Hyperlink 3" xfId="2345" hidden="1"/>
    <cellStyle name="Hyperlink 3" xfId="2350" hidden="1"/>
    <cellStyle name="Hyperlink 3" xfId="2354" hidden="1"/>
    <cellStyle name="Hyperlink 3" xfId="1495" hidden="1"/>
    <cellStyle name="Hyperlink 3" xfId="1761" hidden="1"/>
    <cellStyle name="Hyperlink 3" xfId="1762" hidden="1"/>
    <cellStyle name="Hyperlink 3" xfId="2004" hidden="1"/>
    <cellStyle name="Hyperlink 3" xfId="2249" hidden="1"/>
    <cellStyle name="Hyperlink 3" xfId="2247" hidden="1"/>
    <cellStyle name="Hyperlink 3" xfId="2391" hidden="1"/>
    <cellStyle name="Hyperlink 3" xfId="2396" hidden="1"/>
    <cellStyle name="Hyperlink 3" xfId="2400" hidden="1"/>
    <cellStyle name="Hyperlink 3" xfId="2403" hidden="1"/>
    <cellStyle name="Hyperlink 3" xfId="2406" hidden="1"/>
    <cellStyle name="Hyperlink 3" xfId="2408" hidden="1"/>
    <cellStyle name="Hyperlink 3" xfId="2412" hidden="1"/>
    <cellStyle name="Hyperlink 3" xfId="2417" hidden="1"/>
    <cellStyle name="Hyperlink 3" xfId="2421" hidden="1"/>
    <cellStyle name="Hyperlink 3" xfId="2427" hidden="1"/>
    <cellStyle name="Hyperlink 3" xfId="2432" hidden="1"/>
    <cellStyle name="Hyperlink 3" xfId="2436" hidden="1"/>
    <cellStyle name="Hyperlink 3" xfId="2356" hidden="1"/>
    <cellStyle name="Hyperlink 3" xfId="2405" hidden="1"/>
    <cellStyle name="Hyperlink 3" xfId="2440" hidden="1"/>
    <cellStyle name="Hyperlink 3" xfId="2446" hidden="1"/>
    <cellStyle name="Hyperlink 3" xfId="2451" hidden="1"/>
    <cellStyle name="Hyperlink 3" xfId="2455" hidden="1"/>
    <cellStyle name="Hyperlink 3" xfId="2366" hidden="1"/>
    <cellStyle name="Hyperlink 3" xfId="2458" hidden="1"/>
    <cellStyle name="Hyperlink 3" xfId="2462" hidden="1"/>
    <cellStyle name="Hyperlink 3" xfId="2468" hidden="1"/>
    <cellStyle name="Hyperlink 3" xfId="2473" hidden="1"/>
    <cellStyle name="Hyperlink 3" xfId="2477" hidden="1"/>
    <cellStyle name="Hyperlink 3" xfId="1622" hidden="1"/>
    <cellStyle name="Hyperlink 3" xfId="1886" hidden="1"/>
    <cellStyle name="Hyperlink 3" xfId="1887" hidden="1"/>
    <cellStyle name="Hyperlink 3" xfId="2129" hidden="1"/>
    <cellStyle name="Hyperlink 3" xfId="2372" hidden="1"/>
    <cellStyle name="Hyperlink 3" xfId="2371" hidden="1"/>
    <cellStyle name="Hyperlink 3" xfId="2511" hidden="1"/>
    <cellStyle name="Hyperlink 3" xfId="2516" hidden="1"/>
    <cellStyle name="Hyperlink 3" xfId="2520" hidden="1"/>
    <cellStyle name="Hyperlink 3" xfId="2523" hidden="1"/>
    <cellStyle name="Hyperlink 3" xfId="2526" hidden="1"/>
    <cellStyle name="Hyperlink 3" xfId="2528" hidden="1"/>
    <cellStyle name="Hyperlink 3" xfId="2532" hidden="1"/>
    <cellStyle name="Hyperlink 3" xfId="2537" hidden="1"/>
    <cellStyle name="Hyperlink 3" xfId="2541" hidden="1"/>
    <cellStyle name="Hyperlink 3" xfId="2547" hidden="1"/>
    <cellStyle name="Hyperlink 3" xfId="2552" hidden="1"/>
    <cellStyle name="Hyperlink 3" xfId="2556" hidden="1"/>
    <cellStyle name="Hyperlink 3" xfId="2479" hidden="1"/>
    <cellStyle name="Hyperlink 3" xfId="2525" hidden="1"/>
    <cellStyle name="Hyperlink 3" xfId="2560" hidden="1"/>
    <cellStyle name="Hyperlink 3" xfId="2566" hidden="1"/>
    <cellStyle name="Hyperlink 3" xfId="2571" hidden="1"/>
    <cellStyle name="Hyperlink 3" xfId="2575" hidden="1"/>
    <cellStyle name="Hyperlink 3" xfId="2489" hidden="1"/>
    <cellStyle name="Hyperlink 3" xfId="2578" hidden="1"/>
    <cellStyle name="Hyperlink 3" xfId="2582" hidden="1"/>
    <cellStyle name="Hyperlink 3" xfId="2588" hidden="1"/>
    <cellStyle name="Hyperlink 3" xfId="2593" hidden="1"/>
    <cellStyle name="Hyperlink 3" xfId="2597" hidden="1"/>
    <cellStyle name="Hyperlink 3" xfId="1749" hidden="1"/>
    <cellStyle name="Hyperlink 3" xfId="2011" hidden="1"/>
    <cellStyle name="Hyperlink 3" xfId="2012" hidden="1"/>
    <cellStyle name="Hyperlink 3" xfId="2253" hidden="1"/>
    <cellStyle name="Hyperlink 3" xfId="2495" hidden="1"/>
    <cellStyle name="Hyperlink 3" xfId="2494" hidden="1"/>
    <cellStyle name="Hyperlink 3" xfId="2630" hidden="1"/>
    <cellStyle name="Hyperlink 3" xfId="2635" hidden="1"/>
    <cellStyle name="Hyperlink 3" xfId="2639" hidden="1"/>
    <cellStyle name="Hyperlink 3" xfId="2642" hidden="1"/>
    <cellStyle name="Hyperlink 3" xfId="2645" hidden="1"/>
    <cellStyle name="Hyperlink 3" xfId="2647" hidden="1"/>
    <cellStyle name="Hyperlink 3" xfId="2651" hidden="1"/>
    <cellStyle name="Hyperlink 3" xfId="2656" hidden="1"/>
    <cellStyle name="Hyperlink 3" xfId="2660" hidden="1"/>
    <cellStyle name="Hyperlink 3" xfId="2666" hidden="1"/>
    <cellStyle name="Hyperlink 3" xfId="2671" hidden="1"/>
    <cellStyle name="Hyperlink 3" xfId="2675" hidden="1"/>
    <cellStyle name="Hyperlink 3" xfId="2599" hidden="1"/>
    <cellStyle name="Hyperlink 3" xfId="2644" hidden="1"/>
    <cellStyle name="Hyperlink 3" xfId="2679" hidden="1"/>
    <cellStyle name="Hyperlink 3" xfId="2685" hidden="1"/>
    <cellStyle name="Hyperlink 3" xfId="2690" hidden="1"/>
    <cellStyle name="Hyperlink 3" xfId="2694" hidden="1"/>
    <cellStyle name="Hyperlink 3" xfId="2609" hidden="1"/>
    <cellStyle name="Hyperlink 3" xfId="2697" hidden="1"/>
    <cellStyle name="Hyperlink 3" xfId="2701" hidden="1"/>
    <cellStyle name="Hyperlink 3" xfId="2707" hidden="1"/>
    <cellStyle name="Hyperlink 3" xfId="2712" hidden="1"/>
    <cellStyle name="Hyperlink 3" xfId="2716" hidden="1"/>
    <cellStyle name="Hyperlink 3" xfId="1874" hidden="1"/>
    <cellStyle name="Hyperlink 3" xfId="2136" hidden="1"/>
    <cellStyle name="Hyperlink 3" xfId="2137" hidden="1"/>
    <cellStyle name="Hyperlink 3" xfId="2376" hidden="1"/>
    <cellStyle name="Hyperlink 3" xfId="2615" hidden="1"/>
    <cellStyle name="Hyperlink 3" xfId="2614" hidden="1"/>
    <cellStyle name="Hyperlink 3" xfId="2746" hidden="1"/>
    <cellStyle name="Hyperlink 3" xfId="2751" hidden="1"/>
    <cellStyle name="Hyperlink 3" xfId="2755" hidden="1"/>
    <cellStyle name="Hyperlink 3" xfId="2758" hidden="1"/>
    <cellStyle name="Hyperlink 3" xfId="2761" hidden="1"/>
    <cellStyle name="Hyperlink 3" xfId="2763" hidden="1"/>
    <cellStyle name="Hyperlink 3" xfId="2767" hidden="1"/>
    <cellStyle name="Hyperlink 3" xfId="2772" hidden="1"/>
    <cellStyle name="Hyperlink 3" xfId="2776" hidden="1"/>
    <cellStyle name="Hyperlink 3" xfId="2782" hidden="1"/>
    <cellStyle name="Hyperlink 3" xfId="2787" hidden="1"/>
    <cellStyle name="Hyperlink 3" xfId="2791" hidden="1"/>
    <cellStyle name="Hyperlink 3" xfId="2718" hidden="1"/>
    <cellStyle name="Hyperlink 3" xfId="2760" hidden="1"/>
    <cellStyle name="Hyperlink 3" xfId="2795" hidden="1"/>
    <cellStyle name="Hyperlink 3" xfId="2801" hidden="1"/>
    <cellStyle name="Hyperlink 3" xfId="2806" hidden="1"/>
    <cellStyle name="Hyperlink 3" xfId="2810" hidden="1"/>
    <cellStyle name="Hyperlink 3" xfId="2728" hidden="1"/>
    <cellStyle name="Hyperlink 3" xfId="2813" hidden="1"/>
    <cellStyle name="Hyperlink 3" xfId="2817" hidden="1"/>
    <cellStyle name="Hyperlink 3" xfId="2823" hidden="1"/>
    <cellStyle name="Hyperlink 3" xfId="2828" hidden="1"/>
    <cellStyle name="Hyperlink 3" xfId="2832" hidden="1"/>
    <cellStyle name="Hyperlink 3" xfId="1999" hidden="1"/>
    <cellStyle name="Hyperlink 3" xfId="2260" hidden="1"/>
    <cellStyle name="Hyperlink 3" xfId="2261" hidden="1"/>
    <cellStyle name="Hyperlink 3" xfId="2498" hidden="1"/>
    <cellStyle name="Hyperlink 3" xfId="2733" hidden="1"/>
    <cellStyle name="Hyperlink 3" xfId="2732" hidden="1"/>
    <cellStyle name="Hyperlink 3" xfId="2862" hidden="1"/>
    <cellStyle name="Hyperlink 3" xfId="2867" hidden="1"/>
    <cellStyle name="Hyperlink 3" xfId="2871" hidden="1"/>
    <cellStyle name="Hyperlink 3" xfId="2874" hidden="1"/>
    <cellStyle name="Hyperlink 3" xfId="2877" hidden="1"/>
    <cellStyle name="Hyperlink 3" xfId="2879" hidden="1"/>
    <cellStyle name="Hyperlink 3" xfId="2883" hidden="1"/>
    <cellStyle name="Hyperlink 3" xfId="2888" hidden="1"/>
    <cellStyle name="Hyperlink 3" xfId="2892" hidden="1"/>
    <cellStyle name="Hyperlink 3" xfId="2898" hidden="1"/>
    <cellStyle name="Hyperlink 3" xfId="2903" hidden="1"/>
    <cellStyle name="Hyperlink 3" xfId="2907" hidden="1"/>
    <cellStyle name="Hyperlink 3" xfId="2834" hidden="1"/>
    <cellStyle name="Hyperlink 3" xfId="2876" hidden="1"/>
    <cellStyle name="Hyperlink 3" xfId="2911" hidden="1"/>
    <cellStyle name="Hyperlink 3" xfId="2917" hidden="1"/>
    <cellStyle name="Hyperlink 3" xfId="2922" hidden="1"/>
    <cellStyle name="Hyperlink 3" xfId="2926" hidden="1"/>
    <cellStyle name="Hyperlink 3" xfId="2844" hidden="1"/>
    <cellStyle name="Hyperlink 3" xfId="2929" hidden="1"/>
    <cellStyle name="Hyperlink 3" xfId="2933" hidden="1"/>
    <cellStyle name="Hyperlink 3" xfId="2939" hidden="1"/>
    <cellStyle name="Hyperlink 3" xfId="2944" hidden="1"/>
    <cellStyle name="Hyperlink 3" xfId="2948" hidden="1"/>
    <cellStyle name="Hyperlink 3" xfId="2124" hidden="1"/>
    <cellStyle name="Hyperlink 3" xfId="2383" hidden="1"/>
    <cellStyle name="Hyperlink 3" xfId="2384" hidden="1"/>
    <cellStyle name="Hyperlink 3" xfId="2618" hidden="1"/>
    <cellStyle name="Hyperlink 3" xfId="2849" hidden="1"/>
    <cellStyle name="Hyperlink 3" xfId="2848" hidden="1"/>
    <cellStyle name="Hyperlink 3" xfId="2972" hidden="1"/>
    <cellStyle name="Hyperlink 3" xfId="2977" hidden="1"/>
    <cellStyle name="Hyperlink 3" xfId="2981" hidden="1"/>
    <cellStyle name="Hyperlink 3" xfId="2984" hidden="1"/>
    <cellStyle name="Hyperlink 3" xfId="2987" hidden="1"/>
    <cellStyle name="Hyperlink 3" xfId="2989" hidden="1"/>
    <cellStyle name="Hyperlink 3" xfId="2993" hidden="1"/>
    <cellStyle name="Hyperlink 3" xfId="2998" hidden="1"/>
    <cellStyle name="Hyperlink 3" xfId="3002" hidden="1"/>
    <cellStyle name="Hyperlink 3" xfId="3008" hidden="1"/>
    <cellStyle name="Hyperlink 3" xfId="3013" hidden="1"/>
    <cellStyle name="Hyperlink 3" xfId="3017" hidden="1"/>
    <cellStyle name="Hyperlink 3" xfId="2950" hidden="1"/>
    <cellStyle name="Hyperlink 3" xfId="2986" hidden="1"/>
    <cellStyle name="Hyperlink 3" xfId="3021" hidden="1"/>
    <cellStyle name="Hyperlink 3" xfId="3027" hidden="1"/>
    <cellStyle name="Hyperlink 3" xfId="3032" hidden="1"/>
    <cellStyle name="Hyperlink 3" xfId="3036" hidden="1"/>
    <cellStyle name="Hyperlink 3" xfId="2960" hidden="1"/>
    <cellStyle name="Hyperlink 3" xfId="3039" hidden="1"/>
    <cellStyle name="Hyperlink 3" xfId="3043" hidden="1"/>
    <cellStyle name="Hyperlink 3" xfId="3049" hidden="1"/>
    <cellStyle name="Hyperlink 3" xfId="3054" hidden="1"/>
    <cellStyle name="Hyperlink 3" xfId="3058" hidden="1"/>
    <cellStyle name="Hyperlink 3" xfId="3125" hidden="1"/>
    <cellStyle name="Hyperlink 3" xfId="3130" hidden="1"/>
    <cellStyle name="Hyperlink 3" xfId="3134" hidden="1"/>
    <cellStyle name="Hyperlink 3" xfId="3140" hidden="1"/>
    <cellStyle name="Hyperlink 3" xfId="3145" hidden="1"/>
    <cellStyle name="Hyperlink 3" xfId="3149" hidden="1"/>
    <cellStyle name="Hyperlink 3" xfId="3193" hidden="1"/>
    <cellStyle name="Hyperlink 3" xfId="3198" hidden="1"/>
    <cellStyle name="Hyperlink 3" xfId="3202" hidden="1"/>
    <cellStyle name="Hyperlink 3" xfId="3205" hidden="1"/>
    <cellStyle name="Hyperlink 3" xfId="3208" hidden="1"/>
    <cellStyle name="Hyperlink 3" xfId="3210" hidden="1"/>
    <cellStyle name="Hyperlink 3" xfId="3214" hidden="1"/>
    <cellStyle name="Hyperlink 3" xfId="3219" hidden="1"/>
    <cellStyle name="Hyperlink 3" xfId="3223" hidden="1"/>
    <cellStyle name="Hyperlink 3" xfId="3229" hidden="1"/>
    <cellStyle name="Hyperlink 3" xfId="3234" hidden="1"/>
    <cellStyle name="Hyperlink 3" xfId="3238" hidden="1"/>
    <cellStyle name="Hyperlink 3" xfId="3152" hidden="1"/>
    <cellStyle name="Hyperlink 3" xfId="3207" hidden="1"/>
    <cellStyle name="Hyperlink 3" xfId="3242" hidden="1"/>
    <cellStyle name="Hyperlink 3" xfId="3248" hidden="1"/>
    <cellStyle name="Hyperlink 3" xfId="3253" hidden="1"/>
    <cellStyle name="Hyperlink 3" xfId="3257" hidden="1"/>
    <cellStyle name="Hyperlink 3" xfId="3162" hidden="1"/>
    <cellStyle name="Hyperlink 3" xfId="3260" hidden="1"/>
    <cellStyle name="Hyperlink 3" xfId="3264" hidden="1"/>
    <cellStyle name="Hyperlink 3" xfId="3270" hidden="1"/>
    <cellStyle name="Hyperlink 3" xfId="3275" hidden="1"/>
    <cellStyle name="Hyperlink 3" xfId="3279" hidden="1"/>
    <cellStyle name="Hyperlink 3" xfId="3086" hidden="1"/>
    <cellStyle name="Hyperlink 3" xfId="3097" hidden="1"/>
    <cellStyle name="Hyperlink 3" xfId="3089" hidden="1"/>
    <cellStyle name="Hyperlink 3" xfId="3100" hidden="1"/>
    <cellStyle name="Hyperlink 3" xfId="3174" hidden="1"/>
    <cellStyle name="Hyperlink 3" xfId="3170" hidden="1"/>
    <cellStyle name="Hyperlink 3" xfId="3322" hidden="1"/>
    <cellStyle name="Hyperlink 3" xfId="3327" hidden="1"/>
    <cellStyle name="Hyperlink 3" xfId="3331" hidden="1"/>
    <cellStyle name="Hyperlink 3" xfId="3334" hidden="1"/>
    <cellStyle name="Hyperlink 3" xfId="3337" hidden="1"/>
    <cellStyle name="Hyperlink 3" xfId="3339" hidden="1"/>
    <cellStyle name="Hyperlink 3" xfId="3343" hidden="1"/>
    <cellStyle name="Hyperlink 3" xfId="3348" hidden="1"/>
    <cellStyle name="Hyperlink 3" xfId="3352" hidden="1"/>
    <cellStyle name="Hyperlink 3" xfId="3358" hidden="1"/>
    <cellStyle name="Hyperlink 3" xfId="3363" hidden="1"/>
    <cellStyle name="Hyperlink 3" xfId="3367" hidden="1"/>
    <cellStyle name="Hyperlink 3" xfId="3281" hidden="1"/>
    <cellStyle name="Hyperlink 3" xfId="3336" hidden="1"/>
    <cellStyle name="Hyperlink 3" xfId="3371" hidden="1"/>
    <cellStyle name="Hyperlink 3" xfId="3377" hidden="1"/>
    <cellStyle name="Hyperlink 3" xfId="3382" hidden="1"/>
    <cellStyle name="Hyperlink 3" xfId="3386" hidden="1"/>
    <cellStyle name="Hyperlink 3" xfId="3291" hidden="1"/>
    <cellStyle name="Hyperlink 3" xfId="3389" hidden="1"/>
    <cellStyle name="Hyperlink 3" xfId="3393" hidden="1"/>
    <cellStyle name="Hyperlink 3" xfId="3399" hidden="1"/>
    <cellStyle name="Hyperlink 3" xfId="3404" hidden="1"/>
    <cellStyle name="Hyperlink 3" xfId="3408" hidden="1"/>
    <cellStyle name="Hyperlink 3" xfId="3070" hidden="1"/>
    <cellStyle name="Hyperlink 3" xfId="3144" hidden="1"/>
    <cellStyle name="Hyperlink 3" xfId="3116" hidden="1"/>
    <cellStyle name="Hyperlink 3" xfId="3141" hidden="1"/>
    <cellStyle name="Hyperlink 3" xfId="3303" hidden="1"/>
    <cellStyle name="Hyperlink 3" xfId="3299" hidden="1"/>
    <cellStyle name="Hyperlink 3" xfId="3451" hidden="1"/>
    <cellStyle name="Hyperlink 3" xfId="3456" hidden="1"/>
    <cellStyle name="Hyperlink 3" xfId="3460" hidden="1"/>
    <cellStyle name="Hyperlink 3" xfId="3463" hidden="1"/>
    <cellStyle name="Hyperlink 3" xfId="3466" hidden="1"/>
    <cellStyle name="Hyperlink 3" xfId="3468" hidden="1"/>
    <cellStyle name="Hyperlink 3" xfId="3472" hidden="1"/>
    <cellStyle name="Hyperlink 3" xfId="3477" hidden="1"/>
    <cellStyle name="Hyperlink 3" xfId="3481" hidden="1"/>
    <cellStyle name="Hyperlink 3" xfId="3487" hidden="1"/>
    <cellStyle name="Hyperlink 3" xfId="3492" hidden="1"/>
    <cellStyle name="Hyperlink 3" xfId="3496" hidden="1"/>
    <cellStyle name="Hyperlink 3" xfId="3410" hidden="1"/>
    <cellStyle name="Hyperlink 3" xfId="3465" hidden="1"/>
    <cellStyle name="Hyperlink 3" xfId="3500" hidden="1"/>
    <cellStyle name="Hyperlink 3" xfId="3506" hidden="1"/>
    <cellStyle name="Hyperlink 3" xfId="3511" hidden="1"/>
    <cellStyle name="Hyperlink 3" xfId="3515" hidden="1"/>
    <cellStyle name="Hyperlink 3" xfId="3420" hidden="1"/>
    <cellStyle name="Hyperlink 3" xfId="3518" hidden="1"/>
    <cellStyle name="Hyperlink 3" xfId="3522" hidden="1"/>
    <cellStyle name="Hyperlink 3" xfId="3528" hidden="1"/>
    <cellStyle name="Hyperlink 3" xfId="3533" hidden="1"/>
    <cellStyle name="Hyperlink 3" xfId="3537" hidden="1"/>
    <cellStyle name="Hyperlink 3" xfId="3120" hidden="1"/>
    <cellStyle name="Hyperlink 3" xfId="3092" hidden="1"/>
    <cellStyle name="Hyperlink 3" xfId="3095" hidden="1"/>
    <cellStyle name="Hyperlink 3" xfId="3178" hidden="1"/>
    <cellStyle name="Hyperlink 3" xfId="3432" hidden="1"/>
    <cellStyle name="Hyperlink 3" xfId="3428" hidden="1"/>
    <cellStyle name="Hyperlink 3" xfId="3580" hidden="1"/>
    <cellStyle name="Hyperlink 3" xfId="3585" hidden="1"/>
    <cellStyle name="Hyperlink 3" xfId="3589" hidden="1"/>
    <cellStyle name="Hyperlink 3" xfId="3592" hidden="1"/>
    <cellStyle name="Hyperlink 3" xfId="3595" hidden="1"/>
    <cellStyle name="Hyperlink 3" xfId="3597" hidden="1"/>
    <cellStyle name="Hyperlink 3" xfId="3601" hidden="1"/>
    <cellStyle name="Hyperlink 3" xfId="3606" hidden="1"/>
    <cellStyle name="Hyperlink 3" xfId="3610" hidden="1"/>
    <cellStyle name="Hyperlink 3" xfId="3616" hidden="1"/>
    <cellStyle name="Hyperlink 3" xfId="3621" hidden="1"/>
    <cellStyle name="Hyperlink 3" xfId="3625" hidden="1"/>
    <cellStyle name="Hyperlink 3" xfId="3539" hidden="1"/>
    <cellStyle name="Hyperlink 3" xfId="3594" hidden="1"/>
    <cellStyle name="Hyperlink 3" xfId="3629" hidden="1"/>
    <cellStyle name="Hyperlink 3" xfId="3635" hidden="1"/>
    <cellStyle name="Hyperlink 3" xfId="3640" hidden="1"/>
    <cellStyle name="Hyperlink 3" xfId="3644" hidden="1"/>
    <cellStyle name="Hyperlink 3" xfId="3549" hidden="1"/>
    <cellStyle name="Hyperlink 3" xfId="3647" hidden="1"/>
    <cellStyle name="Hyperlink 3" xfId="3651" hidden="1"/>
    <cellStyle name="Hyperlink 3" xfId="3657" hidden="1"/>
    <cellStyle name="Hyperlink 3" xfId="3662" hidden="1"/>
    <cellStyle name="Hyperlink 3" xfId="3666" hidden="1"/>
    <cellStyle name="Hyperlink 3" xfId="3079" hidden="1"/>
    <cellStyle name="Hyperlink 3" xfId="3067" hidden="1"/>
    <cellStyle name="Hyperlink 3" xfId="3064" hidden="1"/>
    <cellStyle name="Hyperlink 3" xfId="3307" hidden="1"/>
    <cellStyle name="Hyperlink 3" xfId="3561" hidden="1"/>
    <cellStyle name="Hyperlink 3" xfId="3557" hidden="1"/>
    <cellStyle name="Hyperlink 3" xfId="3709" hidden="1"/>
    <cellStyle name="Hyperlink 3" xfId="3714" hidden="1"/>
    <cellStyle name="Hyperlink 3" xfId="3718" hidden="1"/>
    <cellStyle name="Hyperlink 3" xfId="3721" hidden="1"/>
    <cellStyle name="Hyperlink 3" xfId="3724" hidden="1"/>
    <cellStyle name="Hyperlink 3" xfId="3726" hidden="1"/>
    <cellStyle name="Hyperlink 3" xfId="3730" hidden="1"/>
    <cellStyle name="Hyperlink 3" xfId="3735" hidden="1"/>
    <cellStyle name="Hyperlink 3" xfId="3739" hidden="1"/>
    <cellStyle name="Hyperlink 3" xfId="3745" hidden="1"/>
    <cellStyle name="Hyperlink 3" xfId="3750" hidden="1"/>
    <cellStyle name="Hyperlink 3" xfId="3754" hidden="1"/>
    <cellStyle name="Hyperlink 3" xfId="3668" hidden="1"/>
    <cellStyle name="Hyperlink 3" xfId="3723" hidden="1"/>
    <cellStyle name="Hyperlink 3" xfId="3758" hidden="1"/>
    <cellStyle name="Hyperlink 3" xfId="3764" hidden="1"/>
    <cellStyle name="Hyperlink 3" xfId="3769" hidden="1"/>
    <cellStyle name="Hyperlink 3" xfId="3773" hidden="1"/>
    <cellStyle name="Hyperlink 3" xfId="3678" hidden="1"/>
    <cellStyle name="Hyperlink 3" xfId="3776" hidden="1"/>
    <cellStyle name="Hyperlink 3" xfId="3780" hidden="1"/>
    <cellStyle name="Hyperlink 3" xfId="3786" hidden="1"/>
    <cellStyle name="Hyperlink 3" xfId="3791" hidden="1"/>
    <cellStyle name="Hyperlink 3" xfId="3795" hidden="1"/>
    <cellStyle name="Hyperlink 3" xfId="3108" hidden="1"/>
    <cellStyle name="Hyperlink 3" xfId="3185" hidden="1"/>
    <cellStyle name="Hyperlink 3" xfId="3186" hidden="1"/>
    <cellStyle name="Hyperlink 3" xfId="3436" hidden="1"/>
    <cellStyle name="Hyperlink 3" xfId="3690" hidden="1"/>
    <cellStyle name="Hyperlink 3" xfId="3686" hidden="1"/>
    <cellStyle name="Hyperlink 3" xfId="3838" hidden="1"/>
    <cellStyle name="Hyperlink 3" xfId="3843" hidden="1"/>
    <cellStyle name="Hyperlink 3" xfId="3847" hidden="1"/>
    <cellStyle name="Hyperlink 3" xfId="3850" hidden="1"/>
    <cellStyle name="Hyperlink 3" xfId="3853" hidden="1"/>
    <cellStyle name="Hyperlink 3" xfId="3855" hidden="1"/>
    <cellStyle name="Hyperlink 3" xfId="3859" hidden="1"/>
    <cellStyle name="Hyperlink 3" xfId="3864" hidden="1"/>
    <cellStyle name="Hyperlink 3" xfId="3868" hidden="1"/>
    <cellStyle name="Hyperlink 3" xfId="3874" hidden="1"/>
    <cellStyle name="Hyperlink 3" xfId="3879" hidden="1"/>
    <cellStyle name="Hyperlink 3" xfId="3883" hidden="1"/>
    <cellStyle name="Hyperlink 3" xfId="3797" hidden="1"/>
    <cellStyle name="Hyperlink 3" xfId="3852" hidden="1"/>
    <cellStyle name="Hyperlink 3" xfId="3887" hidden="1"/>
    <cellStyle name="Hyperlink 3" xfId="3893" hidden="1"/>
    <cellStyle name="Hyperlink 3" xfId="3898" hidden="1"/>
    <cellStyle name="Hyperlink 3" xfId="3902" hidden="1"/>
    <cellStyle name="Hyperlink 3" xfId="3807" hidden="1"/>
    <cellStyle name="Hyperlink 3" xfId="3905" hidden="1"/>
    <cellStyle name="Hyperlink 3" xfId="3909" hidden="1"/>
    <cellStyle name="Hyperlink 3" xfId="3915" hidden="1"/>
    <cellStyle name="Hyperlink 3" xfId="3920" hidden="1"/>
    <cellStyle name="Hyperlink 3" xfId="3924" hidden="1"/>
    <cellStyle name="Hyperlink 3" xfId="3135" hidden="1"/>
    <cellStyle name="Hyperlink 3" xfId="3314" hidden="1"/>
    <cellStyle name="Hyperlink 3" xfId="3315" hidden="1"/>
    <cellStyle name="Hyperlink 3" xfId="3565" hidden="1"/>
    <cellStyle name="Hyperlink 3" xfId="3819" hidden="1"/>
    <cellStyle name="Hyperlink 3" xfId="3815" hidden="1"/>
    <cellStyle name="Hyperlink 3" xfId="3967" hidden="1"/>
    <cellStyle name="Hyperlink 3" xfId="3972" hidden="1"/>
    <cellStyle name="Hyperlink 3" xfId="3976" hidden="1"/>
    <cellStyle name="Hyperlink 3" xfId="3979" hidden="1"/>
    <cellStyle name="Hyperlink 3" xfId="3982" hidden="1"/>
    <cellStyle name="Hyperlink 3" xfId="3984" hidden="1"/>
    <cellStyle name="Hyperlink 3" xfId="3988" hidden="1"/>
    <cellStyle name="Hyperlink 3" xfId="3993" hidden="1"/>
    <cellStyle name="Hyperlink 3" xfId="3997" hidden="1"/>
    <cellStyle name="Hyperlink 3" xfId="4003" hidden="1"/>
    <cellStyle name="Hyperlink 3" xfId="4008" hidden="1"/>
    <cellStyle name="Hyperlink 3" xfId="4012" hidden="1"/>
    <cellStyle name="Hyperlink 3" xfId="3926" hidden="1"/>
    <cellStyle name="Hyperlink 3" xfId="3981" hidden="1"/>
    <cellStyle name="Hyperlink 3" xfId="4016" hidden="1"/>
    <cellStyle name="Hyperlink 3" xfId="4022" hidden="1"/>
    <cellStyle name="Hyperlink 3" xfId="4027" hidden="1"/>
    <cellStyle name="Hyperlink 3" xfId="4031" hidden="1"/>
    <cellStyle name="Hyperlink 3" xfId="3936" hidden="1"/>
    <cellStyle name="Hyperlink 3" xfId="4034" hidden="1"/>
    <cellStyle name="Hyperlink 3" xfId="4038" hidden="1"/>
    <cellStyle name="Hyperlink 3" xfId="4044" hidden="1"/>
    <cellStyle name="Hyperlink 3" xfId="4049" hidden="1"/>
    <cellStyle name="Hyperlink 3" xfId="4053" hidden="1"/>
    <cellStyle name="Hyperlink 3" xfId="3173" hidden="1"/>
    <cellStyle name="Hyperlink 3" xfId="3443" hidden="1"/>
    <cellStyle name="Hyperlink 3" xfId="3444" hidden="1"/>
    <cellStyle name="Hyperlink 3" xfId="3694" hidden="1"/>
    <cellStyle name="Hyperlink 3" xfId="3948" hidden="1"/>
    <cellStyle name="Hyperlink 3" xfId="3944" hidden="1"/>
    <cellStyle name="Hyperlink 3" xfId="4096" hidden="1"/>
    <cellStyle name="Hyperlink 3" xfId="4101" hidden="1"/>
    <cellStyle name="Hyperlink 3" xfId="4105" hidden="1"/>
    <cellStyle name="Hyperlink 3" xfId="4108" hidden="1"/>
    <cellStyle name="Hyperlink 3" xfId="4111" hidden="1"/>
    <cellStyle name="Hyperlink 3" xfId="4113" hidden="1"/>
    <cellStyle name="Hyperlink 3" xfId="4117" hidden="1"/>
    <cellStyle name="Hyperlink 3" xfId="4122" hidden="1"/>
    <cellStyle name="Hyperlink 3" xfId="4126" hidden="1"/>
    <cellStyle name="Hyperlink 3" xfId="4132" hidden="1"/>
    <cellStyle name="Hyperlink 3" xfId="4137" hidden="1"/>
    <cellStyle name="Hyperlink 3" xfId="4141" hidden="1"/>
    <cellStyle name="Hyperlink 3" xfId="4055" hidden="1"/>
    <cellStyle name="Hyperlink 3" xfId="4110" hidden="1"/>
    <cellStyle name="Hyperlink 3" xfId="4145" hidden="1"/>
    <cellStyle name="Hyperlink 3" xfId="4151" hidden="1"/>
    <cellStyle name="Hyperlink 3" xfId="4156" hidden="1"/>
    <cellStyle name="Hyperlink 3" xfId="4160" hidden="1"/>
    <cellStyle name="Hyperlink 3" xfId="4065" hidden="1"/>
    <cellStyle name="Hyperlink 3" xfId="4163" hidden="1"/>
    <cellStyle name="Hyperlink 3" xfId="4167" hidden="1"/>
    <cellStyle name="Hyperlink 3" xfId="4173" hidden="1"/>
    <cellStyle name="Hyperlink 3" xfId="4178" hidden="1"/>
    <cellStyle name="Hyperlink 3" xfId="4182" hidden="1"/>
    <cellStyle name="Hyperlink 3" xfId="3302" hidden="1"/>
    <cellStyle name="Hyperlink 3" xfId="3572" hidden="1"/>
    <cellStyle name="Hyperlink 3" xfId="3573" hidden="1"/>
    <cellStyle name="Hyperlink 3" xfId="3823" hidden="1"/>
    <cellStyle name="Hyperlink 3" xfId="4077" hidden="1"/>
    <cellStyle name="Hyperlink 3" xfId="4073" hidden="1"/>
    <cellStyle name="Hyperlink 3" xfId="4225" hidden="1"/>
    <cellStyle name="Hyperlink 3" xfId="4230" hidden="1"/>
    <cellStyle name="Hyperlink 3" xfId="4234" hidden="1"/>
    <cellStyle name="Hyperlink 3" xfId="4237" hidden="1"/>
    <cellStyle name="Hyperlink 3" xfId="4240" hidden="1"/>
    <cellStyle name="Hyperlink 3" xfId="4242" hidden="1"/>
    <cellStyle name="Hyperlink 3" xfId="4246" hidden="1"/>
    <cellStyle name="Hyperlink 3" xfId="4251" hidden="1"/>
    <cellStyle name="Hyperlink 3" xfId="4255" hidden="1"/>
    <cellStyle name="Hyperlink 3" xfId="4261" hidden="1"/>
    <cellStyle name="Hyperlink 3" xfId="4266" hidden="1"/>
    <cellStyle name="Hyperlink 3" xfId="4270" hidden="1"/>
    <cellStyle name="Hyperlink 3" xfId="4184" hidden="1"/>
    <cellStyle name="Hyperlink 3" xfId="4239" hidden="1"/>
    <cellStyle name="Hyperlink 3" xfId="4274" hidden="1"/>
    <cellStyle name="Hyperlink 3" xfId="4280" hidden="1"/>
    <cellStyle name="Hyperlink 3" xfId="4285" hidden="1"/>
    <cellStyle name="Hyperlink 3" xfId="4289" hidden="1"/>
    <cellStyle name="Hyperlink 3" xfId="4194" hidden="1"/>
    <cellStyle name="Hyperlink 3" xfId="4292" hidden="1"/>
    <cellStyle name="Hyperlink 3" xfId="4296" hidden="1"/>
    <cellStyle name="Hyperlink 3" xfId="4302" hidden="1"/>
    <cellStyle name="Hyperlink 3" xfId="4307" hidden="1"/>
    <cellStyle name="Hyperlink 3" xfId="4311" hidden="1"/>
    <cellStyle name="Hyperlink 3" xfId="3431" hidden="1"/>
    <cellStyle name="Hyperlink 3" xfId="3701" hidden="1"/>
    <cellStyle name="Hyperlink 3" xfId="3702" hidden="1"/>
    <cellStyle name="Hyperlink 3" xfId="3952" hidden="1"/>
    <cellStyle name="Hyperlink 3" xfId="4206" hidden="1"/>
    <cellStyle name="Hyperlink 3" xfId="4202" hidden="1"/>
    <cellStyle name="Hyperlink 3" xfId="4354" hidden="1"/>
    <cellStyle name="Hyperlink 3" xfId="4359" hidden="1"/>
    <cellStyle name="Hyperlink 3" xfId="4363" hidden="1"/>
    <cellStyle name="Hyperlink 3" xfId="4366" hidden="1"/>
    <cellStyle name="Hyperlink 3" xfId="4369" hidden="1"/>
    <cellStyle name="Hyperlink 3" xfId="4371" hidden="1"/>
    <cellStyle name="Hyperlink 3" xfId="4375" hidden="1"/>
    <cellStyle name="Hyperlink 3" xfId="4380" hidden="1"/>
    <cellStyle name="Hyperlink 3" xfId="4384" hidden="1"/>
    <cellStyle name="Hyperlink 3" xfId="4390" hidden="1"/>
    <cellStyle name="Hyperlink 3" xfId="4395" hidden="1"/>
    <cellStyle name="Hyperlink 3" xfId="4399" hidden="1"/>
    <cellStyle name="Hyperlink 3" xfId="4313" hidden="1"/>
    <cellStyle name="Hyperlink 3" xfId="4368" hidden="1"/>
    <cellStyle name="Hyperlink 3" xfId="4403" hidden="1"/>
    <cellStyle name="Hyperlink 3" xfId="4409" hidden="1"/>
    <cellStyle name="Hyperlink 3" xfId="4414" hidden="1"/>
    <cellStyle name="Hyperlink 3" xfId="4418" hidden="1"/>
    <cellStyle name="Hyperlink 3" xfId="4323" hidden="1"/>
    <cellStyle name="Hyperlink 3" xfId="4421" hidden="1"/>
    <cellStyle name="Hyperlink 3" xfId="4425" hidden="1"/>
    <cellStyle name="Hyperlink 3" xfId="4431" hidden="1"/>
    <cellStyle name="Hyperlink 3" xfId="4436" hidden="1"/>
    <cellStyle name="Hyperlink 3" xfId="4440" hidden="1"/>
    <cellStyle name="Hyperlink 3" xfId="3560" hidden="1"/>
    <cellStyle name="Hyperlink 3" xfId="3830" hidden="1"/>
    <cellStyle name="Hyperlink 3" xfId="3831" hidden="1"/>
    <cellStyle name="Hyperlink 3" xfId="4081" hidden="1"/>
    <cellStyle name="Hyperlink 3" xfId="4335" hidden="1"/>
    <cellStyle name="Hyperlink 3" xfId="4331" hidden="1"/>
    <cellStyle name="Hyperlink 3" xfId="4483" hidden="1"/>
    <cellStyle name="Hyperlink 3" xfId="4488" hidden="1"/>
    <cellStyle name="Hyperlink 3" xfId="4492" hidden="1"/>
    <cellStyle name="Hyperlink 3" xfId="4495" hidden="1"/>
    <cellStyle name="Hyperlink 3" xfId="4498" hidden="1"/>
    <cellStyle name="Hyperlink 3" xfId="4500" hidden="1"/>
    <cellStyle name="Hyperlink 3" xfId="4504" hidden="1"/>
    <cellStyle name="Hyperlink 3" xfId="4509" hidden="1"/>
    <cellStyle name="Hyperlink 3" xfId="4513" hidden="1"/>
    <cellStyle name="Hyperlink 3" xfId="4519" hidden="1"/>
    <cellStyle name="Hyperlink 3" xfId="4524" hidden="1"/>
    <cellStyle name="Hyperlink 3" xfId="4528" hidden="1"/>
    <cellStyle name="Hyperlink 3" xfId="4442" hidden="1"/>
    <cellStyle name="Hyperlink 3" xfId="4497" hidden="1"/>
    <cellStyle name="Hyperlink 3" xfId="4532" hidden="1"/>
    <cellStyle name="Hyperlink 3" xfId="4538" hidden="1"/>
    <cellStyle name="Hyperlink 3" xfId="4543" hidden="1"/>
    <cellStyle name="Hyperlink 3" xfId="4547" hidden="1"/>
    <cellStyle name="Hyperlink 3" xfId="4452" hidden="1"/>
    <cellStyle name="Hyperlink 3" xfId="4550" hidden="1"/>
    <cellStyle name="Hyperlink 3" xfId="4554" hidden="1"/>
    <cellStyle name="Hyperlink 3" xfId="4560" hidden="1"/>
    <cellStyle name="Hyperlink 3" xfId="4565" hidden="1"/>
    <cellStyle name="Hyperlink 3" xfId="4569" hidden="1"/>
    <cellStyle name="Hyperlink 3" xfId="3689" hidden="1"/>
    <cellStyle name="Hyperlink 3" xfId="3959" hidden="1"/>
    <cellStyle name="Hyperlink 3" xfId="3960" hidden="1"/>
    <cellStyle name="Hyperlink 3" xfId="4210" hidden="1"/>
    <cellStyle name="Hyperlink 3" xfId="4464" hidden="1"/>
    <cellStyle name="Hyperlink 3" xfId="4460" hidden="1"/>
    <cellStyle name="Hyperlink 3" xfId="4612" hidden="1"/>
    <cellStyle name="Hyperlink 3" xfId="4617" hidden="1"/>
    <cellStyle name="Hyperlink 3" xfId="4621" hidden="1"/>
    <cellStyle name="Hyperlink 3" xfId="4624" hidden="1"/>
    <cellStyle name="Hyperlink 3" xfId="4627" hidden="1"/>
    <cellStyle name="Hyperlink 3" xfId="4629" hidden="1"/>
    <cellStyle name="Hyperlink 3" xfId="4633" hidden="1"/>
    <cellStyle name="Hyperlink 3" xfId="4638" hidden="1"/>
    <cellStyle name="Hyperlink 3" xfId="4642" hidden="1"/>
    <cellStyle name="Hyperlink 3" xfId="4648" hidden="1"/>
    <cellStyle name="Hyperlink 3" xfId="4653" hidden="1"/>
    <cellStyle name="Hyperlink 3" xfId="4657" hidden="1"/>
    <cellStyle name="Hyperlink 3" xfId="4571" hidden="1"/>
    <cellStyle name="Hyperlink 3" xfId="4626" hidden="1"/>
    <cellStyle name="Hyperlink 3" xfId="4661" hidden="1"/>
    <cellStyle name="Hyperlink 3" xfId="4667" hidden="1"/>
    <cellStyle name="Hyperlink 3" xfId="4672" hidden="1"/>
    <cellStyle name="Hyperlink 3" xfId="4676" hidden="1"/>
    <cellStyle name="Hyperlink 3" xfId="4581" hidden="1"/>
    <cellStyle name="Hyperlink 3" xfId="4679" hidden="1"/>
    <cellStyle name="Hyperlink 3" xfId="4683" hidden="1"/>
    <cellStyle name="Hyperlink 3" xfId="4689" hidden="1"/>
    <cellStyle name="Hyperlink 3" xfId="4694" hidden="1"/>
    <cellStyle name="Hyperlink 3" xfId="4698" hidden="1"/>
    <cellStyle name="Hyperlink 3" xfId="3818" hidden="1"/>
    <cellStyle name="Hyperlink 3" xfId="4088" hidden="1"/>
    <cellStyle name="Hyperlink 3" xfId="4089" hidden="1"/>
    <cellStyle name="Hyperlink 3" xfId="4339" hidden="1"/>
    <cellStyle name="Hyperlink 3" xfId="4593" hidden="1"/>
    <cellStyle name="Hyperlink 3" xfId="4589" hidden="1"/>
    <cellStyle name="Hyperlink 3" xfId="4741" hidden="1"/>
    <cellStyle name="Hyperlink 3" xfId="4746" hidden="1"/>
    <cellStyle name="Hyperlink 3" xfId="4750" hidden="1"/>
    <cellStyle name="Hyperlink 3" xfId="4753" hidden="1"/>
    <cellStyle name="Hyperlink 3" xfId="4756" hidden="1"/>
    <cellStyle name="Hyperlink 3" xfId="4758" hidden="1"/>
    <cellStyle name="Hyperlink 3" xfId="4762" hidden="1"/>
    <cellStyle name="Hyperlink 3" xfId="4767" hidden="1"/>
    <cellStyle name="Hyperlink 3" xfId="4771" hidden="1"/>
    <cellStyle name="Hyperlink 3" xfId="4777" hidden="1"/>
    <cellStyle name="Hyperlink 3" xfId="4782" hidden="1"/>
    <cellStyle name="Hyperlink 3" xfId="4786" hidden="1"/>
    <cellStyle name="Hyperlink 3" xfId="4700" hidden="1"/>
    <cellStyle name="Hyperlink 3" xfId="4755" hidden="1"/>
    <cellStyle name="Hyperlink 3" xfId="4790" hidden="1"/>
    <cellStyle name="Hyperlink 3" xfId="4796" hidden="1"/>
    <cellStyle name="Hyperlink 3" xfId="4801" hidden="1"/>
    <cellStyle name="Hyperlink 3" xfId="4805" hidden="1"/>
    <cellStyle name="Hyperlink 3" xfId="4710" hidden="1"/>
    <cellStyle name="Hyperlink 3" xfId="4808" hidden="1"/>
    <cellStyle name="Hyperlink 3" xfId="4812" hidden="1"/>
    <cellStyle name="Hyperlink 3" xfId="4818" hidden="1"/>
    <cellStyle name="Hyperlink 3" xfId="4823" hidden="1"/>
    <cellStyle name="Hyperlink 3" xfId="4827" hidden="1"/>
    <cellStyle name="Hyperlink 3" xfId="3947" hidden="1"/>
    <cellStyle name="Hyperlink 3" xfId="4217" hidden="1"/>
    <cellStyle name="Hyperlink 3" xfId="4218" hidden="1"/>
    <cellStyle name="Hyperlink 3" xfId="4468" hidden="1"/>
    <cellStyle name="Hyperlink 3" xfId="4722" hidden="1"/>
    <cellStyle name="Hyperlink 3" xfId="4718" hidden="1"/>
    <cellStyle name="Hyperlink 3" xfId="4870" hidden="1"/>
    <cellStyle name="Hyperlink 3" xfId="4875" hidden="1"/>
    <cellStyle name="Hyperlink 3" xfId="4879" hidden="1"/>
    <cellStyle name="Hyperlink 3" xfId="4882" hidden="1"/>
    <cellStyle name="Hyperlink 3" xfId="4885" hidden="1"/>
    <cellStyle name="Hyperlink 3" xfId="4887" hidden="1"/>
    <cellStyle name="Hyperlink 3" xfId="4891" hidden="1"/>
    <cellStyle name="Hyperlink 3" xfId="4896" hidden="1"/>
    <cellStyle name="Hyperlink 3" xfId="4900" hidden="1"/>
    <cellStyle name="Hyperlink 3" xfId="4906" hidden="1"/>
    <cellStyle name="Hyperlink 3" xfId="4911" hidden="1"/>
    <cellStyle name="Hyperlink 3" xfId="4915" hidden="1"/>
    <cellStyle name="Hyperlink 3" xfId="4829" hidden="1"/>
    <cellStyle name="Hyperlink 3" xfId="4884" hidden="1"/>
    <cellStyle name="Hyperlink 3" xfId="4919" hidden="1"/>
    <cellStyle name="Hyperlink 3" xfId="4925" hidden="1"/>
    <cellStyle name="Hyperlink 3" xfId="4930" hidden="1"/>
    <cellStyle name="Hyperlink 3" xfId="4934" hidden="1"/>
    <cellStyle name="Hyperlink 3" xfId="4839" hidden="1"/>
    <cellStyle name="Hyperlink 3" xfId="4937" hidden="1"/>
    <cellStyle name="Hyperlink 3" xfId="4941" hidden="1"/>
    <cellStyle name="Hyperlink 3" xfId="4947" hidden="1"/>
    <cellStyle name="Hyperlink 3" xfId="4952" hidden="1"/>
    <cellStyle name="Hyperlink 3" xfId="4956" hidden="1"/>
    <cellStyle name="Hyperlink 3" xfId="4076" hidden="1"/>
    <cellStyle name="Hyperlink 3" xfId="4346" hidden="1"/>
    <cellStyle name="Hyperlink 3" xfId="4347" hidden="1"/>
    <cellStyle name="Hyperlink 3" xfId="4597" hidden="1"/>
    <cellStyle name="Hyperlink 3" xfId="4851" hidden="1"/>
    <cellStyle name="Hyperlink 3" xfId="4847" hidden="1"/>
    <cellStyle name="Hyperlink 3" xfId="4999" hidden="1"/>
    <cellStyle name="Hyperlink 3" xfId="5004" hidden="1"/>
    <cellStyle name="Hyperlink 3" xfId="5008" hidden="1"/>
    <cellStyle name="Hyperlink 3" xfId="5011" hidden="1"/>
    <cellStyle name="Hyperlink 3" xfId="5014" hidden="1"/>
    <cellStyle name="Hyperlink 3" xfId="5016" hidden="1"/>
    <cellStyle name="Hyperlink 3" xfId="5020" hidden="1"/>
    <cellStyle name="Hyperlink 3" xfId="5025" hidden="1"/>
    <cellStyle name="Hyperlink 3" xfId="5029" hidden="1"/>
    <cellStyle name="Hyperlink 3" xfId="5035" hidden="1"/>
    <cellStyle name="Hyperlink 3" xfId="5040" hidden="1"/>
    <cellStyle name="Hyperlink 3" xfId="5044" hidden="1"/>
    <cellStyle name="Hyperlink 3" xfId="4958" hidden="1"/>
    <cellStyle name="Hyperlink 3" xfId="5013" hidden="1"/>
    <cellStyle name="Hyperlink 3" xfId="5048" hidden="1"/>
    <cellStyle name="Hyperlink 3" xfId="5054" hidden="1"/>
    <cellStyle name="Hyperlink 3" xfId="5059" hidden="1"/>
    <cellStyle name="Hyperlink 3" xfId="5063" hidden="1"/>
    <cellStyle name="Hyperlink 3" xfId="4968" hidden="1"/>
    <cellStyle name="Hyperlink 3" xfId="5066" hidden="1"/>
    <cellStyle name="Hyperlink 3" xfId="5070" hidden="1"/>
    <cellStyle name="Hyperlink 3" xfId="5076" hidden="1"/>
    <cellStyle name="Hyperlink 3" xfId="5081" hidden="1"/>
    <cellStyle name="Hyperlink 3" xfId="5085" hidden="1"/>
    <cellStyle name="Hyperlink 3" xfId="4205" hidden="1"/>
    <cellStyle name="Hyperlink 3" xfId="4475" hidden="1"/>
    <cellStyle name="Hyperlink 3" xfId="4476" hidden="1"/>
    <cellStyle name="Hyperlink 3" xfId="4726" hidden="1"/>
    <cellStyle name="Hyperlink 3" xfId="4980" hidden="1"/>
    <cellStyle name="Hyperlink 3" xfId="4976" hidden="1"/>
    <cellStyle name="Hyperlink 3" xfId="5128" hidden="1"/>
    <cellStyle name="Hyperlink 3" xfId="5133" hidden="1"/>
    <cellStyle name="Hyperlink 3" xfId="5137" hidden="1"/>
    <cellStyle name="Hyperlink 3" xfId="5140" hidden="1"/>
    <cellStyle name="Hyperlink 3" xfId="5143" hidden="1"/>
    <cellStyle name="Hyperlink 3" xfId="5145" hidden="1"/>
    <cellStyle name="Hyperlink 3" xfId="5149" hidden="1"/>
    <cellStyle name="Hyperlink 3" xfId="5154" hidden="1"/>
    <cellStyle name="Hyperlink 3" xfId="5158" hidden="1"/>
    <cellStyle name="Hyperlink 3" xfId="5164" hidden="1"/>
    <cellStyle name="Hyperlink 3" xfId="5169" hidden="1"/>
    <cellStyle name="Hyperlink 3" xfId="5173" hidden="1"/>
    <cellStyle name="Hyperlink 3" xfId="5087" hidden="1"/>
    <cellStyle name="Hyperlink 3" xfId="5142" hidden="1"/>
    <cellStyle name="Hyperlink 3" xfId="5177" hidden="1"/>
    <cellStyle name="Hyperlink 3" xfId="5183" hidden="1"/>
    <cellStyle name="Hyperlink 3" xfId="5188" hidden="1"/>
    <cellStyle name="Hyperlink 3" xfId="5192" hidden="1"/>
    <cellStyle name="Hyperlink 3" xfId="5097" hidden="1"/>
    <cellStyle name="Hyperlink 3" xfId="5195" hidden="1"/>
    <cellStyle name="Hyperlink 3" xfId="5199" hidden="1"/>
    <cellStyle name="Hyperlink 3" xfId="5205" hidden="1"/>
    <cellStyle name="Hyperlink 3" xfId="5210" hidden="1"/>
    <cellStyle name="Hyperlink 3" xfId="5214" hidden="1"/>
    <cellStyle name="Hyperlink 3" xfId="4334" hidden="1"/>
    <cellStyle name="Hyperlink 3" xfId="4604" hidden="1"/>
    <cellStyle name="Hyperlink 3" xfId="4605" hidden="1"/>
    <cellStyle name="Hyperlink 3" xfId="4855" hidden="1"/>
    <cellStyle name="Hyperlink 3" xfId="5109" hidden="1"/>
    <cellStyle name="Hyperlink 3" xfId="5105" hidden="1"/>
    <cellStyle name="Hyperlink 3" xfId="5257" hidden="1"/>
    <cellStyle name="Hyperlink 3" xfId="5262" hidden="1"/>
    <cellStyle name="Hyperlink 3" xfId="5266" hidden="1"/>
    <cellStyle name="Hyperlink 3" xfId="5269" hidden="1"/>
    <cellStyle name="Hyperlink 3" xfId="5272" hidden="1"/>
    <cellStyle name="Hyperlink 3" xfId="5274" hidden="1"/>
    <cellStyle name="Hyperlink 3" xfId="5278" hidden="1"/>
    <cellStyle name="Hyperlink 3" xfId="5283" hidden="1"/>
    <cellStyle name="Hyperlink 3" xfId="5287" hidden="1"/>
    <cellStyle name="Hyperlink 3" xfId="5293" hidden="1"/>
    <cellStyle name="Hyperlink 3" xfId="5298" hidden="1"/>
    <cellStyle name="Hyperlink 3" xfId="5302" hidden="1"/>
    <cellStyle name="Hyperlink 3" xfId="5216" hidden="1"/>
    <cellStyle name="Hyperlink 3" xfId="5271" hidden="1"/>
    <cellStyle name="Hyperlink 3" xfId="5306" hidden="1"/>
    <cellStyle name="Hyperlink 3" xfId="5312" hidden="1"/>
    <cellStyle name="Hyperlink 3" xfId="5317" hidden="1"/>
    <cellStyle name="Hyperlink 3" xfId="5321" hidden="1"/>
    <cellStyle name="Hyperlink 3" xfId="5226" hidden="1"/>
    <cellStyle name="Hyperlink 3" xfId="5324" hidden="1"/>
    <cellStyle name="Hyperlink 3" xfId="5328" hidden="1"/>
    <cellStyle name="Hyperlink 3" xfId="5334" hidden="1"/>
    <cellStyle name="Hyperlink 3" xfId="5339" hidden="1"/>
    <cellStyle name="Hyperlink 3" xfId="5343" hidden="1"/>
    <cellStyle name="Hyperlink 3" xfId="4463" hidden="1"/>
    <cellStyle name="Hyperlink 3" xfId="4733" hidden="1"/>
    <cellStyle name="Hyperlink 3" xfId="4734" hidden="1"/>
    <cellStyle name="Hyperlink 3" xfId="4984" hidden="1"/>
    <cellStyle name="Hyperlink 3" xfId="5238" hidden="1"/>
    <cellStyle name="Hyperlink 3" xfId="5234" hidden="1"/>
    <cellStyle name="Hyperlink 3" xfId="5386" hidden="1"/>
    <cellStyle name="Hyperlink 3" xfId="5391" hidden="1"/>
    <cellStyle name="Hyperlink 3" xfId="5395" hidden="1"/>
    <cellStyle name="Hyperlink 3" xfId="5398" hidden="1"/>
    <cellStyle name="Hyperlink 3" xfId="5401" hidden="1"/>
    <cellStyle name="Hyperlink 3" xfId="5403" hidden="1"/>
    <cellStyle name="Hyperlink 3" xfId="5407" hidden="1"/>
    <cellStyle name="Hyperlink 3" xfId="5412" hidden="1"/>
    <cellStyle name="Hyperlink 3" xfId="5416" hidden="1"/>
    <cellStyle name="Hyperlink 3" xfId="5422" hidden="1"/>
    <cellStyle name="Hyperlink 3" xfId="5427" hidden="1"/>
    <cellStyle name="Hyperlink 3" xfId="5431" hidden="1"/>
    <cellStyle name="Hyperlink 3" xfId="5345" hidden="1"/>
    <cellStyle name="Hyperlink 3" xfId="5400" hidden="1"/>
    <cellStyle name="Hyperlink 3" xfId="5435" hidden="1"/>
    <cellStyle name="Hyperlink 3" xfId="5441" hidden="1"/>
    <cellStyle name="Hyperlink 3" xfId="5446" hidden="1"/>
    <cellStyle name="Hyperlink 3" xfId="5450" hidden="1"/>
    <cellStyle name="Hyperlink 3" xfId="5355" hidden="1"/>
    <cellStyle name="Hyperlink 3" xfId="5453" hidden="1"/>
    <cellStyle name="Hyperlink 3" xfId="5457" hidden="1"/>
    <cellStyle name="Hyperlink 3" xfId="5463" hidden="1"/>
    <cellStyle name="Hyperlink 3" xfId="5468" hidden="1"/>
    <cellStyle name="Hyperlink 3" xfId="5472" hidden="1"/>
    <cellStyle name="Hyperlink 3" xfId="4592" hidden="1"/>
    <cellStyle name="Hyperlink 3" xfId="4862" hidden="1"/>
    <cellStyle name="Hyperlink 3" xfId="4863" hidden="1"/>
    <cellStyle name="Hyperlink 3" xfId="5113" hidden="1"/>
    <cellStyle name="Hyperlink 3" xfId="5367" hidden="1"/>
    <cellStyle name="Hyperlink 3" xfId="5363" hidden="1"/>
    <cellStyle name="Hyperlink 3" xfId="5515" hidden="1"/>
    <cellStyle name="Hyperlink 3" xfId="5520" hidden="1"/>
    <cellStyle name="Hyperlink 3" xfId="5524" hidden="1"/>
    <cellStyle name="Hyperlink 3" xfId="5527" hidden="1"/>
    <cellStyle name="Hyperlink 3" xfId="5530" hidden="1"/>
    <cellStyle name="Hyperlink 3" xfId="5532" hidden="1"/>
    <cellStyle name="Hyperlink 3" xfId="5536" hidden="1"/>
    <cellStyle name="Hyperlink 3" xfId="5541" hidden="1"/>
    <cellStyle name="Hyperlink 3" xfId="5545" hidden="1"/>
    <cellStyle name="Hyperlink 3" xfId="5551" hidden="1"/>
    <cellStyle name="Hyperlink 3" xfId="5556" hidden="1"/>
    <cellStyle name="Hyperlink 3" xfId="5560" hidden="1"/>
    <cellStyle name="Hyperlink 3" xfId="5474" hidden="1"/>
    <cellStyle name="Hyperlink 3" xfId="5529" hidden="1"/>
    <cellStyle name="Hyperlink 3" xfId="5564" hidden="1"/>
    <cellStyle name="Hyperlink 3" xfId="5570" hidden="1"/>
    <cellStyle name="Hyperlink 3" xfId="5575" hidden="1"/>
    <cellStyle name="Hyperlink 3" xfId="5579" hidden="1"/>
    <cellStyle name="Hyperlink 3" xfId="5484" hidden="1"/>
    <cellStyle name="Hyperlink 3" xfId="5582" hidden="1"/>
    <cellStyle name="Hyperlink 3" xfId="5586" hidden="1"/>
    <cellStyle name="Hyperlink 3" xfId="5592" hidden="1"/>
    <cellStyle name="Hyperlink 3" xfId="5597" hidden="1"/>
    <cellStyle name="Hyperlink 3" xfId="5601" hidden="1"/>
    <cellStyle name="Hyperlink 3" xfId="4721" hidden="1"/>
    <cellStyle name="Hyperlink 3" xfId="4991" hidden="1"/>
    <cellStyle name="Hyperlink 3" xfId="4992" hidden="1"/>
    <cellStyle name="Hyperlink 3" xfId="5242" hidden="1"/>
    <cellStyle name="Hyperlink 3" xfId="5496" hidden="1"/>
    <cellStyle name="Hyperlink 3" xfId="5492" hidden="1"/>
    <cellStyle name="Hyperlink 3" xfId="5644" hidden="1"/>
    <cellStyle name="Hyperlink 3" xfId="5649" hidden="1"/>
    <cellStyle name="Hyperlink 3" xfId="5653" hidden="1"/>
    <cellStyle name="Hyperlink 3" xfId="5656" hidden="1"/>
    <cellStyle name="Hyperlink 3" xfId="5659" hidden="1"/>
    <cellStyle name="Hyperlink 3" xfId="5661" hidden="1"/>
    <cellStyle name="Hyperlink 3" xfId="5665" hidden="1"/>
    <cellStyle name="Hyperlink 3" xfId="5670" hidden="1"/>
    <cellStyle name="Hyperlink 3" xfId="5674" hidden="1"/>
    <cellStyle name="Hyperlink 3" xfId="5680" hidden="1"/>
    <cellStyle name="Hyperlink 3" xfId="5685" hidden="1"/>
    <cellStyle name="Hyperlink 3" xfId="5689" hidden="1"/>
    <cellStyle name="Hyperlink 3" xfId="5603" hidden="1"/>
    <cellStyle name="Hyperlink 3" xfId="5658" hidden="1"/>
    <cellStyle name="Hyperlink 3" xfId="5693" hidden="1"/>
    <cellStyle name="Hyperlink 3" xfId="5699" hidden="1"/>
    <cellStyle name="Hyperlink 3" xfId="5704" hidden="1"/>
    <cellStyle name="Hyperlink 3" xfId="5708" hidden="1"/>
    <cellStyle name="Hyperlink 3" xfId="5613" hidden="1"/>
    <cellStyle name="Hyperlink 3" xfId="5711" hidden="1"/>
    <cellStyle name="Hyperlink 3" xfId="5715" hidden="1"/>
    <cellStyle name="Hyperlink 3" xfId="5721" hidden="1"/>
    <cellStyle name="Hyperlink 3" xfId="5726" hidden="1"/>
    <cellStyle name="Hyperlink 3" xfId="5730" hidden="1"/>
    <cellStyle name="Hyperlink 3" xfId="4850" hidden="1"/>
    <cellStyle name="Hyperlink 3" xfId="5120" hidden="1"/>
    <cellStyle name="Hyperlink 3" xfId="5121" hidden="1"/>
    <cellStyle name="Hyperlink 3" xfId="5371" hidden="1"/>
    <cellStyle name="Hyperlink 3" xfId="5625" hidden="1"/>
    <cellStyle name="Hyperlink 3" xfId="5621" hidden="1"/>
    <cellStyle name="Hyperlink 3" xfId="5773" hidden="1"/>
    <cellStyle name="Hyperlink 3" xfId="5778" hidden="1"/>
    <cellStyle name="Hyperlink 3" xfId="5782" hidden="1"/>
    <cellStyle name="Hyperlink 3" xfId="5785" hidden="1"/>
    <cellStyle name="Hyperlink 3" xfId="5788" hidden="1"/>
    <cellStyle name="Hyperlink 3" xfId="5790" hidden="1"/>
    <cellStyle name="Hyperlink 3" xfId="5794" hidden="1"/>
    <cellStyle name="Hyperlink 3" xfId="5799" hidden="1"/>
    <cellStyle name="Hyperlink 3" xfId="5803" hidden="1"/>
    <cellStyle name="Hyperlink 3" xfId="5809" hidden="1"/>
    <cellStyle name="Hyperlink 3" xfId="5814" hidden="1"/>
    <cellStyle name="Hyperlink 3" xfId="5818" hidden="1"/>
    <cellStyle name="Hyperlink 3" xfId="5732" hidden="1"/>
    <cellStyle name="Hyperlink 3" xfId="5787" hidden="1"/>
    <cellStyle name="Hyperlink 3" xfId="5822" hidden="1"/>
    <cellStyle name="Hyperlink 3" xfId="5828" hidden="1"/>
    <cellStyle name="Hyperlink 3" xfId="5833" hidden="1"/>
    <cellStyle name="Hyperlink 3" xfId="5837" hidden="1"/>
    <cellStyle name="Hyperlink 3" xfId="5742" hidden="1"/>
    <cellStyle name="Hyperlink 3" xfId="5840" hidden="1"/>
    <cellStyle name="Hyperlink 3" xfId="5844" hidden="1"/>
    <cellStyle name="Hyperlink 3" xfId="5850" hidden="1"/>
    <cellStyle name="Hyperlink 3" xfId="5855" hidden="1"/>
    <cellStyle name="Hyperlink 3" xfId="5859" hidden="1"/>
    <cellStyle name="Hyperlink 3" xfId="4979" hidden="1"/>
    <cellStyle name="Hyperlink 3" xfId="5249" hidden="1"/>
    <cellStyle name="Hyperlink 3" xfId="5250" hidden="1"/>
    <cellStyle name="Hyperlink 3" xfId="5500" hidden="1"/>
    <cellStyle name="Hyperlink 3" xfId="5754" hidden="1"/>
    <cellStyle name="Hyperlink 3" xfId="5750" hidden="1"/>
    <cellStyle name="Hyperlink 3" xfId="5902" hidden="1"/>
    <cellStyle name="Hyperlink 3" xfId="5907" hidden="1"/>
    <cellStyle name="Hyperlink 3" xfId="5911" hidden="1"/>
    <cellStyle name="Hyperlink 3" xfId="5914" hidden="1"/>
    <cellStyle name="Hyperlink 3" xfId="5917" hidden="1"/>
    <cellStyle name="Hyperlink 3" xfId="5919" hidden="1"/>
    <cellStyle name="Hyperlink 3" xfId="5923" hidden="1"/>
    <cellStyle name="Hyperlink 3" xfId="5928" hidden="1"/>
    <cellStyle name="Hyperlink 3" xfId="5932" hidden="1"/>
    <cellStyle name="Hyperlink 3" xfId="5938" hidden="1"/>
    <cellStyle name="Hyperlink 3" xfId="5943" hidden="1"/>
    <cellStyle name="Hyperlink 3" xfId="5947" hidden="1"/>
    <cellStyle name="Hyperlink 3" xfId="5861" hidden="1"/>
    <cellStyle name="Hyperlink 3" xfId="5916" hidden="1"/>
    <cellStyle name="Hyperlink 3" xfId="5951" hidden="1"/>
    <cellStyle name="Hyperlink 3" xfId="5957" hidden="1"/>
    <cellStyle name="Hyperlink 3" xfId="5962" hidden="1"/>
    <cellStyle name="Hyperlink 3" xfId="5966" hidden="1"/>
    <cellStyle name="Hyperlink 3" xfId="5871" hidden="1"/>
    <cellStyle name="Hyperlink 3" xfId="5969" hidden="1"/>
    <cellStyle name="Hyperlink 3" xfId="5973" hidden="1"/>
    <cellStyle name="Hyperlink 3" xfId="5979" hidden="1"/>
    <cellStyle name="Hyperlink 3" xfId="5984" hidden="1"/>
    <cellStyle name="Hyperlink 3" xfId="5988" hidden="1"/>
    <cellStyle name="Hyperlink 3" xfId="5108" hidden="1"/>
    <cellStyle name="Hyperlink 3" xfId="5378" hidden="1"/>
    <cellStyle name="Hyperlink 3" xfId="5379" hidden="1"/>
    <cellStyle name="Hyperlink 3" xfId="5629" hidden="1"/>
    <cellStyle name="Hyperlink 3" xfId="5883" hidden="1"/>
    <cellStyle name="Hyperlink 3" xfId="5879" hidden="1"/>
    <cellStyle name="Hyperlink 3" xfId="6031" hidden="1"/>
    <cellStyle name="Hyperlink 3" xfId="6036" hidden="1"/>
    <cellStyle name="Hyperlink 3" xfId="6040" hidden="1"/>
    <cellStyle name="Hyperlink 3" xfId="6043" hidden="1"/>
    <cellStyle name="Hyperlink 3" xfId="6046" hidden="1"/>
    <cellStyle name="Hyperlink 3" xfId="6048" hidden="1"/>
    <cellStyle name="Hyperlink 3" xfId="6052" hidden="1"/>
    <cellStyle name="Hyperlink 3" xfId="6057" hidden="1"/>
    <cellStyle name="Hyperlink 3" xfId="6061" hidden="1"/>
    <cellStyle name="Hyperlink 3" xfId="6067" hidden="1"/>
    <cellStyle name="Hyperlink 3" xfId="6072" hidden="1"/>
    <cellStyle name="Hyperlink 3" xfId="6076" hidden="1"/>
    <cellStyle name="Hyperlink 3" xfId="5990" hidden="1"/>
    <cellStyle name="Hyperlink 3" xfId="6045" hidden="1"/>
    <cellStyle name="Hyperlink 3" xfId="6080" hidden="1"/>
    <cellStyle name="Hyperlink 3" xfId="6086" hidden="1"/>
    <cellStyle name="Hyperlink 3" xfId="6091" hidden="1"/>
    <cellStyle name="Hyperlink 3" xfId="6095" hidden="1"/>
    <cellStyle name="Hyperlink 3" xfId="6000" hidden="1"/>
    <cellStyle name="Hyperlink 3" xfId="6098" hidden="1"/>
    <cellStyle name="Hyperlink 3" xfId="6102" hidden="1"/>
    <cellStyle name="Hyperlink 3" xfId="6108" hidden="1"/>
    <cellStyle name="Hyperlink 3" xfId="6113" hidden="1"/>
    <cellStyle name="Hyperlink 3" xfId="6117" hidden="1"/>
    <cellStyle name="Hyperlink 3" xfId="5237" hidden="1"/>
    <cellStyle name="Hyperlink 3" xfId="5507" hidden="1"/>
    <cellStyle name="Hyperlink 3" xfId="5508" hidden="1"/>
    <cellStyle name="Hyperlink 3" xfId="5758" hidden="1"/>
    <cellStyle name="Hyperlink 3" xfId="6012" hidden="1"/>
    <cellStyle name="Hyperlink 3" xfId="6008" hidden="1"/>
    <cellStyle name="Hyperlink 3" xfId="6160" hidden="1"/>
    <cellStyle name="Hyperlink 3" xfId="6165" hidden="1"/>
    <cellStyle name="Hyperlink 3" xfId="6169" hidden="1"/>
    <cellStyle name="Hyperlink 3" xfId="6172" hidden="1"/>
    <cellStyle name="Hyperlink 3" xfId="6175" hidden="1"/>
    <cellStyle name="Hyperlink 3" xfId="6177" hidden="1"/>
    <cellStyle name="Hyperlink 3" xfId="6181" hidden="1"/>
    <cellStyle name="Hyperlink 3" xfId="6186" hidden="1"/>
    <cellStyle name="Hyperlink 3" xfId="6190" hidden="1"/>
    <cellStyle name="Hyperlink 3" xfId="6196" hidden="1"/>
    <cellStyle name="Hyperlink 3" xfId="6201" hidden="1"/>
    <cellStyle name="Hyperlink 3" xfId="6205" hidden="1"/>
    <cellStyle name="Hyperlink 3" xfId="6119" hidden="1"/>
    <cellStyle name="Hyperlink 3" xfId="6174" hidden="1"/>
    <cellStyle name="Hyperlink 3" xfId="6209" hidden="1"/>
    <cellStyle name="Hyperlink 3" xfId="6215" hidden="1"/>
    <cellStyle name="Hyperlink 3" xfId="6220" hidden="1"/>
    <cellStyle name="Hyperlink 3" xfId="6224" hidden="1"/>
    <cellStyle name="Hyperlink 3" xfId="6129" hidden="1"/>
    <cellStyle name="Hyperlink 3" xfId="6227" hidden="1"/>
    <cellStyle name="Hyperlink 3" xfId="6231" hidden="1"/>
    <cellStyle name="Hyperlink 3" xfId="6237" hidden="1"/>
    <cellStyle name="Hyperlink 3" xfId="6242" hidden="1"/>
    <cellStyle name="Hyperlink 3" xfId="6246" hidden="1"/>
    <cellStyle name="Hyperlink 3" xfId="5366" hidden="1"/>
    <cellStyle name="Hyperlink 3" xfId="5636" hidden="1"/>
    <cellStyle name="Hyperlink 3" xfId="5637" hidden="1"/>
    <cellStyle name="Hyperlink 3" xfId="5887" hidden="1"/>
    <cellStyle name="Hyperlink 3" xfId="6141" hidden="1"/>
    <cellStyle name="Hyperlink 3" xfId="6137" hidden="1"/>
    <cellStyle name="Hyperlink 3" xfId="6289" hidden="1"/>
    <cellStyle name="Hyperlink 3" xfId="6294" hidden="1"/>
    <cellStyle name="Hyperlink 3" xfId="6298" hidden="1"/>
    <cellStyle name="Hyperlink 3" xfId="6301" hidden="1"/>
    <cellStyle name="Hyperlink 3" xfId="6304" hidden="1"/>
    <cellStyle name="Hyperlink 3" xfId="6306" hidden="1"/>
    <cellStyle name="Hyperlink 3" xfId="6310" hidden="1"/>
    <cellStyle name="Hyperlink 3" xfId="6315" hidden="1"/>
    <cellStyle name="Hyperlink 3" xfId="6319" hidden="1"/>
    <cellStyle name="Hyperlink 3" xfId="6325" hidden="1"/>
    <cellStyle name="Hyperlink 3" xfId="6330" hidden="1"/>
    <cellStyle name="Hyperlink 3" xfId="6334" hidden="1"/>
    <cellStyle name="Hyperlink 3" xfId="6248" hidden="1"/>
    <cellStyle name="Hyperlink 3" xfId="6303" hidden="1"/>
    <cellStyle name="Hyperlink 3" xfId="6338" hidden="1"/>
    <cellStyle name="Hyperlink 3" xfId="6344" hidden="1"/>
    <cellStyle name="Hyperlink 3" xfId="6349" hidden="1"/>
    <cellStyle name="Hyperlink 3" xfId="6353" hidden="1"/>
    <cellStyle name="Hyperlink 3" xfId="6258" hidden="1"/>
    <cellStyle name="Hyperlink 3" xfId="6356" hidden="1"/>
    <cellStyle name="Hyperlink 3" xfId="6360" hidden="1"/>
    <cellStyle name="Hyperlink 3" xfId="6366" hidden="1"/>
    <cellStyle name="Hyperlink 3" xfId="6371" hidden="1"/>
    <cellStyle name="Hyperlink 3" xfId="6375" hidden="1"/>
    <cellStyle name="Hyperlink 3" xfId="5495" hidden="1"/>
    <cellStyle name="Hyperlink 3" xfId="5765" hidden="1"/>
    <cellStyle name="Hyperlink 3" xfId="5766" hidden="1"/>
    <cellStyle name="Hyperlink 3" xfId="6016" hidden="1"/>
    <cellStyle name="Hyperlink 3" xfId="6270" hidden="1"/>
    <cellStyle name="Hyperlink 3" xfId="6266" hidden="1"/>
    <cellStyle name="Hyperlink 3" xfId="6418" hidden="1"/>
    <cellStyle name="Hyperlink 3" xfId="6423" hidden="1"/>
    <cellStyle name="Hyperlink 3" xfId="6427" hidden="1"/>
    <cellStyle name="Hyperlink 3" xfId="6430" hidden="1"/>
    <cellStyle name="Hyperlink 3" xfId="6433" hidden="1"/>
    <cellStyle name="Hyperlink 3" xfId="6435" hidden="1"/>
    <cellStyle name="Hyperlink 3" xfId="6439" hidden="1"/>
    <cellStyle name="Hyperlink 3" xfId="6444" hidden="1"/>
    <cellStyle name="Hyperlink 3" xfId="6448" hidden="1"/>
    <cellStyle name="Hyperlink 3" xfId="6454" hidden="1"/>
    <cellStyle name="Hyperlink 3" xfId="6459" hidden="1"/>
    <cellStyle name="Hyperlink 3" xfId="6463" hidden="1"/>
    <cellStyle name="Hyperlink 3" xfId="6377" hidden="1"/>
    <cellStyle name="Hyperlink 3" xfId="6432" hidden="1"/>
    <cellStyle name="Hyperlink 3" xfId="6467" hidden="1"/>
    <cellStyle name="Hyperlink 3" xfId="6473" hidden="1"/>
    <cellStyle name="Hyperlink 3" xfId="6478" hidden="1"/>
    <cellStyle name="Hyperlink 3" xfId="6482" hidden="1"/>
    <cellStyle name="Hyperlink 3" xfId="6387" hidden="1"/>
    <cellStyle name="Hyperlink 3" xfId="6485" hidden="1"/>
    <cellStyle name="Hyperlink 3" xfId="6489" hidden="1"/>
    <cellStyle name="Hyperlink 3" xfId="6495" hidden="1"/>
    <cellStyle name="Hyperlink 3" xfId="6500" hidden="1"/>
    <cellStyle name="Hyperlink 3" xfId="6504" hidden="1"/>
    <cellStyle name="Hyperlink 3" xfId="5624" hidden="1"/>
    <cellStyle name="Hyperlink 3" xfId="5894" hidden="1"/>
    <cellStyle name="Hyperlink 3" xfId="5895" hidden="1"/>
    <cellStyle name="Hyperlink 3" xfId="6145" hidden="1"/>
    <cellStyle name="Hyperlink 3" xfId="6399" hidden="1"/>
    <cellStyle name="Hyperlink 3" xfId="6395" hidden="1"/>
    <cellStyle name="Hyperlink 3" xfId="6547" hidden="1"/>
    <cellStyle name="Hyperlink 3" xfId="6552" hidden="1"/>
    <cellStyle name="Hyperlink 3" xfId="6556" hidden="1"/>
    <cellStyle name="Hyperlink 3" xfId="6559" hidden="1"/>
    <cellStyle name="Hyperlink 3" xfId="6562" hidden="1"/>
    <cellStyle name="Hyperlink 3" xfId="6564" hidden="1"/>
    <cellStyle name="Hyperlink 3" xfId="6568" hidden="1"/>
    <cellStyle name="Hyperlink 3" xfId="6573" hidden="1"/>
    <cellStyle name="Hyperlink 3" xfId="6577" hidden="1"/>
    <cellStyle name="Hyperlink 3" xfId="6583" hidden="1"/>
    <cellStyle name="Hyperlink 3" xfId="6588" hidden="1"/>
    <cellStyle name="Hyperlink 3" xfId="6592" hidden="1"/>
    <cellStyle name="Hyperlink 3" xfId="6506" hidden="1"/>
    <cellStyle name="Hyperlink 3" xfId="6561" hidden="1"/>
    <cellStyle name="Hyperlink 3" xfId="6596" hidden="1"/>
    <cellStyle name="Hyperlink 3" xfId="6602" hidden="1"/>
    <cellStyle name="Hyperlink 3" xfId="6607" hidden="1"/>
    <cellStyle name="Hyperlink 3" xfId="6611" hidden="1"/>
    <cellStyle name="Hyperlink 3" xfId="6516" hidden="1"/>
    <cellStyle name="Hyperlink 3" xfId="6614" hidden="1"/>
    <cellStyle name="Hyperlink 3" xfId="6618" hidden="1"/>
    <cellStyle name="Hyperlink 3" xfId="6624" hidden="1"/>
    <cellStyle name="Hyperlink 3" xfId="6629" hidden="1"/>
    <cellStyle name="Hyperlink 3" xfId="6633" hidden="1"/>
    <cellStyle name="Hyperlink 3" xfId="5753" hidden="1"/>
    <cellStyle name="Hyperlink 3" xfId="6023" hidden="1"/>
    <cellStyle name="Hyperlink 3" xfId="6024" hidden="1"/>
    <cellStyle name="Hyperlink 3" xfId="6274" hidden="1"/>
    <cellStyle name="Hyperlink 3" xfId="6528" hidden="1"/>
    <cellStyle name="Hyperlink 3" xfId="6524" hidden="1"/>
    <cellStyle name="Hyperlink 3" xfId="6676" hidden="1"/>
    <cellStyle name="Hyperlink 3" xfId="6681" hidden="1"/>
    <cellStyle name="Hyperlink 3" xfId="6685" hidden="1"/>
    <cellStyle name="Hyperlink 3" xfId="6688" hidden="1"/>
    <cellStyle name="Hyperlink 3" xfId="6691" hidden="1"/>
    <cellStyle name="Hyperlink 3" xfId="6693" hidden="1"/>
    <cellStyle name="Hyperlink 3" xfId="6697" hidden="1"/>
    <cellStyle name="Hyperlink 3" xfId="6702" hidden="1"/>
    <cellStyle name="Hyperlink 3" xfId="6706" hidden="1"/>
    <cellStyle name="Hyperlink 3" xfId="6712" hidden="1"/>
    <cellStyle name="Hyperlink 3" xfId="6717" hidden="1"/>
    <cellStyle name="Hyperlink 3" xfId="6721" hidden="1"/>
    <cellStyle name="Hyperlink 3" xfId="6635" hidden="1"/>
    <cellStyle name="Hyperlink 3" xfId="6690" hidden="1"/>
    <cellStyle name="Hyperlink 3" xfId="6725" hidden="1"/>
    <cellStyle name="Hyperlink 3" xfId="6731" hidden="1"/>
    <cellStyle name="Hyperlink 3" xfId="6736" hidden="1"/>
    <cellStyle name="Hyperlink 3" xfId="6740" hidden="1"/>
    <cellStyle name="Hyperlink 3" xfId="6645" hidden="1"/>
    <cellStyle name="Hyperlink 3" xfId="6743" hidden="1"/>
    <cellStyle name="Hyperlink 3" xfId="6747" hidden="1"/>
    <cellStyle name="Hyperlink 3" xfId="6753" hidden="1"/>
    <cellStyle name="Hyperlink 3" xfId="6758" hidden="1"/>
    <cellStyle name="Hyperlink 3" xfId="6762" hidden="1"/>
    <cellStyle name="Hyperlink 3" xfId="5882" hidden="1"/>
    <cellStyle name="Hyperlink 3" xfId="6152" hidden="1"/>
    <cellStyle name="Hyperlink 3" xfId="6153" hidden="1"/>
    <cellStyle name="Hyperlink 3" xfId="6403" hidden="1"/>
    <cellStyle name="Hyperlink 3" xfId="6657" hidden="1"/>
    <cellStyle name="Hyperlink 3" xfId="6653" hidden="1"/>
    <cellStyle name="Hyperlink 3" xfId="6805" hidden="1"/>
    <cellStyle name="Hyperlink 3" xfId="6810" hidden="1"/>
    <cellStyle name="Hyperlink 3" xfId="6814" hidden="1"/>
    <cellStyle name="Hyperlink 3" xfId="6817" hidden="1"/>
    <cellStyle name="Hyperlink 3" xfId="6820" hidden="1"/>
    <cellStyle name="Hyperlink 3" xfId="6822" hidden="1"/>
    <cellStyle name="Hyperlink 3" xfId="6826" hidden="1"/>
    <cellStyle name="Hyperlink 3" xfId="6831" hidden="1"/>
    <cellStyle name="Hyperlink 3" xfId="6835" hidden="1"/>
    <cellStyle name="Hyperlink 3" xfId="6841" hidden="1"/>
    <cellStyle name="Hyperlink 3" xfId="6846" hidden="1"/>
    <cellStyle name="Hyperlink 3" xfId="6850" hidden="1"/>
    <cellStyle name="Hyperlink 3" xfId="6764" hidden="1"/>
    <cellStyle name="Hyperlink 3" xfId="6819" hidden="1"/>
    <cellStyle name="Hyperlink 3" xfId="6854" hidden="1"/>
    <cellStyle name="Hyperlink 3" xfId="6860" hidden="1"/>
    <cellStyle name="Hyperlink 3" xfId="6865" hidden="1"/>
    <cellStyle name="Hyperlink 3" xfId="6869" hidden="1"/>
    <cellStyle name="Hyperlink 3" xfId="6774" hidden="1"/>
    <cellStyle name="Hyperlink 3" xfId="6872" hidden="1"/>
    <cellStyle name="Hyperlink 3" xfId="6876" hidden="1"/>
    <cellStyle name="Hyperlink 3" xfId="6882" hidden="1"/>
    <cellStyle name="Hyperlink 3" xfId="6887" hidden="1"/>
    <cellStyle name="Hyperlink 3" xfId="6891" hidden="1"/>
    <cellStyle name="Hyperlink 3" xfId="6011" hidden="1"/>
    <cellStyle name="Hyperlink 3" xfId="6281" hidden="1"/>
    <cellStyle name="Hyperlink 3" xfId="6282" hidden="1"/>
    <cellStyle name="Hyperlink 3" xfId="6532" hidden="1"/>
    <cellStyle name="Hyperlink 3" xfId="6786" hidden="1"/>
    <cellStyle name="Hyperlink 3" xfId="6782" hidden="1"/>
    <cellStyle name="Hyperlink 3" xfId="6933" hidden="1"/>
    <cellStyle name="Hyperlink 3" xfId="6938" hidden="1"/>
    <cellStyle name="Hyperlink 3" xfId="6942" hidden="1"/>
    <cellStyle name="Hyperlink 3" xfId="6945" hidden="1"/>
    <cellStyle name="Hyperlink 3" xfId="6948" hidden="1"/>
    <cellStyle name="Hyperlink 3" xfId="6950" hidden="1"/>
    <cellStyle name="Hyperlink 3" xfId="6954" hidden="1"/>
    <cellStyle name="Hyperlink 3" xfId="6959" hidden="1"/>
    <cellStyle name="Hyperlink 3" xfId="6963" hidden="1"/>
    <cellStyle name="Hyperlink 3" xfId="6969" hidden="1"/>
    <cellStyle name="Hyperlink 3" xfId="6974" hidden="1"/>
    <cellStyle name="Hyperlink 3" xfId="6978" hidden="1"/>
    <cellStyle name="Hyperlink 3" xfId="6893" hidden="1"/>
    <cellStyle name="Hyperlink 3" xfId="6947" hidden="1"/>
    <cellStyle name="Hyperlink 3" xfId="6982" hidden="1"/>
    <cellStyle name="Hyperlink 3" xfId="6988" hidden="1"/>
    <cellStyle name="Hyperlink 3" xfId="6993" hidden="1"/>
    <cellStyle name="Hyperlink 3" xfId="6997" hidden="1"/>
    <cellStyle name="Hyperlink 3" xfId="6903" hidden="1"/>
    <cellStyle name="Hyperlink 3" xfId="7000" hidden="1"/>
    <cellStyle name="Hyperlink 3" xfId="7004" hidden="1"/>
    <cellStyle name="Hyperlink 3" xfId="7010" hidden="1"/>
    <cellStyle name="Hyperlink 3" xfId="7015" hidden="1"/>
    <cellStyle name="Hyperlink 3" xfId="7019" hidden="1"/>
    <cellStyle name="Hyperlink 3" xfId="6140" hidden="1"/>
    <cellStyle name="Hyperlink 3" xfId="6410" hidden="1"/>
    <cellStyle name="Hyperlink 3" xfId="6411" hidden="1"/>
    <cellStyle name="Hyperlink 3" xfId="6661" hidden="1"/>
    <cellStyle name="Hyperlink 3" xfId="6914" hidden="1"/>
    <cellStyle name="Hyperlink 3" xfId="6910" hidden="1"/>
    <cellStyle name="Hyperlink 3" xfId="7060" hidden="1"/>
    <cellStyle name="Hyperlink 3" xfId="7065" hidden="1"/>
    <cellStyle name="Hyperlink 3" xfId="7069" hidden="1"/>
    <cellStyle name="Hyperlink 3" xfId="7072" hidden="1"/>
    <cellStyle name="Hyperlink 3" xfId="7075" hidden="1"/>
    <cellStyle name="Hyperlink 3" xfId="7077" hidden="1"/>
    <cellStyle name="Hyperlink 3" xfId="7081" hidden="1"/>
    <cellStyle name="Hyperlink 3" xfId="7086" hidden="1"/>
    <cellStyle name="Hyperlink 3" xfId="7090" hidden="1"/>
    <cellStyle name="Hyperlink 3" xfId="7096" hidden="1"/>
    <cellStyle name="Hyperlink 3" xfId="7101" hidden="1"/>
    <cellStyle name="Hyperlink 3" xfId="7105" hidden="1"/>
    <cellStyle name="Hyperlink 3" xfId="7021" hidden="1"/>
    <cellStyle name="Hyperlink 3" xfId="7074" hidden="1"/>
    <cellStyle name="Hyperlink 3" xfId="7109" hidden="1"/>
    <cellStyle name="Hyperlink 3" xfId="7115" hidden="1"/>
    <cellStyle name="Hyperlink 3" xfId="7120" hidden="1"/>
    <cellStyle name="Hyperlink 3" xfId="7124" hidden="1"/>
    <cellStyle name="Hyperlink 3" xfId="7031" hidden="1"/>
    <cellStyle name="Hyperlink 3" xfId="7127" hidden="1"/>
    <cellStyle name="Hyperlink 3" xfId="7131" hidden="1"/>
    <cellStyle name="Hyperlink 3" xfId="7137" hidden="1"/>
    <cellStyle name="Hyperlink 3" xfId="7142" hidden="1"/>
    <cellStyle name="Hyperlink 3" xfId="7146" hidden="1"/>
    <cellStyle name="Hyperlink 3" xfId="6269" hidden="1"/>
    <cellStyle name="Hyperlink 3" xfId="6539" hidden="1"/>
    <cellStyle name="Hyperlink 3" xfId="6540" hidden="1"/>
    <cellStyle name="Hyperlink 3" xfId="6790" hidden="1"/>
    <cellStyle name="Hyperlink 3" xfId="7041" hidden="1"/>
    <cellStyle name="Hyperlink 3" xfId="7038" hidden="1"/>
    <cellStyle name="Hyperlink 3" xfId="7187" hidden="1"/>
    <cellStyle name="Hyperlink 3" xfId="7192" hidden="1"/>
    <cellStyle name="Hyperlink 3" xfId="7196" hidden="1"/>
    <cellStyle name="Hyperlink 3" xfId="7199" hidden="1"/>
    <cellStyle name="Hyperlink 3" xfId="7202" hidden="1"/>
    <cellStyle name="Hyperlink 3" xfId="7204" hidden="1"/>
    <cellStyle name="Hyperlink 3" xfId="7208" hidden="1"/>
    <cellStyle name="Hyperlink 3" xfId="7213" hidden="1"/>
    <cellStyle name="Hyperlink 3" xfId="7217" hidden="1"/>
    <cellStyle name="Hyperlink 3" xfId="7223" hidden="1"/>
    <cellStyle name="Hyperlink 3" xfId="7228" hidden="1"/>
    <cellStyle name="Hyperlink 3" xfId="7232" hidden="1"/>
    <cellStyle name="Hyperlink 3" xfId="7148" hidden="1"/>
    <cellStyle name="Hyperlink 3" xfId="7201" hidden="1"/>
    <cellStyle name="Hyperlink 3" xfId="7236" hidden="1"/>
    <cellStyle name="Hyperlink 3" xfId="7242" hidden="1"/>
    <cellStyle name="Hyperlink 3" xfId="7247" hidden="1"/>
    <cellStyle name="Hyperlink 3" xfId="7251" hidden="1"/>
    <cellStyle name="Hyperlink 3" xfId="7158" hidden="1"/>
    <cellStyle name="Hyperlink 3" xfId="7254" hidden="1"/>
    <cellStyle name="Hyperlink 3" xfId="7258" hidden="1"/>
    <cellStyle name="Hyperlink 3" xfId="7264" hidden="1"/>
    <cellStyle name="Hyperlink 3" xfId="7269" hidden="1"/>
    <cellStyle name="Hyperlink 3" xfId="7273" hidden="1"/>
    <cellStyle name="Hyperlink 3" xfId="6398" hidden="1"/>
    <cellStyle name="Hyperlink 3" xfId="6668" hidden="1"/>
    <cellStyle name="Hyperlink 3" xfId="6669" hidden="1"/>
    <cellStyle name="Hyperlink 3" xfId="6918" hidden="1"/>
    <cellStyle name="Hyperlink 3" xfId="7168" hidden="1"/>
    <cellStyle name="Hyperlink 3" xfId="7165" hidden="1"/>
    <cellStyle name="Hyperlink 3" xfId="7312" hidden="1"/>
    <cellStyle name="Hyperlink 3" xfId="7317" hidden="1"/>
    <cellStyle name="Hyperlink 3" xfId="7321" hidden="1"/>
    <cellStyle name="Hyperlink 3" xfId="7324" hidden="1"/>
    <cellStyle name="Hyperlink 3" xfId="7327" hidden="1"/>
    <cellStyle name="Hyperlink 3" xfId="7329" hidden="1"/>
    <cellStyle name="Hyperlink 3" xfId="7333" hidden="1"/>
    <cellStyle name="Hyperlink 3" xfId="7338" hidden="1"/>
    <cellStyle name="Hyperlink 3" xfId="7342" hidden="1"/>
    <cellStyle name="Hyperlink 3" xfId="7348" hidden="1"/>
    <cellStyle name="Hyperlink 3" xfId="7353" hidden="1"/>
    <cellStyle name="Hyperlink 3" xfId="7357" hidden="1"/>
    <cellStyle name="Hyperlink 3" xfId="7275" hidden="1"/>
    <cellStyle name="Hyperlink 3" xfId="7326" hidden="1"/>
    <cellStyle name="Hyperlink 3" xfId="7361" hidden="1"/>
    <cellStyle name="Hyperlink 3" xfId="7367" hidden="1"/>
    <cellStyle name="Hyperlink 3" xfId="7372" hidden="1"/>
    <cellStyle name="Hyperlink 3" xfId="7376" hidden="1"/>
    <cellStyle name="Hyperlink 3" xfId="7285" hidden="1"/>
    <cellStyle name="Hyperlink 3" xfId="7379" hidden="1"/>
    <cellStyle name="Hyperlink 3" xfId="7383" hidden="1"/>
    <cellStyle name="Hyperlink 3" xfId="7389" hidden="1"/>
    <cellStyle name="Hyperlink 3" xfId="7394" hidden="1"/>
    <cellStyle name="Hyperlink 3" xfId="7398" hidden="1"/>
    <cellStyle name="Hyperlink 3" xfId="6527" hidden="1"/>
    <cellStyle name="Hyperlink 3" xfId="6797" hidden="1"/>
    <cellStyle name="Hyperlink 3" xfId="6798" hidden="1"/>
    <cellStyle name="Hyperlink 3" xfId="7045" hidden="1"/>
    <cellStyle name="Hyperlink 3" xfId="7293" hidden="1"/>
    <cellStyle name="Hyperlink 3" xfId="7290" hidden="1"/>
    <cellStyle name="Hyperlink 3" xfId="7437" hidden="1"/>
    <cellStyle name="Hyperlink 3" xfId="7442" hidden="1"/>
    <cellStyle name="Hyperlink 3" xfId="7446" hidden="1"/>
    <cellStyle name="Hyperlink 3" xfId="7449" hidden="1"/>
    <cellStyle name="Hyperlink 3" xfId="7452" hidden="1"/>
    <cellStyle name="Hyperlink 3" xfId="7454" hidden="1"/>
    <cellStyle name="Hyperlink 3" xfId="7458" hidden="1"/>
    <cellStyle name="Hyperlink 3" xfId="7463" hidden="1"/>
    <cellStyle name="Hyperlink 3" xfId="7467" hidden="1"/>
    <cellStyle name="Hyperlink 3" xfId="7473" hidden="1"/>
    <cellStyle name="Hyperlink 3" xfId="7478" hidden="1"/>
    <cellStyle name="Hyperlink 3" xfId="7482" hidden="1"/>
    <cellStyle name="Hyperlink 3" xfId="7400" hidden="1"/>
    <cellStyle name="Hyperlink 3" xfId="7451" hidden="1"/>
    <cellStyle name="Hyperlink 3" xfId="7486" hidden="1"/>
    <cellStyle name="Hyperlink 3" xfId="7492" hidden="1"/>
    <cellStyle name="Hyperlink 3" xfId="7497" hidden="1"/>
    <cellStyle name="Hyperlink 3" xfId="7501" hidden="1"/>
    <cellStyle name="Hyperlink 3" xfId="7410" hidden="1"/>
    <cellStyle name="Hyperlink 3" xfId="7504" hidden="1"/>
    <cellStyle name="Hyperlink 3" xfId="7508" hidden="1"/>
    <cellStyle name="Hyperlink 3" xfId="7514" hidden="1"/>
    <cellStyle name="Hyperlink 3" xfId="7519" hidden="1"/>
    <cellStyle name="Hyperlink 3" xfId="7523" hidden="1"/>
    <cellStyle name="Hyperlink 3" xfId="6656" hidden="1"/>
    <cellStyle name="Hyperlink 3" xfId="6925" hidden="1"/>
    <cellStyle name="Hyperlink 3" xfId="6926" hidden="1"/>
    <cellStyle name="Hyperlink 3" xfId="7172" hidden="1"/>
    <cellStyle name="Hyperlink 3" xfId="7418" hidden="1"/>
    <cellStyle name="Hyperlink 3" xfId="7415" hidden="1"/>
    <cellStyle name="Hyperlink 3" xfId="7562" hidden="1"/>
    <cellStyle name="Hyperlink 3" xfId="7567" hidden="1"/>
    <cellStyle name="Hyperlink 3" xfId="7571" hidden="1"/>
    <cellStyle name="Hyperlink 3" xfId="7574" hidden="1"/>
    <cellStyle name="Hyperlink 3" xfId="7577" hidden="1"/>
    <cellStyle name="Hyperlink 3" xfId="7579" hidden="1"/>
    <cellStyle name="Hyperlink 3" xfId="7583" hidden="1"/>
    <cellStyle name="Hyperlink 3" xfId="7588" hidden="1"/>
    <cellStyle name="Hyperlink 3" xfId="7592" hidden="1"/>
    <cellStyle name="Hyperlink 3" xfId="7598" hidden="1"/>
    <cellStyle name="Hyperlink 3" xfId="7603" hidden="1"/>
    <cellStyle name="Hyperlink 3" xfId="7607" hidden="1"/>
    <cellStyle name="Hyperlink 3" xfId="7525" hidden="1"/>
    <cellStyle name="Hyperlink 3" xfId="7576" hidden="1"/>
    <cellStyle name="Hyperlink 3" xfId="7611" hidden="1"/>
    <cellStyle name="Hyperlink 3" xfId="7617" hidden="1"/>
    <cellStyle name="Hyperlink 3" xfId="7622" hidden="1"/>
    <cellStyle name="Hyperlink 3" xfId="7626" hidden="1"/>
    <cellStyle name="Hyperlink 3" xfId="7535" hidden="1"/>
    <cellStyle name="Hyperlink 3" xfId="7629" hidden="1"/>
    <cellStyle name="Hyperlink 3" xfId="7633" hidden="1"/>
    <cellStyle name="Hyperlink 3" xfId="7639" hidden="1"/>
    <cellStyle name="Hyperlink 3" xfId="7644" hidden="1"/>
    <cellStyle name="Hyperlink 3" xfId="7648" hidden="1"/>
    <cellStyle name="Hyperlink 3" xfId="6785" hidden="1"/>
    <cellStyle name="Hyperlink 3" xfId="7052" hidden="1"/>
    <cellStyle name="Hyperlink 3" xfId="7053" hidden="1"/>
    <cellStyle name="Hyperlink 3" xfId="7297" hidden="1"/>
    <cellStyle name="Hyperlink 3" xfId="7543" hidden="1"/>
    <cellStyle name="Hyperlink 3" xfId="7540" hidden="1"/>
    <cellStyle name="Hyperlink 3" xfId="7686" hidden="1"/>
    <cellStyle name="Hyperlink 3" xfId="7691" hidden="1"/>
    <cellStyle name="Hyperlink 3" xfId="7695" hidden="1"/>
    <cellStyle name="Hyperlink 3" xfId="7698" hidden="1"/>
    <cellStyle name="Hyperlink 3" xfId="7701" hidden="1"/>
    <cellStyle name="Hyperlink 3" xfId="7703" hidden="1"/>
    <cellStyle name="Hyperlink 3" xfId="7707" hidden="1"/>
    <cellStyle name="Hyperlink 3" xfId="7712" hidden="1"/>
    <cellStyle name="Hyperlink 3" xfId="7716" hidden="1"/>
    <cellStyle name="Hyperlink 3" xfId="7722" hidden="1"/>
    <cellStyle name="Hyperlink 3" xfId="7727" hidden="1"/>
    <cellStyle name="Hyperlink 3" xfId="7731" hidden="1"/>
    <cellStyle name="Hyperlink 3" xfId="7650" hidden="1"/>
    <cellStyle name="Hyperlink 3" xfId="7700" hidden="1"/>
    <cellStyle name="Hyperlink 3" xfId="7735" hidden="1"/>
    <cellStyle name="Hyperlink 3" xfId="7741" hidden="1"/>
    <cellStyle name="Hyperlink 3" xfId="7746" hidden="1"/>
    <cellStyle name="Hyperlink 3" xfId="7750" hidden="1"/>
    <cellStyle name="Hyperlink 3" xfId="7660" hidden="1"/>
    <cellStyle name="Hyperlink 3" xfId="7753" hidden="1"/>
    <cellStyle name="Hyperlink 3" xfId="7757" hidden="1"/>
    <cellStyle name="Hyperlink 3" xfId="7763" hidden="1"/>
    <cellStyle name="Hyperlink 3" xfId="7768" hidden="1"/>
    <cellStyle name="Hyperlink 3" xfId="7772" hidden="1"/>
    <cellStyle name="Hyperlink 3" xfId="6913" hidden="1"/>
    <cellStyle name="Hyperlink 3" xfId="7179" hidden="1"/>
    <cellStyle name="Hyperlink 3" xfId="7180" hidden="1"/>
    <cellStyle name="Hyperlink 3" xfId="7422" hidden="1"/>
    <cellStyle name="Hyperlink 3" xfId="7667" hidden="1"/>
    <cellStyle name="Hyperlink 3" xfId="7665" hidden="1"/>
    <cellStyle name="Hyperlink 3" xfId="7809" hidden="1"/>
    <cellStyle name="Hyperlink 3" xfId="7814" hidden="1"/>
    <cellStyle name="Hyperlink 3" xfId="7818" hidden="1"/>
    <cellStyle name="Hyperlink 3" xfId="7821" hidden="1"/>
    <cellStyle name="Hyperlink 3" xfId="7824" hidden="1"/>
    <cellStyle name="Hyperlink 3" xfId="7826" hidden="1"/>
    <cellStyle name="Hyperlink 3" xfId="7830" hidden="1"/>
    <cellStyle name="Hyperlink 3" xfId="7835" hidden="1"/>
    <cellStyle name="Hyperlink 3" xfId="7839" hidden="1"/>
    <cellStyle name="Hyperlink 3" xfId="7845" hidden="1"/>
    <cellStyle name="Hyperlink 3" xfId="7850" hidden="1"/>
    <cellStyle name="Hyperlink 3" xfId="7854" hidden="1"/>
    <cellStyle name="Hyperlink 3" xfId="7774" hidden="1"/>
    <cellStyle name="Hyperlink 3" xfId="7823" hidden="1"/>
    <cellStyle name="Hyperlink 3" xfId="7858" hidden="1"/>
    <cellStyle name="Hyperlink 3" xfId="7864" hidden="1"/>
    <cellStyle name="Hyperlink 3" xfId="7869" hidden="1"/>
    <cellStyle name="Hyperlink 3" xfId="7873" hidden="1"/>
    <cellStyle name="Hyperlink 3" xfId="7784" hidden="1"/>
    <cellStyle name="Hyperlink 3" xfId="7876" hidden="1"/>
    <cellStyle name="Hyperlink 3" xfId="7880" hidden="1"/>
    <cellStyle name="Hyperlink 3" xfId="7886" hidden="1"/>
    <cellStyle name="Hyperlink 3" xfId="7891" hidden="1"/>
    <cellStyle name="Hyperlink 3" xfId="7895" hidden="1"/>
    <cellStyle name="Hyperlink 3" xfId="7040" hidden="1"/>
    <cellStyle name="Hyperlink 3" xfId="7304" hidden="1"/>
    <cellStyle name="Hyperlink 3" xfId="7305" hidden="1"/>
    <cellStyle name="Hyperlink 3" xfId="7547" hidden="1"/>
    <cellStyle name="Hyperlink 3" xfId="7790" hidden="1"/>
    <cellStyle name="Hyperlink 3" xfId="7789" hidden="1"/>
    <cellStyle name="Hyperlink 3" xfId="7929" hidden="1"/>
    <cellStyle name="Hyperlink 3" xfId="7934" hidden="1"/>
    <cellStyle name="Hyperlink 3" xfId="7938" hidden="1"/>
    <cellStyle name="Hyperlink 3" xfId="7941" hidden="1"/>
    <cellStyle name="Hyperlink 3" xfId="7944" hidden="1"/>
    <cellStyle name="Hyperlink 3" xfId="7946" hidden="1"/>
    <cellStyle name="Hyperlink 3" xfId="7950" hidden="1"/>
    <cellStyle name="Hyperlink 3" xfId="7955" hidden="1"/>
    <cellStyle name="Hyperlink 3" xfId="7959" hidden="1"/>
    <cellStyle name="Hyperlink 3" xfId="7965" hidden="1"/>
    <cellStyle name="Hyperlink 3" xfId="7970" hidden="1"/>
    <cellStyle name="Hyperlink 3" xfId="7974" hidden="1"/>
    <cellStyle name="Hyperlink 3" xfId="7897" hidden="1"/>
    <cellStyle name="Hyperlink 3" xfId="7943" hidden="1"/>
    <cellStyle name="Hyperlink 3" xfId="7978" hidden="1"/>
    <cellStyle name="Hyperlink 3" xfId="7984" hidden="1"/>
    <cellStyle name="Hyperlink 3" xfId="7989" hidden="1"/>
    <cellStyle name="Hyperlink 3" xfId="7993" hidden="1"/>
    <cellStyle name="Hyperlink 3" xfId="7907" hidden="1"/>
    <cellStyle name="Hyperlink 3" xfId="7996" hidden="1"/>
    <cellStyle name="Hyperlink 3" xfId="8000" hidden="1"/>
    <cellStyle name="Hyperlink 3" xfId="8006" hidden="1"/>
    <cellStyle name="Hyperlink 3" xfId="8011" hidden="1"/>
    <cellStyle name="Hyperlink 3" xfId="8015" hidden="1"/>
    <cellStyle name="Hyperlink 3" xfId="7167" hidden="1"/>
    <cellStyle name="Hyperlink 3" xfId="7429" hidden="1"/>
    <cellStyle name="Hyperlink 3" xfId="7430" hidden="1"/>
    <cellStyle name="Hyperlink 3" xfId="7671" hidden="1"/>
    <cellStyle name="Hyperlink 3" xfId="7913" hidden="1"/>
    <cellStyle name="Hyperlink 3" xfId="7912" hidden="1"/>
    <cellStyle name="Hyperlink 3" xfId="8048" hidden="1"/>
    <cellStyle name="Hyperlink 3" xfId="8053" hidden="1"/>
    <cellStyle name="Hyperlink 3" xfId="8057" hidden="1"/>
    <cellStyle name="Hyperlink 3" xfId="8060" hidden="1"/>
    <cellStyle name="Hyperlink 3" xfId="8063" hidden="1"/>
    <cellStyle name="Hyperlink 3" xfId="8065" hidden="1"/>
    <cellStyle name="Hyperlink 3" xfId="8069" hidden="1"/>
    <cellStyle name="Hyperlink 3" xfId="8074" hidden="1"/>
    <cellStyle name="Hyperlink 3" xfId="8078" hidden="1"/>
    <cellStyle name="Hyperlink 3" xfId="8084" hidden="1"/>
    <cellStyle name="Hyperlink 3" xfId="8089" hidden="1"/>
    <cellStyle name="Hyperlink 3" xfId="8093" hidden="1"/>
    <cellStyle name="Hyperlink 3" xfId="8017" hidden="1"/>
    <cellStyle name="Hyperlink 3" xfId="8062" hidden="1"/>
    <cellStyle name="Hyperlink 3" xfId="8097" hidden="1"/>
    <cellStyle name="Hyperlink 3" xfId="8103" hidden="1"/>
    <cellStyle name="Hyperlink 3" xfId="8108" hidden="1"/>
    <cellStyle name="Hyperlink 3" xfId="8112" hidden="1"/>
    <cellStyle name="Hyperlink 3" xfId="8027" hidden="1"/>
    <cellStyle name="Hyperlink 3" xfId="8115" hidden="1"/>
    <cellStyle name="Hyperlink 3" xfId="8119" hidden="1"/>
    <cellStyle name="Hyperlink 3" xfId="8125" hidden="1"/>
    <cellStyle name="Hyperlink 3" xfId="8130" hidden="1"/>
    <cellStyle name="Hyperlink 3" xfId="8134" hidden="1"/>
    <cellStyle name="Hyperlink 3" xfId="7292" hidden="1"/>
    <cellStyle name="Hyperlink 3" xfId="7554" hidden="1"/>
    <cellStyle name="Hyperlink 3" xfId="7555" hidden="1"/>
    <cellStyle name="Hyperlink 3" xfId="7794" hidden="1"/>
    <cellStyle name="Hyperlink 3" xfId="8033" hidden="1"/>
    <cellStyle name="Hyperlink 3" xfId="8032" hidden="1"/>
    <cellStyle name="Hyperlink 3" xfId="8164" hidden="1"/>
    <cellStyle name="Hyperlink 3" xfId="8169" hidden="1"/>
    <cellStyle name="Hyperlink 3" xfId="8173" hidden="1"/>
    <cellStyle name="Hyperlink 3" xfId="8176" hidden="1"/>
    <cellStyle name="Hyperlink 3" xfId="8179" hidden="1"/>
    <cellStyle name="Hyperlink 3" xfId="8181" hidden="1"/>
    <cellStyle name="Hyperlink 3" xfId="8185" hidden="1"/>
    <cellStyle name="Hyperlink 3" xfId="8190" hidden="1"/>
    <cellStyle name="Hyperlink 3" xfId="8194" hidden="1"/>
    <cellStyle name="Hyperlink 3" xfId="8200" hidden="1"/>
    <cellStyle name="Hyperlink 3" xfId="8205" hidden="1"/>
    <cellStyle name="Hyperlink 3" xfId="8209" hidden="1"/>
    <cellStyle name="Hyperlink 3" xfId="8136" hidden="1"/>
    <cellStyle name="Hyperlink 3" xfId="8178" hidden="1"/>
    <cellStyle name="Hyperlink 3" xfId="8213" hidden="1"/>
    <cellStyle name="Hyperlink 3" xfId="8219" hidden="1"/>
    <cellStyle name="Hyperlink 3" xfId="8224" hidden="1"/>
    <cellStyle name="Hyperlink 3" xfId="8228" hidden="1"/>
    <cellStyle name="Hyperlink 3" xfId="8146" hidden="1"/>
    <cellStyle name="Hyperlink 3" xfId="8231" hidden="1"/>
    <cellStyle name="Hyperlink 3" xfId="8235" hidden="1"/>
    <cellStyle name="Hyperlink 3" xfId="8241" hidden="1"/>
    <cellStyle name="Hyperlink 3" xfId="8246" hidden="1"/>
    <cellStyle name="Hyperlink 3" xfId="8250" hidden="1"/>
    <cellStyle name="Hyperlink 3" xfId="7417" hidden="1"/>
    <cellStyle name="Hyperlink 3" xfId="7678" hidden="1"/>
    <cellStyle name="Hyperlink 3" xfId="7679" hidden="1"/>
    <cellStyle name="Hyperlink 3" xfId="7916" hidden="1"/>
    <cellStyle name="Hyperlink 3" xfId="8151" hidden="1"/>
    <cellStyle name="Hyperlink 3" xfId="8150" hidden="1"/>
    <cellStyle name="Hyperlink 3" xfId="8280" hidden="1"/>
    <cellStyle name="Hyperlink 3" xfId="8285" hidden="1"/>
    <cellStyle name="Hyperlink 3" xfId="8289" hidden="1"/>
    <cellStyle name="Hyperlink 3" xfId="8292" hidden="1"/>
    <cellStyle name="Hyperlink 3" xfId="8295" hidden="1"/>
    <cellStyle name="Hyperlink 3" xfId="8297" hidden="1"/>
    <cellStyle name="Hyperlink 3" xfId="8301" hidden="1"/>
    <cellStyle name="Hyperlink 3" xfId="8306" hidden="1"/>
    <cellStyle name="Hyperlink 3" xfId="8310" hidden="1"/>
    <cellStyle name="Hyperlink 3" xfId="8316" hidden="1"/>
    <cellStyle name="Hyperlink 3" xfId="8321" hidden="1"/>
    <cellStyle name="Hyperlink 3" xfId="8325" hidden="1"/>
    <cellStyle name="Hyperlink 3" xfId="8252" hidden="1"/>
    <cellStyle name="Hyperlink 3" xfId="8294" hidden="1"/>
    <cellStyle name="Hyperlink 3" xfId="8329" hidden="1"/>
    <cellStyle name="Hyperlink 3" xfId="8335" hidden="1"/>
    <cellStyle name="Hyperlink 3" xfId="8340" hidden="1"/>
    <cellStyle name="Hyperlink 3" xfId="8344" hidden="1"/>
    <cellStyle name="Hyperlink 3" xfId="8262" hidden="1"/>
    <cellStyle name="Hyperlink 3" xfId="8347" hidden="1"/>
    <cellStyle name="Hyperlink 3" xfId="8351" hidden="1"/>
    <cellStyle name="Hyperlink 3" xfId="8357" hidden="1"/>
    <cellStyle name="Hyperlink 3" xfId="8362" hidden="1"/>
    <cellStyle name="Hyperlink 3" xfId="8366" hidden="1"/>
    <cellStyle name="Hyperlink 3" xfId="7542" hidden="1"/>
    <cellStyle name="Hyperlink 3" xfId="7801" hidden="1"/>
    <cellStyle name="Hyperlink 3" xfId="7802" hidden="1"/>
    <cellStyle name="Hyperlink 3" xfId="8036" hidden="1"/>
    <cellStyle name="Hyperlink 3" xfId="8267" hidden="1"/>
    <cellStyle name="Hyperlink 3" xfId="8266" hidden="1"/>
    <cellStyle name="Hyperlink 3" xfId="8390" hidden="1"/>
    <cellStyle name="Hyperlink 3" xfId="8395" hidden="1"/>
    <cellStyle name="Hyperlink 3" xfId="8399" hidden="1"/>
    <cellStyle name="Hyperlink 3" xfId="8402" hidden="1"/>
    <cellStyle name="Hyperlink 3" xfId="8405" hidden="1"/>
    <cellStyle name="Hyperlink 3" xfId="8407" hidden="1"/>
    <cellStyle name="Hyperlink 3" xfId="8411" hidden="1"/>
    <cellStyle name="Hyperlink 3" xfId="8416" hidden="1"/>
    <cellStyle name="Hyperlink 3" xfId="8420" hidden="1"/>
    <cellStyle name="Hyperlink 3" xfId="8426" hidden="1"/>
    <cellStyle name="Hyperlink 3" xfId="8431" hidden="1"/>
    <cellStyle name="Hyperlink 3" xfId="8435" hidden="1"/>
    <cellStyle name="Hyperlink 3" xfId="8368" hidden="1"/>
    <cellStyle name="Hyperlink 3" xfId="8404" hidden="1"/>
    <cellStyle name="Hyperlink 3" xfId="8439" hidden="1"/>
    <cellStyle name="Hyperlink 3" xfId="8445" hidden="1"/>
    <cellStyle name="Hyperlink 3" xfId="8450" hidden="1"/>
    <cellStyle name="Hyperlink 3" xfId="8454" hidden="1"/>
    <cellStyle name="Hyperlink 3" xfId="8378" hidden="1"/>
    <cellStyle name="Hyperlink 3" xfId="8457" hidden="1"/>
    <cellStyle name="Hyperlink 3" xfId="8461" hidden="1"/>
    <cellStyle name="Hyperlink 3" xfId="8467" hidden="1"/>
    <cellStyle name="Hyperlink 3" xfId="8472" hidden="1"/>
    <cellStyle name="Hyperlink 3" xfId="8476" hidden="1"/>
    <cellStyle name="Hyperlink 3" xfId="8501" hidden="1"/>
    <cellStyle name="Hyperlink 3" xfId="8506" hidden="1"/>
    <cellStyle name="Hyperlink 3" xfId="8510" hidden="1"/>
    <cellStyle name="Hyperlink 3" xfId="8514" hidden="1"/>
    <cellStyle name="Hyperlink 3" xfId="8516" hidden="1"/>
    <cellStyle name="Hyperlink 3" xfId="8517" hidden="1"/>
    <cellStyle name="Hyperlink 3" xfId="8549" hidden="1"/>
    <cellStyle name="Hyperlink 3" xfId="8554" hidden="1"/>
    <cellStyle name="Hyperlink 3" xfId="8558" hidden="1"/>
    <cellStyle name="Hyperlink 3" xfId="8561" hidden="1"/>
    <cellStyle name="Hyperlink 3" xfId="8564" hidden="1"/>
    <cellStyle name="Hyperlink 3" xfId="8566" hidden="1"/>
    <cellStyle name="Hyperlink 3" xfId="8570" hidden="1"/>
    <cellStyle name="Hyperlink 3" xfId="8575" hidden="1"/>
    <cellStyle name="Hyperlink 3" xfId="8579" hidden="1"/>
    <cellStyle name="Hyperlink 3" xfId="8585" hidden="1"/>
    <cellStyle name="Hyperlink 3" xfId="8590" hidden="1"/>
    <cellStyle name="Hyperlink 3" xfId="8594" hidden="1"/>
    <cellStyle name="Hyperlink 3" xfId="8520" hidden="1"/>
    <cellStyle name="Hyperlink 3" xfId="8563" hidden="1"/>
    <cellStyle name="Hyperlink 3" xfId="8598" hidden="1"/>
    <cellStyle name="Hyperlink 3" xfId="8604" hidden="1"/>
    <cellStyle name="Hyperlink 3" xfId="8609" hidden="1"/>
    <cellStyle name="Hyperlink 3" xfId="8613" hidden="1"/>
    <cellStyle name="Hyperlink 3" xfId="8530" hidden="1"/>
    <cellStyle name="Hyperlink 3" xfId="8616" hidden="1"/>
    <cellStyle name="Hyperlink 3" xfId="8620" hidden="1"/>
    <cellStyle name="Hyperlink 3" xfId="8626" hidden="1"/>
    <cellStyle name="Hyperlink 3" xfId="8631" hidden="1"/>
    <cellStyle name="Hyperlink 3" xfId="8635" hidden="1"/>
    <cellStyle name="Hyperlink 3" xfId="8540" hidden="1"/>
    <cellStyle name="Hyperlink 3" xfId="8488" hidden="1"/>
    <cellStyle name="Hyperlink 3" xfId="8485" hidden="1"/>
    <cellStyle name="Hyperlink 3" xfId="8490" hidden="1"/>
    <cellStyle name="Hyperlink 3" xfId="8535" hidden="1"/>
    <cellStyle name="Hyperlink 3" xfId="8636" hidden="1"/>
    <cellStyle name="Hyperlink 3" xfId="8667" hidden="1"/>
    <cellStyle name="Hyperlink 3" xfId="8672" hidden="1"/>
    <cellStyle name="Hyperlink 3" xfId="8676" hidden="1"/>
    <cellStyle name="Hyperlink 3" xfId="8679" hidden="1"/>
    <cellStyle name="Hyperlink 3" xfId="8682" hidden="1"/>
    <cellStyle name="Hyperlink 3" xfId="8684" hidden="1"/>
    <cellStyle name="Hyperlink 3" xfId="8688" hidden="1"/>
    <cellStyle name="Hyperlink 3" xfId="8693" hidden="1"/>
    <cellStyle name="Hyperlink 3" xfId="8697" hidden="1"/>
    <cellStyle name="Hyperlink 3" xfId="8703" hidden="1"/>
    <cellStyle name="Hyperlink 3" xfId="8708" hidden="1"/>
    <cellStyle name="Hyperlink 3" xfId="8712" hidden="1"/>
    <cellStyle name="Hyperlink 3" xfId="8639" hidden="1"/>
    <cellStyle name="Hyperlink 3" xfId="8681" hidden="1"/>
    <cellStyle name="Hyperlink 3" xfId="8716" hidden="1"/>
    <cellStyle name="Hyperlink 3" xfId="8722" hidden="1"/>
    <cellStyle name="Hyperlink 3" xfId="8727" hidden="1"/>
    <cellStyle name="Hyperlink 3" xfId="8731" hidden="1"/>
    <cellStyle name="Hyperlink 3" xfId="8649" hidden="1"/>
    <cellStyle name="Hyperlink 3" xfId="8734" hidden="1"/>
    <cellStyle name="Hyperlink 3" xfId="8738" hidden="1"/>
    <cellStyle name="Hyperlink 3" xfId="8744" hidden="1"/>
    <cellStyle name="Hyperlink 3" xfId="8749" hidden="1"/>
    <cellStyle name="Hyperlink 3" xfId="8753" hidden="1"/>
    <cellStyle name="Hyperlink 3" xfId="8481" hidden="1"/>
    <cellStyle name="Hyperlink 3" xfId="8515" hidden="1"/>
    <cellStyle name="Hyperlink 3" xfId="8497" hidden="1"/>
    <cellStyle name="Hyperlink 3" xfId="8513" hidden="1"/>
    <cellStyle name="Hyperlink 3" xfId="8654" hidden="1"/>
    <cellStyle name="Hyperlink 3" xfId="8653" hidden="1"/>
    <cellStyle name="Hyperlink 3" xfId="8777" hidden="1"/>
    <cellStyle name="Hyperlink 3" xfId="8782" hidden="1"/>
    <cellStyle name="Hyperlink 3" xfId="8786" hidden="1"/>
    <cellStyle name="Hyperlink 3" xfId="8789" hidden="1"/>
    <cellStyle name="Hyperlink 3" xfId="8792" hidden="1"/>
    <cellStyle name="Hyperlink 3" xfId="8794" hidden="1"/>
    <cellStyle name="Hyperlink 3" xfId="8798" hidden="1"/>
    <cellStyle name="Hyperlink 3" xfId="8803" hidden="1"/>
    <cellStyle name="Hyperlink 3" xfId="8807" hidden="1"/>
    <cellStyle name="Hyperlink 3" xfId="8813" hidden="1"/>
    <cellStyle name="Hyperlink 3" xfId="8818" hidden="1"/>
    <cellStyle name="Hyperlink 3" xfId="8822" hidden="1"/>
    <cellStyle name="Hyperlink 3" xfId="8755" hidden="1"/>
    <cellStyle name="Hyperlink 3" xfId="8791" hidden="1"/>
    <cellStyle name="Hyperlink 3" xfId="8826" hidden="1"/>
    <cellStyle name="Hyperlink 3" xfId="8832" hidden="1"/>
    <cellStyle name="Hyperlink 3" xfId="8837" hidden="1"/>
    <cellStyle name="Hyperlink 3" xfId="8841" hidden="1"/>
    <cellStyle name="Hyperlink 3" xfId="8765" hidden="1"/>
    <cellStyle name="Hyperlink 3" xfId="8844" hidden="1"/>
    <cellStyle name="Hyperlink 3" xfId="8848" hidden="1"/>
    <cellStyle name="Hyperlink 3" xfId="8854" hidden="1"/>
    <cellStyle name="Hyperlink 3" xfId="8859" hidden="1"/>
    <cellStyle name="Hyperlink 3" xfId="8863"/>
    <cellStyle name="Hyperlink 4" xfId="57"/>
    <cellStyle name="Input" xfId="12" builtinId="20" customBuiltin="1"/>
    <cellStyle name="Linked Cell" xfId="15" builtinId="24" customBuiltin="1"/>
    <cellStyle name="Neutral" xfId="11" builtinId="28" customBuiltin="1"/>
    <cellStyle name="Normal" xfId="0" builtinId="0"/>
    <cellStyle name="Normal 2" xfId="2"/>
    <cellStyle name="Normal 2 10" xfId="59"/>
    <cellStyle name="Normal 2 2" xfId="56"/>
    <cellStyle name="Normal 2 3" xfId="58"/>
    <cellStyle name="Normal 2 4" xfId="52"/>
    <cellStyle name="Normal 2 5" xfId="49"/>
    <cellStyle name="Normal 2 6" xfId="109"/>
    <cellStyle name="Normal 3" xfId="3"/>
    <cellStyle name="Normal 3 2" xfId="53"/>
    <cellStyle name="Normal 3 3" xfId="110"/>
    <cellStyle name="Normal 4" xfId="1"/>
    <cellStyle name="Normal 4 2" xfId="55"/>
    <cellStyle name="Normal 4 3" xfId="108"/>
    <cellStyle name="Normal 5" xfId="44"/>
    <cellStyle name="Normal 5 2" xfId="61"/>
    <cellStyle name="Normal 5 3" xfId="123"/>
    <cellStyle name="Normal 6" xfId="50"/>
    <cellStyle name="Normal 6 2" xfId="126"/>
    <cellStyle name="Normal 7" xfId="107"/>
    <cellStyle name="Note 2" xfId="51"/>
    <cellStyle name="Note 2 2" xfId="127"/>
    <cellStyle name="Output" xfId="13" builtinId="21" customBuiltin="1"/>
    <cellStyle name="Percent 2" xfId="47"/>
    <cellStyle name="Title" xfId="4" builtinId="15" customBuiltin="1"/>
    <cellStyle name="Total" xfId="19" builtinId="25" customBuiltin="1"/>
    <cellStyle name="Warning Text" xfId="17" builtinId="11" customBuiltin="1"/>
  </cellStyles>
  <dxfs count="20">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s>
  <tableStyles count="0" defaultTableStyle="TableStyleMedium2" defaultPivotStyle="PivotStyleLight16"/>
  <colors>
    <mruColors>
      <color rgb="FFFFD8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3</xdr:col>
      <xdr:colOff>807500</xdr:colOff>
      <xdr:row>57</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343775"/>
          <a:ext cx="8627525" cy="4648200"/>
        </a:xfrm>
        <a:prstGeom prst="rect">
          <a:avLst/>
        </a:prstGeom>
        <a:ln w="28575">
          <a:solidFill>
            <a:srgbClr val="CC9900"/>
          </a:solidFill>
          <a:miter lim="800000"/>
          <a:headEnd/>
          <a:tailEnd/>
        </a:ln>
        <a:effectLst>
          <a:outerShdw blurRad="292100" dist="139700" dir="2700000" algn="tl" rotWithShape="0">
            <a:srgbClr val="333333">
              <a:alpha val="65000"/>
            </a:srgbClr>
          </a:outerShdw>
        </a:effectLst>
        <a:extLst>
          <a:ext uri="{909E8E84-426E-40DD-AFC4-6F175D3DCCD1}">
            <a14:hiddenFill xmlns:a14="http://schemas.microsoft.com/office/drawing/2010/main">
              <a:solidFill>
                <a:schemeClr val="accent1"/>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U57"/>
  <sheetViews>
    <sheetView showGridLines="0" topLeftCell="CE2" workbookViewId="0">
      <selection activeCell="A26" sqref="A26"/>
    </sheetView>
  </sheetViews>
  <sheetFormatPr defaultRowHeight="15" x14ac:dyDescent="0.25"/>
  <cols>
    <col min="2" max="2" width="4.42578125" customWidth="1"/>
    <col min="3" max="3" width="37.42578125" customWidth="1"/>
    <col min="36" max="36" width="0.42578125" customWidth="1"/>
    <col min="79" max="82" width="0" hidden="1" customWidth="1"/>
    <col min="83" max="83" width="0.42578125" customWidth="1"/>
    <col min="118" max="119" width="11.7109375" customWidth="1"/>
  </cols>
  <sheetData>
    <row r="2" spans="2:125" ht="47.25" thickBot="1" x14ac:dyDescent="0.75">
      <c r="B2" s="8"/>
      <c r="C2" s="8" t="s">
        <v>82</v>
      </c>
    </row>
    <row r="3" spans="2:125" s="4" customFormat="1" ht="24.75" thickTop="1" thickBot="1" x14ac:dyDescent="0.4">
      <c r="C3" s="819" t="s">
        <v>9</v>
      </c>
      <c r="D3" s="822" t="s">
        <v>8</v>
      </c>
      <c r="E3" s="823"/>
      <c r="F3" s="823"/>
      <c r="G3" s="823"/>
      <c r="H3" s="823"/>
      <c r="I3" s="823"/>
      <c r="J3" s="823"/>
      <c r="K3" s="823"/>
      <c r="L3" s="823"/>
      <c r="M3" s="823"/>
      <c r="N3" s="823"/>
      <c r="O3" s="823"/>
      <c r="P3" s="823"/>
      <c r="Q3" s="823"/>
      <c r="R3" s="823"/>
      <c r="S3" s="823"/>
      <c r="T3" s="823"/>
      <c r="U3" s="823"/>
      <c r="V3" s="824"/>
      <c r="W3" s="824"/>
      <c r="X3" s="824"/>
      <c r="Y3" s="824"/>
      <c r="Z3" s="823"/>
      <c r="AA3" s="823"/>
      <c r="AB3" s="823"/>
      <c r="AC3" s="823"/>
      <c r="AD3" s="823"/>
      <c r="AE3" s="823"/>
      <c r="AF3" s="823"/>
      <c r="AG3" s="823"/>
      <c r="AH3" s="823"/>
      <c r="AI3" s="825"/>
      <c r="AJ3"/>
      <c r="AK3" s="826" t="s">
        <v>17</v>
      </c>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7"/>
      <c r="BJ3" s="827"/>
      <c r="BK3" s="827"/>
      <c r="BL3" s="827"/>
      <c r="BM3" s="827"/>
      <c r="BN3" s="827"/>
      <c r="BO3" s="827"/>
      <c r="BP3" s="827"/>
      <c r="BQ3" s="827"/>
      <c r="BR3" s="827"/>
      <c r="BS3" s="827"/>
      <c r="BT3" s="827"/>
      <c r="BU3" s="827"/>
      <c r="BV3" s="827"/>
      <c r="BW3" s="827"/>
      <c r="BX3" s="827"/>
      <c r="BY3" s="827"/>
      <c r="BZ3" s="828"/>
      <c r="CA3" s="829" t="s">
        <v>8</v>
      </c>
      <c r="CB3" s="829"/>
      <c r="CC3" s="829"/>
      <c r="CD3" s="829"/>
      <c r="CE3"/>
      <c r="CF3" s="830" t="s">
        <v>7</v>
      </c>
      <c r="CG3" s="831"/>
      <c r="CH3" s="831"/>
      <c r="CI3" s="831"/>
      <c r="CJ3" s="831"/>
      <c r="CK3" s="831"/>
      <c r="CL3" s="831"/>
      <c r="CM3" s="831"/>
      <c r="CN3" s="831"/>
      <c r="CO3" s="831"/>
      <c r="CP3" s="831"/>
      <c r="CQ3" s="831"/>
      <c r="CR3" s="831"/>
      <c r="CS3" s="831"/>
      <c r="CT3" s="831"/>
      <c r="CU3" s="831"/>
      <c r="CV3" s="831"/>
      <c r="CW3" s="831"/>
      <c r="CX3" s="831"/>
      <c r="CY3" s="831"/>
      <c r="CZ3" s="831"/>
      <c r="DA3" s="831"/>
      <c r="DB3" s="831"/>
      <c r="DC3" s="831"/>
      <c r="DD3" s="831"/>
      <c r="DE3" s="831"/>
      <c r="DF3" s="831"/>
      <c r="DG3" s="831"/>
      <c r="DH3" s="831"/>
      <c r="DI3" s="831"/>
      <c r="DJ3" s="831"/>
      <c r="DK3" s="831"/>
      <c r="DL3" s="831"/>
      <c r="DM3" s="831"/>
      <c r="DN3" s="831"/>
      <c r="DO3" s="831"/>
      <c r="DP3" s="831"/>
      <c r="DQ3" s="831"/>
      <c r="DR3" s="831"/>
      <c r="DS3" s="831"/>
      <c r="DT3" s="832"/>
      <c r="DU3" s="833"/>
    </row>
    <row r="4" spans="2:125" s="3" customFormat="1" ht="19.5" thickBot="1" x14ac:dyDescent="0.35">
      <c r="C4" s="820"/>
      <c r="D4" s="834" t="s">
        <v>46</v>
      </c>
      <c r="E4" s="835"/>
      <c r="F4" s="835"/>
      <c r="G4" s="835"/>
      <c r="H4" s="835"/>
      <c r="I4" s="835"/>
      <c r="J4" s="835"/>
      <c r="K4" s="835"/>
      <c r="L4" s="835"/>
      <c r="M4" s="835"/>
      <c r="N4" s="836" t="s">
        <v>83</v>
      </c>
      <c r="O4" s="835"/>
      <c r="P4" s="835"/>
      <c r="Q4" s="837"/>
      <c r="R4" s="836" t="s">
        <v>64</v>
      </c>
      <c r="S4" s="835"/>
      <c r="T4" s="835"/>
      <c r="U4" s="835"/>
      <c r="V4" s="836" t="s">
        <v>53</v>
      </c>
      <c r="W4" s="835"/>
      <c r="X4" s="835"/>
      <c r="Y4" s="837"/>
      <c r="Z4" s="835" t="s">
        <v>47</v>
      </c>
      <c r="AA4" s="835"/>
      <c r="AB4" s="835"/>
      <c r="AC4" s="835"/>
      <c r="AD4" s="835"/>
      <c r="AE4" s="835"/>
      <c r="AF4" s="835"/>
      <c r="AG4" s="835"/>
      <c r="AH4" s="835"/>
      <c r="AI4" s="838"/>
      <c r="AJ4"/>
      <c r="AK4" s="855" t="s">
        <v>43</v>
      </c>
      <c r="AL4" s="856"/>
      <c r="AM4" s="856"/>
      <c r="AN4" s="856"/>
      <c r="AO4" s="856"/>
      <c r="AP4" s="856"/>
      <c r="AQ4" s="856"/>
      <c r="AR4" s="856"/>
      <c r="AS4" s="856"/>
      <c r="AT4" s="856"/>
      <c r="AU4" s="856"/>
      <c r="AV4" s="856"/>
      <c r="AW4" s="856"/>
      <c r="AX4" s="857"/>
      <c r="AY4" s="856" t="s">
        <v>60</v>
      </c>
      <c r="AZ4" s="856"/>
      <c r="BA4" s="856"/>
      <c r="BB4" s="856"/>
      <c r="BC4" s="856"/>
      <c r="BD4" s="856"/>
      <c r="BE4" s="856"/>
      <c r="BF4" s="856"/>
      <c r="BG4" s="856"/>
      <c r="BH4" s="856"/>
      <c r="BI4" s="856"/>
      <c r="BJ4" s="856"/>
      <c r="BK4" s="858" t="s">
        <v>5</v>
      </c>
      <c r="BL4" s="856"/>
      <c r="BM4" s="856"/>
      <c r="BN4" s="856"/>
      <c r="BO4" s="856"/>
      <c r="BP4" s="856"/>
      <c r="BQ4" s="856"/>
      <c r="BR4" s="856"/>
      <c r="BS4" s="856"/>
      <c r="BT4" s="856"/>
      <c r="BU4" s="856"/>
      <c r="BV4" s="857"/>
      <c r="BW4" s="859" t="s">
        <v>85</v>
      </c>
      <c r="BX4" s="859"/>
      <c r="BY4" s="859"/>
      <c r="BZ4" s="860"/>
      <c r="CA4" s="5"/>
      <c r="CB4" s="5"/>
      <c r="CC4" s="5"/>
      <c r="CD4" s="5"/>
      <c r="CE4"/>
      <c r="CF4" s="861" t="s">
        <v>19</v>
      </c>
      <c r="CG4" s="862"/>
      <c r="CH4" s="862"/>
      <c r="CI4" s="862"/>
      <c r="CJ4" s="862"/>
      <c r="CK4" s="862"/>
      <c r="CL4" s="862"/>
      <c r="CM4" s="862"/>
      <c r="CN4" s="862"/>
      <c r="CO4" s="862"/>
      <c r="CP4" s="862"/>
      <c r="CQ4" s="862"/>
      <c r="CR4" s="862"/>
      <c r="CS4" s="863"/>
      <c r="CT4" s="816" t="s">
        <v>45</v>
      </c>
      <c r="CU4" s="817"/>
      <c r="CV4" s="817"/>
      <c r="CW4" s="817"/>
      <c r="CX4" s="817"/>
      <c r="CY4" s="817"/>
      <c r="CZ4" s="817"/>
      <c r="DA4" s="817"/>
      <c r="DB4" s="817"/>
      <c r="DC4" s="817"/>
      <c r="DD4" s="817"/>
      <c r="DE4" s="817"/>
      <c r="DF4" s="817"/>
      <c r="DG4" s="817"/>
      <c r="DH4" s="817"/>
      <c r="DI4" s="818"/>
      <c r="DJ4" s="816" t="s">
        <v>18</v>
      </c>
      <c r="DK4" s="817"/>
      <c r="DL4" s="817"/>
      <c r="DM4" s="817"/>
      <c r="DN4" s="817"/>
      <c r="DO4" s="817"/>
      <c r="DP4" s="817"/>
      <c r="DQ4" s="817"/>
      <c r="DR4" s="817"/>
      <c r="DS4" s="817"/>
      <c r="DT4" s="840"/>
      <c r="DU4" s="841"/>
    </row>
    <row r="5" spans="2:125" s="2" customFormat="1" ht="15.75" thickBot="1" x14ac:dyDescent="0.3">
      <c r="C5" s="820"/>
      <c r="D5" s="842" t="s">
        <v>76</v>
      </c>
      <c r="E5" s="843"/>
      <c r="F5" s="843"/>
      <c r="G5" s="843"/>
      <c r="H5" s="843"/>
      <c r="I5" s="843"/>
      <c r="J5" s="843"/>
      <c r="K5" s="843"/>
      <c r="L5" s="843"/>
      <c r="M5" s="843"/>
      <c r="N5" s="844" t="s">
        <v>84</v>
      </c>
      <c r="O5" s="843"/>
      <c r="P5" s="843"/>
      <c r="Q5" s="845"/>
      <c r="R5" s="844" t="s">
        <v>65</v>
      </c>
      <c r="S5" s="843"/>
      <c r="T5" s="843"/>
      <c r="U5" s="843"/>
      <c r="V5" s="844" t="s">
        <v>73</v>
      </c>
      <c r="W5" s="843"/>
      <c r="X5" s="843"/>
      <c r="Y5" s="845"/>
      <c r="Z5" s="843" t="s">
        <v>49</v>
      </c>
      <c r="AA5" s="843"/>
      <c r="AB5" s="843"/>
      <c r="AC5" s="843"/>
      <c r="AD5" s="843"/>
      <c r="AE5" s="843"/>
      <c r="AF5" s="843"/>
      <c r="AG5" s="843"/>
      <c r="AH5" s="843"/>
      <c r="AI5" s="846"/>
      <c r="AJ5"/>
      <c r="AK5" s="847" t="s">
        <v>0</v>
      </c>
      <c r="AL5" s="848"/>
      <c r="AM5" s="848"/>
      <c r="AN5" s="848"/>
      <c r="AO5" s="848"/>
      <c r="AP5" s="848"/>
      <c r="AQ5" s="848"/>
      <c r="AR5" s="848"/>
      <c r="AS5" s="849" t="s">
        <v>88</v>
      </c>
      <c r="AT5" s="848"/>
      <c r="AU5" s="848"/>
      <c r="AV5" s="848"/>
      <c r="AW5" s="848"/>
      <c r="AX5" s="850"/>
      <c r="AY5" s="851" t="s">
        <v>75</v>
      </c>
      <c r="AZ5" s="851"/>
      <c r="BA5" s="851"/>
      <c r="BB5" s="852"/>
      <c r="BC5" s="853" t="s">
        <v>74</v>
      </c>
      <c r="BD5" s="854"/>
      <c r="BE5" s="854"/>
      <c r="BF5" s="854"/>
      <c r="BG5" s="854"/>
      <c r="BH5" s="854"/>
      <c r="BI5" s="854"/>
      <c r="BJ5" s="854"/>
      <c r="BK5" s="849" t="s">
        <v>40</v>
      </c>
      <c r="BL5" s="848"/>
      <c r="BM5" s="848"/>
      <c r="BN5" s="850"/>
      <c r="BO5" s="849" t="s">
        <v>30</v>
      </c>
      <c r="BP5" s="854"/>
      <c r="BQ5" s="854"/>
      <c r="BR5" s="854"/>
      <c r="BS5" s="854"/>
      <c r="BT5" s="854"/>
      <c r="BU5" s="854"/>
      <c r="BV5" s="864"/>
      <c r="BW5" s="865" t="s">
        <v>29</v>
      </c>
      <c r="BX5" s="866"/>
      <c r="BY5" s="852" t="s">
        <v>44</v>
      </c>
      <c r="BZ5" s="867"/>
      <c r="CA5" s="7"/>
      <c r="CB5" s="7"/>
      <c r="CC5" s="7"/>
      <c r="CD5" s="7"/>
      <c r="CE5"/>
      <c r="CF5" s="868" t="s">
        <v>2</v>
      </c>
      <c r="CG5" s="839"/>
      <c r="CH5" s="839"/>
      <c r="CI5" s="839"/>
      <c r="CJ5" s="839"/>
      <c r="CK5" s="839"/>
      <c r="CL5" s="839"/>
      <c r="CM5" s="869"/>
      <c r="CN5" s="839" t="s">
        <v>10</v>
      </c>
      <c r="CO5" s="839"/>
      <c r="CP5" s="839"/>
      <c r="CQ5" s="839"/>
      <c r="CR5" s="839"/>
      <c r="CS5" s="839"/>
      <c r="CT5" s="875" t="s">
        <v>71</v>
      </c>
      <c r="CU5" s="839"/>
      <c r="CV5" s="839"/>
      <c r="CW5" s="869"/>
      <c r="CX5" s="839" t="s">
        <v>70</v>
      </c>
      <c r="CY5" s="839"/>
      <c r="CZ5" s="839"/>
      <c r="DA5" s="839"/>
      <c r="DB5" s="839"/>
      <c r="DC5" s="839"/>
      <c r="DD5" s="839"/>
      <c r="DE5" s="839"/>
      <c r="DF5" s="839"/>
      <c r="DG5" s="839"/>
      <c r="DH5" s="839"/>
      <c r="DI5" s="839"/>
      <c r="DJ5" s="876" t="s">
        <v>72</v>
      </c>
      <c r="DK5" s="877"/>
      <c r="DL5" s="876" t="s">
        <v>12</v>
      </c>
      <c r="DM5" s="878"/>
      <c r="DN5" s="878"/>
      <c r="DO5" s="879"/>
      <c r="DP5" s="880" t="s">
        <v>25</v>
      </c>
      <c r="DQ5" s="881"/>
      <c r="DR5" s="881"/>
      <c r="DS5" s="881"/>
      <c r="DT5" s="882"/>
      <c r="DU5" s="883"/>
    </row>
    <row r="6" spans="2:125" ht="17.25" x14ac:dyDescent="0.25">
      <c r="C6" s="820"/>
      <c r="D6" s="870" t="s">
        <v>77</v>
      </c>
      <c r="E6" s="871"/>
      <c r="F6" s="872" t="s">
        <v>78</v>
      </c>
      <c r="G6" s="873"/>
      <c r="H6" s="874" t="s">
        <v>79</v>
      </c>
      <c r="I6" s="871"/>
      <c r="J6" s="872" t="s">
        <v>80</v>
      </c>
      <c r="K6" s="873"/>
      <c r="L6" s="874" t="s">
        <v>81</v>
      </c>
      <c r="M6" s="871"/>
      <c r="N6" s="886" t="s">
        <v>58</v>
      </c>
      <c r="O6" s="871"/>
      <c r="P6" s="872" t="s">
        <v>59</v>
      </c>
      <c r="Q6" s="887"/>
      <c r="R6" s="886" t="s">
        <v>66</v>
      </c>
      <c r="S6" s="871"/>
      <c r="T6" s="872" t="s">
        <v>67</v>
      </c>
      <c r="U6" s="887"/>
      <c r="V6" s="886" t="s">
        <v>54</v>
      </c>
      <c r="W6" s="871"/>
      <c r="X6" s="872" t="s">
        <v>55</v>
      </c>
      <c r="Y6" s="887"/>
      <c r="Z6" s="874" t="s">
        <v>56</v>
      </c>
      <c r="AA6" s="871"/>
      <c r="AB6" s="872" t="s">
        <v>57</v>
      </c>
      <c r="AC6" s="873"/>
      <c r="AD6" s="874" t="s">
        <v>50</v>
      </c>
      <c r="AE6" s="871"/>
      <c r="AF6" s="872" t="s">
        <v>51</v>
      </c>
      <c r="AG6" s="873"/>
      <c r="AH6" s="874" t="s">
        <v>52</v>
      </c>
      <c r="AI6" s="888"/>
      <c r="AK6" s="884" t="s">
        <v>31</v>
      </c>
      <c r="AL6" s="885"/>
      <c r="AM6" s="891" t="s">
        <v>32</v>
      </c>
      <c r="AN6" s="892"/>
      <c r="AO6" s="893" t="s">
        <v>35</v>
      </c>
      <c r="AP6" s="885"/>
      <c r="AQ6" s="891" t="s">
        <v>48</v>
      </c>
      <c r="AR6" s="894"/>
      <c r="AS6" s="895" t="s">
        <v>86</v>
      </c>
      <c r="AT6" s="885"/>
      <c r="AU6" s="896" t="s">
        <v>87</v>
      </c>
      <c r="AV6" s="897"/>
      <c r="AW6" s="893" t="s">
        <v>39</v>
      </c>
      <c r="AX6" s="894"/>
      <c r="AY6" s="898"/>
      <c r="AZ6" s="899"/>
      <c r="BA6" s="900"/>
      <c r="BB6" s="899"/>
      <c r="BC6" s="901"/>
      <c r="BD6" s="902"/>
      <c r="BE6" s="889"/>
      <c r="BF6" s="902"/>
      <c r="BG6" s="889"/>
      <c r="BH6" s="902"/>
      <c r="BI6" s="889"/>
      <c r="BJ6" s="890"/>
      <c r="BK6" s="901" t="s">
        <v>41</v>
      </c>
      <c r="BL6" s="889"/>
      <c r="BM6" s="889" t="s">
        <v>42</v>
      </c>
      <c r="BN6" s="896"/>
      <c r="BO6" s="901" t="s">
        <v>36</v>
      </c>
      <c r="BP6" s="902"/>
      <c r="BQ6" s="889" t="s">
        <v>37</v>
      </c>
      <c r="BR6" s="902"/>
      <c r="BS6" s="889" t="s">
        <v>38</v>
      </c>
      <c r="BT6" s="902"/>
      <c r="BU6" s="889" t="s">
        <v>63</v>
      </c>
      <c r="BV6" s="905"/>
      <c r="BW6" s="893" t="s">
        <v>62</v>
      </c>
      <c r="BX6" s="906"/>
      <c r="BY6" s="895" t="s">
        <v>62</v>
      </c>
      <c r="BZ6" s="907"/>
      <c r="CA6" s="6"/>
      <c r="CB6" s="6"/>
      <c r="CC6" s="6"/>
      <c r="CD6" s="6"/>
      <c r="CF6" s="908" t="s">
        <v>1</v>
      </c>
      <c r="CG6" s="909"/>
      <c r="CH6" s="910" t="s">
        <v>34</v>
      </c>
      <c r="CI6" s="911"/>
      <c r="CJ6" s="910" t="s">
        <v>33</v>
      </c>
      <c r="CK6" s="911"/>
      <c r="CL6" s="903" t="s">
        <v>68</v>
      </c>
      <c r="CM6" s="904"/>
      <c r="CN6" s="903" t="s">
        <v>69</v>
      </c>
      <c r="CO6" s="913"/>
      <c r="CP6" s="910" t="s">
        <v>6</v>
      </c>
      <c r="CQ6" s="911"/>
      <c r="CR6" s="914" t="s">
        <v>68</v>
      </c>
      <c r="CS6" s="915"/>
      <c r="CT6" s="912" t="s">
        <v>15</v>
      </c>
      <c r="CU6" s="913"/>
      <c r="CV6" s="910" t="s">
        <v>16</v>
      </c>
      <c r="CW6" s="916"/>
      <c r="CX6" s="903" t="s">
        <v>20</v>
      </c>
      <c r="CY6" s="913"/>
      <c r="CZ6" s="910" t="s">
        <v>21</v>
      </c>
      <c r="DA6" s="911"/>
      <c r="DB6" s="903" t="s">
        <v>14</v>
      </c>
      <c r="DC6" s="913"/>
      <c r="DD6" s="910" t="s">
        <v>22</v>
      </c>
      <c r="DE6" s="911"/>
      <c r="DF6" s="903" t="s">
        <v>23</v>
      </c>
      <c r="DG6" s="913"/>
      <c r="DH6" s="910" t="s">
        <v>24</v>
      </c>
      <c r="DI6" s="904"/>
      <c r="DJ6" s="912" t="s">
        <v>11</v>
      </c>
      <c r="DK6" s="913"/>
      <c r="DL6" s="912" t="s">
        <v>13</v>
      </c>
      <c r="DM6" s="906"/>
      <c r="DN6" s="910" t="s">
        <v>26</v>
      </c>
      <c r="DO6" s="904"/>
      <c r="DP6" s="903" t="s">
        <v>14</v>
      </c>
      <c r="DQ6" s="913"/>
      <c r="DR6" s="910" t="s">
        <v>27</v>
      </c>
      <c r="DS6" s="911"/>
      <c r="DT6" s="903" t="s">
        <v>28</v>
      </c>
      <c r="DU6" s="917"/>
    </row>
    <row r="7" spans="2:125" s="1" customFormat="1" ht="15.75" customHeight="1" thickBot="1" x14ac:dyDescent="0.3">
      <c r="C7" s="821"/>
      <c r="D7" s="18" t="s">
        <v>3</v>
      </c>
      <c r="E7" s="15" t="s">
        <v>4</v>
      </c>
      <c r="F7" s="41" t="s">
        <v>3</v>
      </c>
      <c r="G7" s="42" t="s">
        <v>4</v>
      </c>
      <c r="H7" s="15" t="s">
        <v>3</v>
      </c>
      <c r="I7" s="15" t="s">
        <v>4</v>
      </c>
      <c r="J7" s="41" t="s">
        <v>3</v>
      </c>
      <c r="K7" s="42" t="s">
        <v>4</v>
      </c>
      <c r="L7" s="15" t="s">
        <v>3</v>
      </c>
      <c r="M7" s="15" t="s">
        <v>4</v>
      </c>
      <c r="N7" s="22" t="s">
        <v>3</v>
      </c>
      <c r="O7" s="15" t="s">
        <v>4</v>
      </c>
      <c r="P7" s="41" t="s">
        <v>3</v>
      </c>
      <c r="Q7" s="23" t="s">
        <v>4</v>
      </c>
      <c r="R7" s="22" t="s">
        <v>3</v>
      </c>
      <c r="S7" s="15" t="s">
        <v>4</v>
      </c>
      <c r="T7" s="41" t="s">
        <v>3</v>
      </c>
      <c r="U7" s="23" t="s">
        <v>4</v>
      </c>
      <c r="V7" s="22" t="s">
        <v>3</v>
      </c>
      <c r="W7" s="15" t="s">
        <v>4</v>
      </c>
      <c r="X7" s="41" t="s">
        <v>3</v>
      </c>
      <c r="Y7" s="23" t="s">
        <v>4</v>
      </c>
      <c r="Z7" s="15" t="s">
        <v>3</v>
      </c>
      <c r="AA7" s="15" t="s">
        <v>4</v>
      </c>
      <c r="AB7" s="41" t="s">
        <v>3</v>
      </c>
      <c r="AC7" s="42" t="s">
        <v>4</v>
      </c>
      <c r="AD7" s="15" t="s">
        <v>3</v>
      </c>
      <c r="AE7" s="15" t="s">
        <v>4</v>
      </c>
      <c r="AF7" s="41" t="s">
        <v>3</v>
      </c>
      <c r="AG7" s="42" t="s">
        <v>4</v>
      </c>
      <c r="AH7" s="15" t="s">
        <v>3</v>
      </c>
      <c r="AI7" s="19" t="s">
        <v>4</v>
      </c>
      <c r="AJ7"/>
      <c r="AK7" s="20" t="s">
        <v>3</v>
      </c>
      <c r="AL7" s="12" t="s">
        <v>4</v>
      </c>
      <c r="AM7" s="26" t="s">
        <v>3</v>
      </c>
      <c r="AN7" s="31" t="s">
        <v>4</v>
      </c>
      <c r="AO7" s="9" t="s">
        <v>3</v>
      </c>
      <c r="AP7" s="9" t="s">
        <v>4</v>
      </c>
      <c r="AQ7" s="26" t="s">
        <v>3</v>
      </c>
      <c r="AR7" s="25" t="s">
        <v>4</v>
      </c>
      <c r="AS7" s="24" t="s">
        <v>3</v>
      </c>
      <c r="AT7" s="12" t="s">
        <v>4</v>
      </c>
      <c r="AU7" s="30" t="s">
        <v>3</v>
      </c>
      <c r="AV7" s="31" t="s">
        <v>4</v>
      </c>
      <c r="AW7" s="9" t="s">
        <v>3</v>
      </c>
      <c r="AX7" s="9" t="s">
        <v>4</v>
      </c>
      <c r="AY7" s="24" t="s">
        <v>3</v>
      </c>
      <c r="AZ7" s="31" t="s">
        <v>4</v>
      </c>
      <c r="BA7" s="30" t="s">
        <v>3</v>
      </c>
      <c r="BB7" s="12" t="s">
        <v>4</v>
      </c>
      <c r="BC7" s="27" t="s">
        <v>3</v>
      </c>
      <c r="BD7" s="31" t="s">
        <v>4</v>
      </c>
      <c r="BE7" s="26" t="s">
        <v>3</v>
      </c>
      <c r="BF7" s="31" t="s">
        <v>4</v>
      </c>
      <c r="BG7" s="26" t="s">
        <v>3</v>
      </c>
      <c r="BH7" s="31" t="s">
        <v>4</v>
      </c>
      <c r="BI7" s="26" t="s">
        <v>3</v>
      </c>
      <c r="BJ7" s="12" t="s">
        <v>4</v>
      </c>
      <c r="BK7" s="27" t="s">
        <v>3</v>
      </c>
      <c r="BL7" s="31" t="s">
        <v>4</v>
      </c>
      <c r="BM7" s="26" t="s">
        <v>3</v>
      </c>
      <c r="BN7" s="28" t="s">
        <v>4</v>
      </c>
      <c r="BO7" s="29" t="s">
        <v>3</v>
      </c>
      <c r="BP7" s="32" t="s">
        <v>4</v>
      </c>
      <c r="BQ7" s="32" t="s">
        <v>3</v>
      </c>
      <c r="BR7" s="32" t="s">
        <v>4</v>
      </c>
      <c r="BS7" s="32" t="s">
        <v>3</v>
      </c>
      <c r="BT7" s="32" t="s">
        <v>4</v>
      </c>
      <c r="BU7" s="32" t="s">
        <v>3</v>
      </c>
      <c r="BV7" s="33" t="s">
        <v>4</v>
      </c>
      <c r="BW7" s="9" t="s">
        <v>3</v>
      </c>
      <c r="BX7" s="9" t="s">
        <v>4</v>
      </c>
      <c r="BY7" s="27" t="s">
        <v>3</v>
      </c>
      <c r="BZ7" s="21" t="s">
        <v>4</v>
      </c>
      <c r="CA7" s="10"/>
      <c r="CB7" s="10"/>
      <c r="CC7" s="10"/>
      <c r="CD7" s="10"/>
      <c r="CE7"/>
      <c r="CF7" s="34" t="s">
        <v>3</v>
      </c>
      <c r="CG7" s="11" t="s">
        <v>4</v>
      </c>
      <c r="CH7" s="38" t="s">
        <v>3</v>
      </c>
      <c r="CI7" s="40" t="s">
        <v>4</v>
      </c>
      <c r="CJ7" s="38" t="s">
        <v>3</v>
      </c>
      <c r="CK7" s="40" t="s">
        <v>4</v>
      </c>
      <c r="CL7" s="11" t="s">
        <v>3</v>
      </c>
      <c r="CM7" s="36" t="s">
        <v>4</v>
      </c>
      <c r="CN7" s="11" t="s">
        <v>3</v>
      </c>
      <c r="CO7" s="11" t="s">
        <v>4</v>
      </c>
      <c r="CP7" s="38" t="s">
        <v>3</v>
      </c>
      <c r="CQ7" s="39" t="s">
        <v>4</v>
      </c>
      <c r="CR7" s="11" t="s">
        <v>3</v>
      </c>
      <c r="CS7" s="11" t="s">
        <v>4</v>
      </c>
      <c r="CT7" s="37" t="s">
        <v>3</v>
      </c>
      <c r="CU7" s="11" t="s">
        <v>4</v>
      </c>
      <c r="CV7" s="38" t="s">
        <v>3</v>
      </c>
      <c r="CW7" s="36" t="s">
        <v>4</v>
      </c>
      <c r="CX7" s="11" t="s">
        <v>3</v>
      </c>
      <c r="CY7" s="11" t="s">
        <v>4</v>
      </c>
      <c r="CZ7" s="38" t="s">
        <v>3</v>
      </c>
      <c r="DA7" s="39" t="s">
        <v>4</v>
      </c>
      <c r="DB7" s="11" t="s">
        <v>3</v>
      </c>
      <c r="DC7" s="11" t="s">
        <v>4</v>
      </c>
      <c r="DD7" s="38" t="s">
        <v>3</v>
      </c>
      <c r="DE7" s="39" t="s">
        <v>4</v>
      </c>
      <c r="DF7" s="11" t="s">
        <v>3</v>
      </c>
      <c r="DG7" s="11" t="s">
        <v>4</v>
      </c>
      <c r="DH7" s="38" t="s">
        <v>3</v>
      </c>
      <c r="DI7" s="36" t="s">
        <v>4</v>
      </c>
      <c r="DJ7" s="37" t="s">
        <v>3</v>
      </c>
      <c r="DK7" s="11" t="s">
        <v>4</v>
      </c>
      <c r="DL7" s="37" t="s">
        <v>3</v>
      </c>
      <c r="DM7" s="11" t="s">
        <v>4</v>
      </c>
      <c r="DN7" s="125" t="s">
        <v>3</v>
      </c>
      <c r="DO7" s="36" t="s">
        <v>4</v>
      </c>
      <c r="DP7" s="11" t="s">
        <v>3</v>
      </c>
      <c r="DQ7" s="11" t="s">
        <v>4</v>
      </c>
      <c r="DR7" s="125" t="s">
        <v>3</v>
      </c>
      <c r="DS7" s="40" t="s">
        <v>4</v>
      </c>
      <c r="DT7" s="16" t="s">
        <v>3</v>
      </c>
      <c r="DU7" s="35" t="s">
        <v>4</v>
      </c>
    </row>
    <row r="8" spans="2:125" ht="15.75" thickTop="1" x14ac:dyDescent="0.25">
      <c r="C8" s="17"/>
      <c r="D8" s="67"/>
      <c r="E8" s="68"/>
      <c r="F8" s="73"/>
      <c r="G8" s="74"/>
      <c r="H8" s="79"/>
      <c r="I8" s="68"/>
      <c r="J8" s="75"/>
      <c r="K8" s="76"/>
      <c r="L8" s="79"/>
      <c r="M8" s="68"/>
      <c r="N8" s="82"/>
      <c r="O8" s="68"/>
      <c r="P8" s="73"/>
      <c r="Q8" s="85"/>
      <c r="R8" s="88"/>
      <c r="S8" s="89"/>
      <c r="T8" s="90"/>
      <c r="U8" s="91"/>
      <c r="V8" s="88"/>
      <c r="W8" s="89"/>
      <c r="X8" s="90"/>
      <c r="Y8" s="91"/>
      <c r="Z8" s="92"/>
      <c r="AA8" s="89"/>
      <c r="AB8" s="90"/>
      <c r="AC8" s="93"/>
      <c r="AD8" s="92"/>
      <c r="AE8" s="89"/>
      <c r="AF8" s="90"/>
      <c r="AG8" s="93"/>
      <c r="AH8" s="92"/>
      <c r="AI8" s="94"/>
      <c r="AK8" s="61"/>
      <c r="AL8" s="44"/>
      <c r="AM8" s="49"/>
      <c r="AN8" s="53"/>
      <c r="AO8" s="43"/>
      <c r="AP8" s="44"/>
      <c r="AQ8" s="49"/>
      <c r="AR8" s="58"/>
      <c r="AS8" s="52"/>
      <c r="AT8" s="44"/>
      <c r="AU8" s="49"/>
      <c r="AV8" s="53"/>
      <c r="AW8" s="43"/>
      <c r="AX8" s="58"/>
      <c r="AY8" s="43"/>
      <c r="AZ8" s="44"/>
      <c r="BA8" s="49"/>
      <c r="BB8" s="44"/>
      <c r="BC8" s="52"/>
      <c r="BD8" s="53"/>
      <c r="BE8" s="49"/>
      <c r="BF8" s="44"/>
      <c r="BG8" s="49"/>
      <c r="BH8" s="44"/>
      <c r="BI8" s="49"/>
      <c r="BJ8" s="58"/>
      <c r="BK8" s="52"/>
      <c r="BL8" s="53"/>
      <c r="BM8" s="49"/>
      <c r="BN8" s="44"/>
      <c r="BO8" s="52"/>
      <c r="BP8" s="44"/>
      <c r="BQ8" s="49"/>
      <c r="BR8" s="53"/>
      <c r="BS8" s="49"/>
      <c r="BT8" s="53"/>
      <c r="BU8" s="43"/>
      <c r="BV8" s="44"/>
      <c r="BW8" s="52"/>
      <c r="BX8" s="58"/>
      <c r="BY8" s="43"/>
      <c r="BZ8" s="64"/>
      <c r="CF8" s="97"/>
      <c r="CG8" s="98"/>
      <c r="CH8" s="103"/>
      <c r="CI8" s="104"/>
      <c r="CJ8" s="103"/>
      <c r="CK8" s="104"/>
      <c r="CL8" s="109"/>
      <c r="CM8" s="110"/>
      <c r="CN8" s="109"/>
      <c r="CO8" s="98"/>
      <c r="CP8" s="103"/>
      <c r="CQ8" s="104"/>
      <c r="CR8" s="109"/>
      <c r="CS8" s="98"/>
      <c r="CT8" s="115"/>
      <c r="CU8" s="98"/>
      <c r="CV8" s="103"/>
      <c r="CW8" s="110"/>
      <c r="CX8" s="109"/>
      <c r="CY8" s="98"/>
      <c r="CZ8" s="103"/>
      <c r="DA8" s="104"/>
      <c r="DB8" s="109"/>
      <c r="DC8" s="98"/>
      <c r="DD8" s="103"/>
      <c r="DE8" s="104"/>
      <c r="DF8" s="109"/>
      <c r="DG8" s="98"/>
      <c r="DH8" s="103"/>
      <c r="DI8" s="110"/>
      <c r="DJ8" s="123"/>
      <c r="DK8" s="119"/>
      <c r="DL8" s="123"/>
      <c r="DM8" s="119"/>
      <c r="DN8" s="126"/>
      <c r="DO8" s="124"/>
      <c r="DP8" s="118"/>
      <c r="DQ8" s="119"/>
      <c r="DR8" s="126"/>
      <c r="DS8" s="127"/>
      <c r="DT8" s="118"/>
      <c r="DU8" s="120"/>
    </row>
    <row r="9" spans="2:125" x14ac:dyDescent="0.25">
      <c r="C9" s="13"/>
      <c r="D9" s="69"/>
      <c r="E9" s="70"/>
      <c r="F9" s="75"/>
      <c r="G9" s="76"/>
      <c r="H9" s="80"/>
      <c r="I9" s="70"/>
      <c r="J9" s="75"/>
      <c r="K9" s="76"/>
      <c r="L9" s="80"/>
      <c r="M9" s="70"/>
      <c r="N9" s="83"/>
      <c r="O9" s="70"/>
      <c r="P9" s="75"/>
      <c r="Q9" s="86"/>
      <c r="R9" s="83"/>
      <c r="S9" s="70"/>
      <c r="T9" s="75"/>
      <c r="U9" s="86"/>
      <c r="V9" s="83"/>
      <c r="W9" s="70"/>
      <c r="X9" s="75"/>
      <c r="Y9" s="86"/>
      <c r="Z9" s="80"/>
      <c r="AA9" s="70"/>
      <c r="AB9" s="75"/>
      <c r="AC9" s="76"/>
      <c r="AD9" s="80"/>
      <c r="AE9" s="70"/>
      <c r="AF9" s="75"/>
      <c r="AG9" s="76"/>
      <c r="AH9" s="80"/>
      <c r="AI9" s="95"/>
      <c r="AK9" s="62"/>
      <c r="AL9" s="46"/>
      <c r="AM9" s="50"/>
      <c r="AN9" s="55"/>
      <c r="AO9" s="45"/>
      <c r="AP9" s="46"/>
      <c r="AQ9" s="50"/>
      <c r="AR9" s="59"/>
      <c r="AS9" s="54"/>
      <c r="AT9" s="46"/>
      <c r="AU9" s="50"/>
      <c r="AV9" s="55"/>
      <c r="AW9" s="45"/>
      <c r="AX9" s="59"/>
      <c r="AY9" s="45"/>
      <c r="AZ9" s="46"/>
      <c r="BA9" s="50"/>
      <c r="BB9" s="46"/>
      <c r="BC9" s="54"/>
      <c r="BD9" s="55"/>
      <c r="BE9" s="50"/>
      <c r="BF9" s="46"/>
      <c r="BG9" s="50"/>
      <c r="BH9" s="46"/>
      <c r="BI9" s="50"/>
      <c r="BJ9" s="59"/>
      <c r="BK9" s="54"/>
      <c r="BL9" s="55"/>
      <c r="BM9" s="50"/>
      <c r="BN9" s="46"/>
      <c r="BO9" s="54"/>
      <c r="BP9" s="46"/>
      <c r="BQ9" s="50"/>
      <c r="BR9" s="55"/>
      <c r="BS9" s="50"/>
      <c r="BT9" s="55"/>
      <c r="BU9" s="45"/>
      <c r="BV9" s="46"/>
      <c r="BW9" s="54"/>
      <c r="BX9" s="59"/>
      <c r="BY9" s="45"/>
      <c r="BZ9" s="65"/>
      <c r="CF9" s="99"/>
      <c r="CG9" s="100"/>
      <c r="CH9" s="105"/>
      <c r="CI9" s="106"/>
      <c r="CJ9" s="105"/>
      <c r="CK9" s="106"/>
      <c r="CL9" s="111"/>
      <c r="CM9" s="112"/>
      <c r="CN9" s="111"/>
      <c r="CO9" s="100"/>
      <c r="CP9" s="105"/>
      <c r="CQ9" s="106"/>
      <c r="CR9" s="111"/>
      <c r="CS9" s="100"/>
      <c r="CT9" s="116"/>
      <c r="CU9" s="100"/>
      <c r="CV9" s="105"/>
      <c r="CW9" s="112"/>
      <c r="CX9" s="111"/>
      <c r="CY9" s="100"/>
      <c r="CZ9" s="105"/>
      <c r="DA9" s="106"/>
      <c r="DB9" s="111"/>
      <c r="DC9" s="100"/>
      <c r="DD9" s="105"/>
      <c r="DE9" s="106"/>
      <c r="DF9" s="111"/>
      <c r="DG9" s="100"/>
      <c r="DH9" s="105"/>
      <c r="DI9" s="112"/>
      <c r="DJ9" s="116"/>
      <c r="DK9" s="100"/>
      <c r="DL9" s="116"/>
      <c r="DM9" s="100"/>
      <c r="DN9" s="105"/>
      <c r="DO9" s="112"/>
      <c r="DP9" s="111"/>
      <c r="DQ9" s="100"/>
      <c r="DR9" s="105"/>
      <c r="DS9" s="106"/>
      <c r="DT9" s="111"/>
      <c r="DU9" s="121"/>
    </row>
    <row r="10" spans="2:125" x14ac:dyDescent="0.25">
      <c r="C10" s="13"/>
      <c r="D10" s="69"/>
      <c r="E10" s="70"/>
      <c r="F10" s="75"/>
      <c r="G10" s="76"/>
      <c r="H10" s="80"/>
      <c r="I10" s="70"/>
      <c r="J10" s="75"/>
      <c r="K10" s="76"/>
      <c r="L10" s="80"/>
      <c r="M10" s="70"/>
      <c r="N10" s="83"/>
      <c r="O10" s="70"/>
      <c r="P10" s="75"/>
      <c r="Q10" s="86"/>
      <c r="R10" s="83"/>
      <c r="S10" s="70"/>
      <c r="T10" s="75"/>
      <c r="U10" s="86"/>
      <c r="V10" s="83"/>
      <c r="W10" s="70"/>
      <c r="X10" s="75"/>
      <c r="Y10" s="86"/>
      <c r="Z10" s="80"/>
      <c r="AA10" s="70"/>
      <c r="AB10" s="75"/>
      <c r="AC10" s="76"/>
      <c r="AD10" s="80"/>
      <c r="AE10" s="70"/>
      <c r="AF10" s="75"/>
      <c r="AG10" s="76"/>
      <c r="AH10" s="80"/>
      <c r="AI10" s="95"/>
      <c r="AK10" s="62"/>
      <c r="AL10" s="46"/>
      <c r="AM10" s="50"/>
      <c r="AN10" s="55"/>
      <c r="AO10" s="45"/>
      <c r="AP10" s="46"/>
      <c r="AQ10" s="50"/>
      <c r="AR10" s="59"/>
      <c r="AS10" s="54"/>
      <c r="AT10" s="46"/>
      <c r="AU10" s="50"/>
      <c r="AV10" s="55"/>
      <c r="AW10" s="45"/>
      <c r="AX10" s="59"/>
      <c r="AY10" s="45"/>
      <c r="AZ10" s="46"/>
      <c r="BA10" s="50"/>
      <c r="BB10" s="46"/>
      <c r="BC10" s="54"/>
      <c r="BD10" s="55"/>
      <c r="BE10" s="50"/>
      <c r="BF10" s="46"/>
      <c r="BG10" s="50"/>
      <c r="BH10" s="46"/>
      <c r="BI10" s="50"/>
      <c r="BJ10" s="59"/>
      <c r="BK10" s="54"/>
      <c r="BL10" s="55"/>
      <c r="BM10" s="50"/>
      <c r="BN10" s="46"/>
      <c r="BO10" s="54"/>
      <c r="BP10" s="46"/>
      <c r="BQ10" s="50"/>
      <c r="BR10" s="55"/>
      <c r="BS10" s="50"/>
      <c r="BT10" s="55"/>
      <c r="BU10" s="45"/>
      <c r="BV10" s="46"/>
      <c r="BW10" s="54"/>
      <c r="BX10" s="59"/>
      <c r="BY10" s="45"/>
      <c r="BZ10" s="65"/>
      <c r="CF10" s="99"/>
      <c r="CG10" s="100"/>
      <c r="CH10" s="105"/>
      <c r="CI10" s="106"/>
      <c r="CJ10" s="105"/>
      <c r="CK10" s="106"/>
      <c r="CL10" s="111"/>
      <c r="CM10" s="112"/>
      <c r="CN10" s="111"/>
      <c r="CO10" s="100"/>
      <c r="CP10" s="105"/>
      <c r="CQ10" s="106"/>
      <c r="CR10" s="111"/>
      <c r="CS10" s="100"/>
      <c r="CT10" s="116"/>
      <c r="CU10" s="100"/>
      <c r="CV10" s="105"/>
      <c r="CW10" s="112"/>
      <c r="CX10" s="111"/>
      <c r="CY10" s="100"/>
      <c r="CZ10" s="105"/>
      <c r="DA10" s="106"/>
      <c r="DB10" s="111"/>
      <c r="DC10" s="100"/>
      <c r="DD10" s="105"/>
      <c r="DE10" s="106"/>
      <c r="DF10" s="111"/>
      <c r="DG10" s="100"/>
      <c r="DH10" s="105"/>
      <c r="DI10" s="112"/>
      <c r="DJ10" s="116"/>
      <c r="DK10" s="100"/>
      <c r="DL10" s="116"/>
      <c r="DM10" s="100"/>
      <c r="DN10" s="105"/>
      <c r="DO10" s="112"/>
      <c r="DP10" s="111"/>
      <c r="DQ10" s="100"/>
      <c r="DR10" s="105"/>
      <c r="DS10" s="106"/>
      <c r="DT10" s="111"/>
      <c r="DU10" s="121"/>
    </row>
    <row r="11" spans="2:125" x14ac:dyDescent="0.25">
      <c r="C11" s="13"/>
      <c r="D11" s="69"/>
      <c r="E11" s="70"/>
      <c r="F11" s="75"/>
      <c r="G11" s="76"/>
      <c r="H11" s="80"/>
      <c r="I11" s="70"/>
      <c r="J11" s="75"/>
      <c r="K11" s="76"/>
      <c r="L11" s="80"/>
      <c r="M11" s="70"/>
      <c r="N11" s="83"/>
      <c r="O11" s="70"/>
      <c r="P11" s="75"/>
      <c r="Q11" s="86"/>
      <c r="R11" s="83"/>
      <c r="S11" s="70"/>
      <c r="T11" s="75"/>
      <c r="U11" s="86"/>
      <c r="V11" s="83"/>
      <c r="W11" s="70"/>
      <c r="X11" s="75"/>
      <c r="Y11" s="86"/>
      <c r="Z11" s="80"/>
      <c r="AA11" s="70"/>
      <c r="AB11" s="75"/>
      <c r="AC11" s="76"/>
      <c r="AD11" s="80"/>
      <c r="AE11" s="70"/>
      <c r="AF11" s="75"/>
      <c r="AG11" s="76"/>
      <c r="AH11" s="80"/>
      <c r="AI11" s="95"/>
      <c r="AK11" s="62"/>
      <c r="AL11" s="46"/>
      <c r="AM11" s="50"/>
      <c r="AN11" s="55"/>
      <c r="AO11" s="45"/>
      <c r="AP11" s="46"/>
      <c r="AQ11" s="50"/>
      <c r="AR11" s="59"/>
      <c r="AS11" s="54"/>
      <c r="AT11" s="46"/>
      <c r="AU11" s="50"/>
      <c r="AV11" s="55"/>
      <c r="AW11" s="45"/>
      <c r="AX11" s="59"/>
      <c r="AY11" s="45"/>
      <c r="AZ11" s="46"/>
      <c r="BA11" s="50"/>
      <c r="BB11" s="46"/>
      <c r="BC11" s="54"/>
      <c r="BD11" s="55"/>
      <c r="BE11" s="50"/>
      <c r="BF11" s="46"/>
      <c r="BG11" s="50"/>
      <c r="BH11" s="46"/>
      <c r="BI11" s="50"/>
      <c r="BJ11" s="59"/>
      <c r="BK11" s="54"/>
      <c r="BL11" s="55"/>
      <c r="BM11" s="50"/>
      <c r="BN11" s="46"/>
      <c r="BO11" s="54"/>
      <c r="BP11" s="46"/>
      <c r="BQ11" s="50"/>
      <c r="BR11" s="55"/>
      <c r="BS11" s="50"/>
      <c r="BT11" s="55"/>
      <c r="BU11" s="45"/>
      <c r="BV11" s="46"/>
      <c r="BW11" s="54"/>
      <c r="BX11" s="59"/>
      <c r="BY11" s="45"/>
      <c r="BZ11" s="65"/>
      <c r="CF11" s="99"/>
      <c r="CG11" s="100"/>
      <c r="CH11" s="105"/>
      <c r="CI11" s="106"/>
      <c r="CJ11" s="105"/>
      <c r="CK11" s="106"/>
      <c r="CL11" s="111"/>
      <c r="CM11" s="112"/>
      <c r="CN11" s="111"/>
      <c r="CO11" s="100"/>
      <c r="CP11" s="105"/>
      <c r="CQ11" s="106"/>
      <c r="CR11" s="111"/>
      <c r="CS11" s="100"/>
      <c r="CT11" s="116"/>
      <c r="CU11" s="100"/>
      <c r="CV11" s="105"/>
      <c r="CW11" s="112"/>
      <c r="CX11" s="111"/>
      <c r="CY11" s="100"/>
      <c r="CZ11" s="105"/>
      <c r="DA11" s="106"/>
      <c r="DB11" s="111"/>
      <c r="DC11" s="100"/>
      <c r="DD11" s="105"/>
      <c r="DE11" s="106"/>
      <c r="DF11" s="111"/>
      <c r="DG11" s="100"/>
      <c r="DH11" s="105"/>
      <c r="DI11" s="112"/>
      <c r="DJ11" s="116"/>
      <c r="DK11" s="100"/>
      <c r="DL11" s="116"/>
      <c r="DM11" s="100"/>
      <c r="DN11" s="105"/>
      <c r="DO11" s="112"/>
      <c r="DP11" s="111"/>
      <c r="DQ11" s="100"/>
      <c r="DR11" s="105"/>
      <c r="DS11" s="106"/>
      <c r="DT11" s="111"/>
      <c r="DU11" s="121"/>
    </row>
    <row r="12" spans="2:125" x14ac:dyDescent="0.25">
      <c r="C12" s="13"/>
      <c r="D12" s="69"/>
      <c r="E12" s="70"/>
      <c r="F12" s="75"/>
      <c r="G12" s="76"/>
      <c r="H12" s="80"/>
      <c r="I12" s="70"/>
      <c r="J12" s="75"/>
      <c r="K12" s="76"/>
      <c r="L12" s="80"/>
      <c r="M12" s="70"/>
      <c r="N12" s="83"/>
      <c r="O12" s="70"/>
      <c r="P12" s="75"/>
      <c r="Q12" s="86"/>
      <c r="R12" s="83"/>
      <c r="S12" s="70"/>
      <c r="T12" s="75"/>
      <c r="U12" s="86"/>
      <c r="V12" s="83"/>
      <c r="W12" s="70"/>
      <c r="X12" s="75"/>
      <c r="Y12" s="86"/>
      <c r="Z12" s="80"/>
      <c r="AA12" s="70"/>
      <c r="AB12" s="75"/>
      <c r="AC12" s="76"/>
      <c r="AD12" s="80"/>
      <c r="AE12" s="70"/>
      <c r="AF12" s="75"/>
      <c r="AG12" s="76"/>
      <c r="AH12" s="80"/>
      <c r="AI12" s="95"/>
      <c r="AK12" s="62"/>
      <c r="AL12" s="46"/>
      <c r="AM12" s="50"/>
      <c r="AN12" s="55"/>
      <c r="AO12" s="45"/>
      <c r="AP12" s="46"/>
      <c r="AQ12" s="50"/>
      <c r="AR12" s="59"/>
      <c r="AS12" s="54"/>
      <c r="AT12" s="46"/>
      <c r="AU12" s="50"/>
      <c r="AV12" s="55"/>
      <c r="AW12" s="45"/>
      <c r="AX12" s="59"/>
      <c r="AY12" s="45"/>
      <c r="AZ12" s="46"/>
      <c r="BA12" s="50"/>
      <c r="BB12" s="46"/>
      <c r="BC12" s="54"/>
      <c r="BD12" s="55"/>
      <c r="BE12" s="50"/>
      <c r="BF12" s="46"/>
      <c r="BG12" s="50"/>
      <c r="BH12" s="46"/>
      <c r="BI12" s="50"/>
      <c r="BJ12" s="59"/>
      <c r="BK12" s="54"/>
      <c r="BL12" s="55"/>
      <c r="BM12" s="50"/>
      <c r="BN12" s="46"/>
      <c r="BO12" s="54"/>
      <c r="BP12" s="46"/>
      <c r="BQ12" s="50"/>
      <c r="BR12" s="55"/>
      <c r="BS12" s="50"/>
      <c r="BT12" s="55"/>
      <c r="BU12" s="45"/>
      <c r="BV12" s="46"/>
      <c r="BW12" s="54"/>
      <c r="BX12" s="59"/>
      <c r="BY12" s="45"/>
      <c r="BZ12" s="65"/>
      <c r="CF12" s="99"/>
      <c r="CG12" s="100"/>
      <c r="CH12" s="105"/>
      <c r="CI12" s="106"/>
      <c r="CJ12" s="105"/>
      <c r="CK12" s="106"/>
      <c r="CL12" s="111"/>
      <c r="CM12" s="112"/>
      <c r="CN12" s="111"/>
      <c r="CO12" s="100"/>
      <c r="CP12" s="105"/>
      <c r="CQ12" s="106"/>
      <c r="CR12" s="111"/>
      <c r="CS12" s="100"/>
      <c r="CT12" s="116"/>
      <c r="CU12" s="100"/>
      <c r="CV12" s="105"/>
      <c r="CW12" s="112"/>
      <c r="CX12" s="111"/>
      <c r="CY12" s="100"/>
      <c r="CZ12" s="105"/>
      <c r="DA12" s="106"/>
      <c r="DB12" s="111"/>
      <c r="DC12" s="100"/>
      <c r="DD12" s="105"/>
      <c r="DE12" s="106"/>
      <c r="DF12" s="111"/>
      <c r="DG12" s="100"/>
      <c r="DH12" s="105"/>
      <c r="DI12" s="112"/>
      <c r="DJ12" s="116"/>
      <c r="DK12" s="100"/>
      <c r="DL12" s="116"/>
      <c r="DM12" s="100"/>
      <c r="DN12" s="105"/>
      <c r="DO12" s="112"/>
      <c r="DP12" s="111"/>
      <c r="DQ12" s="100"/>
      <c r="DR12" s="105"/>
      <c r="DS12" s="106"/>
      <c r="DT12" s="111"/>
      <c r="DU12" s="121"/>
    </row>
    <row r="13" spans="2:125" x14ac:dyDescent="0.25">
      <c r="C13" s="13"/>
      <c r="D13" s="69"/>
      <c r="E13" s="70"/>
      <c r="F13" s="75"/>
      <c r="G13" s="76"/>
      <c r="H13" s="80"/>
      <c r="I13" s="70"/>
      <c r="J13" s="75"/>
      <c r="K13" s="76"/>
      <c r="L13" s="80"/>
      <c r="M13" s="70"/>
      <c r="N13" s="83"/>
      <c r="O13" s="70"/>
      <c r="P13" s="75"/>
      <c r="Q13" s="86"/>
      <c r="R13" s="83"/>
      <c r="S13" s="70"/>
      <c r="T13" s="75"/>
      <c r="U13" s="86"/>
      <c r="V13" s="83"/>
      <c r="W13" s="70"/>
      <c r="X13" s="75"/>
      <c r="Y13" s="86"/>
      <c r="Z13" s="80"/>
      <c r="AA13" s="70"/>
      <c r="AB13" s="75"/>
      <c r="AC13" s="76"/>
      <c r="AD13" s="80"/>
      <c r="AE13" s="70"/>
      <c r="AF13" s="75"/>
      <c r="AG13" s="76"/>
      <c r="AH13" s="80"/>
      <c r="AI13" s="95"/>
      <c r="AK13" s="62"/>
      <c r="AL13" s="46"/>
      <c r="AM13" s="50"/>
      <c r="AN13" s="55"/>
      <c r="AO13" s="45"/>
      <c r="AP13" s="46"/>
      <c r="AQ13" s="50"/>
      <c r="AR13" s="59"/>
      <c r="AS13" s="54"/>
      <c r="AT13" s="46"/>
      <c r="AU13" s="50"/>
      <c r="AV13" s="55"/>
      <c r="AW13" s="45"/>
      <c r="AX13" s="59"/>
      <c r="AY13" s="45"/>
      <c r="AZ13" s="46"/>
      <c r="BA13" s="50"/>
      <c r="BB13" s="46"/>
      <c r="BC13" s="54"/>
      <c r="BD13" s="55"/>
      <c r="BE13" s="50"/>
      <c r="BF13" s="46"/>
      <c r="BG13" s="50"/>
      <c r="BH13" s="46"/>
      <c r="BI13" s="50"/>
      <c r="BJ13" s="59"/>
      <c r="BK13" s="54"/>
      <c r="BL13" s="55"/>
      <c r="BM13" s="50"/>
      <c r="BN13" s="46"/>
      <c r="BO13" s="54"/>
      <c r="BP13" s="46"/>
      <c r="BQ13" s="50"/>
      <c r="BR13" s="55"/>
      <c r="BS13" s="50"/>
      <c r="BT13" s="55"/>
      <c r="BU13" s="45"/>
      <c r="BV13" s="46"/>
      <c r="BW13" s="54"/>
      <c r="BX13" s="59"/>
      <c r="BY13" s="45"/>
      <c r="BZ13" s="65"/>
      <c r="CF13" s="99"/>
      <c r="CG13" s="100"/>
      <c r="CH13" s="105"/>
      <c r="CI13" s="106"/>
      <c r="CJ13" s="105"/>
      <c r="CK13" s="106"/>
      <c r="CL13" s="111"/>
      <c r="CM13" s="112"/>
      <c r="CN13" s="111"/>
      <c r="CO13" s="100"/>
      <c r="CP13" s="105"/>
      <c r="CQ13" s="106"/>
      <c r="CR13" s="111"/>
      <c r="CS13" s="100"/>
      <c r="CT13" s="116"/>
      <c r="CU13" s="100"/>
      <c r="CV13" s="105"/>
      <c r="CW13" s="112"/>
      <c r="CX13" s="111"/>
      <c r="CY13" s="100"/>
      <c r="CZ13" s="105"/>
      <c r="DA13" s="106"/>
      <c r="DB13" s="111"/>
      <c r="DC13" s="100"/>
      <c r="DD13" s="105"/>
      <c r="DE13" s="106"/>
      <c r="DF13" s="111"/>
      <c r="DG13" s="100"/>
      <c r="DH13" s="105"/>
      <c r="DI13" s="112"/>
      <c r="DJ13" s="116"/>
      <c r="DK13" s="100"/>
      <c r="DL13" s="116"/>
      <c r="DM13" s="100"/>
      <c r="DN13" s="105"/>
      <c r="DO13" s="112"/>
      <c r="DP13" s="111"/>
      <c r="DQ13" s="100"/>
      <c r="DR13" s="105"/>
      <c r="DS13" s="106"/>
      <c r="DT13" s="111"/>
      <c r="DU13" s="121"/>
    </row>
    <row r="14" spans="2:125" x14ac:dyDescent="0.25">
      <c r="C14" s="13"/>
      <c r="D14" s="69"/>
      <c r="E14" s="70"/>
      <c r="F14" s="75"/>
      <c r="G14" s="76"/>
      <c r="H14" s="80"/>
      <c r="I14" s="70"/>
      <c r="J14" s="75"/>
      <c r="K14" s="76"/>
      <c r="L14" s="80"/>
      <c r="M14" s="70"/>
      <c r="N14" s="83"/>
      <c r="O14" s="70"/>
      <c r="P14" s="75"/>
      <c r="Q14" s="86"/>
      <c r="R14" s="83"/>
      <c r="S14" s="70"/>
      <c r="T14" s="75"/>
      <c r="U14" s="86"/>
      <c r="V14" s="83"/>
      <c r="W14" s="70"/>
      <c r="X14" s="75"/>
      <c r="Y14" s="86"/>
      <c r="Z14" s="80"/>
      <c r="AA14" s="70"/>
      <c r="AB14" s="75"/>
      <c r="AC14" s="76"/>
      <c r="AD14" s="80"/>
      <c r="AE14" s="70"/>
      <c r="AF14" s="75"/>
      <c r="AG14" s="76"/>
      <c r="AH14" s="80"/>
      <c r="AI14" s="95"/>
      <c r="AK14" s="62"/>
      <c r="AL14" s="46"/>
      <c r="AM14" s="50"/>
      <c r="AN14" s="55"/>
      <c r="AO14" s="45"/>
      <c r="AP14" s="46"/>
      <c r="AQ14" s="50"/>
      <c r="AR14" s="59"/>
      <c r="AS14" s="54"/>
      <c r="AT14" s="46"/>
      <c r="AU14" s="50"/>
      <c r="AV14" s="55"/>
      <c r="AW14" s="45"/>
      <c r="AX14" s="59"/>
      <c r="AY14" s="45"/>
      <c r="AZ14" s="46"/>
      <c r="BA14" s="50"/>
      <c r="BB14" s="46"/>
      <c r="BC14" s="54"/>
      <c r="BD14" s="55"/>
      <c r="BE14" s="50"/>
      <c r="BF14" s="46"/>
      <c r="BG14" s="50"/>
      <c r="BH14" s="46"/>
      <c r="BI14" s="50"/>
      <c r="BJ14" s="59"/>
      <c r="BK14" s="54"/>
      <c r="BL14" s="55"/>
      <c r="BM14" s="50"/>
      <c r="BN14" s="46"/>
      <c r="BO14" s="54"/>
      <c r="BP14" s="46"/>
      <c r="BQ14" s="50"/>
      <c r="BR14" s="55"/>
      <c r="BS14" s="50"/>
      <c r="BT14" s="55"/>
      <c r="BU14" s="45"/>
      <c r="BV14" s="46"/>
      <c r="BW14" s="54"/>
      <c r="BX14" s="59"/>
      <c r="BY14" s="45"/>
      <c r="BZ14" s="65"/>
      <c r="CF14" s="99"/>
      <c r="CG14" s="100"/>
      <c r="CH14" s="105"/>
      <c r="CI14" s="106"/>
      <c r="CJ14" s="105"/>
      <c r="CK14" s="106"/>
      <c r="CL14" s="111"/>
      <c r="CM14" s="112"/>
      <c r="CN14" s="111"/>
      <c r="CO14" s="100"/>
      <c r="CP14" s="105"/>
      <c r="CQ14" s="106"/>
      <c r="CR14" s="111"/>
      <c r="CS14" s="100"/>
      <c r="CT14" s="116"/>
      <c r="CU14" s="100"/>
      <c r="CV14" s="105"/>
      <c r="CW14" s="112"/>
      <c r="CX14" s="111"/>
      <c r="CY14" s="100"/>
      <c r="CZ14" s="105"/>
      <c r="DA14" s="106"/>
      <c r="DB14" s="111"/>
      <c r="DC14" s="100"/>
      <c r="DD14" s="105"/>
      <c r="DE14" s="106"/>
      <c r="DF14" s="111"/>
      <c r="DG14" s="100"/>
      <c r="DH14" s="105"/>
      <c r="DI14" s="112"/>
      <c r="DJ14" s="116"/>
      <c r="DK14" s="100"/>
      <c r="DL14" s="116"/>
      <c r="DM14" s="100"/>
      <c r="DN14" s="105"/>
      <c r="DO14" s="112"/>
      <c r="DP14" s="111"/>
      <c r="DQ14" s="100"/>
      <c r="DR14" s="105"/>
      <c r="DS14" s="106"/>
      <c r="DT14" s="111"/>
      <c r="DU14" s="121"/>
    </row>
    <row r="15" spans="2:125" x14ac:dyDescent="0.25">
      <c r="C15" s="13"/>
      <c r="D15" s="69"/>
      <c r="E15" s="70"/>
      <c r="F15" s="75"/>
      <c r="G15" s="76"/>
      <c r="H15" s="80"/>
      <c r="I15" s="70"/>
      <c r="J15" s="75"/>
      <c r="K15" s="76"/>
      <c r="L15" s="80"/>
      <c r="M15" s="70"/>
      <c r="N15" s="83"/>
      <c r="O15" s="70"/>
      <c r="P15" s="75"/>
      <c r="Q15" s="86"/>
      <c r="R15" s="83"/>
      <c r="S15" s="70"/>
      <c r="T15" s="75"/>
      <c r="U15" s="86"/>
      <c r="V15" s="83"/>
      <c r="W15" s="70"/>
      <c r="X15" s="75"/>
      <c r="Y15" s="86"/>
      <c r="Z15" s="80"/>
      <c r="AA15" s="70"/>
      <c r="AB15" s="75"/>
      <c r="AC15" s="76"/>
      <c r="AD15" s="80"/>
      <c r="AE15" s="70"/>
      <c r="AF15" s="75"/>
      <c r="AG15" s="76"/>
      <c r="AH15" s="80"/>
      <c r="AI15" s="95"/>
      <c r="AK15" s="62"/>
      <c r="AL15" s="46"/>
      <c r="AM15" s="50"/>
      <c r="AN15" s="55"/>
      <c r="AO15" s="45"/>
      <c r="AP15" s="46"/>
      <c r="AQ15" s="50"/>
      <c r="AR15" s="59"/>
      <c r="AS15" s="54"/>
      <c r="AT15" s="46"/>
      <c r="AU15" s="50"/>
      <c r="AV15" s="55"/>
      <c r="AW15" s="45"/>
      <c r="AX15" s="59"/>
      <c r="AY15" s="45"/>
      <c r="AZ15" s="46"/>
      <c r="BA15" s="50"/>
      <c r="BB15" s="46"/>
      <c r="BC15" s="54"/>
      <c r="BD15" s="55"/>
      <c r="BE15" s="50"/>
      <c r="BF15" s="46"/>
      <c r="BG15" s="50"/>
      <c r="BH15" s="46"/>
      <c r="BI15" s="50"/>
      <c r="BJ15" s="59"/>
      <c r="BK15" s="54"/>
      <c r="BL15" s="55"/>
      <c r="BM15" s="50"/>
      <c r="BN15" s="46"/>
      <c r="BO15" s="54"/>
      <c r="BP15" s="46"/>
      <c r="BQ15" s="50"/>
      <c r="BR15" s="55"/>
      <c r="BS15" s="50"/>
      <c r="BT15" s="55"/>
      <c r="BU15" s="45"/>
      <c r="BV15" s="46"/>
      <c r="BW15" s="54"/>
      <c r="BX15" s="59"/>
      <c r="BY15" s="45"/>
      <c r="BZ15" s="65"/>
      <c r="CF15" s="99"/>
      <c r="CG15" s="100"/>
      <c r="CH15" s="105"/>
      <c r="CI15" s="106"/>
      <c r="CJ15" s="105"/>
      <c r="CK15" s="106"/>
      <c r="CL15" s="111"/>
      <c r="CM15" s="112"/>
      <c r="CN15" s="111"/>
      <c r="CO15" s="100"/>
      <c r="CP15" s="105"/>
      <c r="CQ15" s="106"/>
      <c r="CR15" s="111"/>
      <c r="CS15" s="100"/>
      <c r="CT15" s="116"/>
      <c r="CU15" s="100"/>
      <c r="CV15" s="105"/>
      <c r="CW15" s="112"/>
      <c r="CX15" s="111"/>
      <c r="CY15" s="100"/>
      <c r="CZ15" s="105"/>
      <c r="DA15" s="106"/>
      <c r="DB15" s="111"/>
      <c r="DC15" s="100"/>
      <c r="DD15" s="105"/>
      <c r="DE15" s="106"/>
      <c r="DF15" s="111"/>
      <c r="DG15" s="100"/>
      <c r="DH15" s="105"/>
      <c r="DI15" s="112"/>
      <c r="DJ15" s="116"/>
      <c r="DK15" s="100"/>
      <c r="DL15" s="116"/>
      <c r="DM15" s="100"/>
      <c r="DN15" s="105"/>
      <c r="DO15" s="112"/>
      <c r="DP15" s="111"/>
      <c r="DQ15" s="100"/>
      <c r="DR15" s="105"/>
      <c r="DS15" s="106"/>
      <c r="DT15" s="111"/>
      <c r="DU15" s="121"/>
    </row>
    <row r="16" spans="2:125" x14ac:dyDescent="0.25">
      <c r="C16" s="13"/>
      <c r="D16" s="69"/>
      <c r="E16" s="70"/>
      <c r="F16" s="75"/>
      <c r="G16" s="76"/>
      <c r="H16" s="80"/>
      <c r="I16" s="70"/>
      <c r="J16" s="75"/>
      <c r="K16" s="76"/>
      <c r="L16" s="80"/>
      <c r="M16" s="70"/>
      <c r="N16" s="83"/>
      <c r="O16" s="70"/>
      <c r="P16" s="75"/>
      <c r="Q16" s="86"/>
      <c r="R16" s="83"/>
      <c r="S16" s="70"/>
      <c r="T16" s="75"/>
      <c r="U16" s="86"/>
      <c r="V16" s="83"/>
      <c r="W16" s="70"/>
      <c r="X16" s="75"/>
      <c r="Y16" s="86"/>
      <c r="Z16" s="80"/>
      <c r="AA16" s="70"/>
      <c r="AB16" s="75"/>
      <c r="AC16" s="76"/>
      <c r="AD16" s="80"/>
      <c r="AE16" s="70"/>
      <c r="AF16" s="75"/>
      <c r="AG16" s="76"/>
      <c r="AH16" s="80"/>
      <c r="AI16" s="95"/>
      <c r="AK16" s="62"/>
      <c r="AL16" s="46"/>
      <c r="AM16" s="50"/>
      <c r="AN16" s="55"/>
      <c r="AO16" s="45"/>
      <c r="AP16" s="46"/>
      <c r="AQ16" s="50"/>
      <c r="AR16" s="59"/>
      <c r="AS16" s="54"/>
      <c r="AT16" s="46"/>
      <c r="AU16" s="50"/>
      <c r="AV16" s="55"/>
      <c r="AW16" s="45"/>
      <c r="AX16" s="59"/>
      <c r="AY16" s="45"/>
      <c r="AZ16" s="46"/>
      <c r="BA16" s="50"/>
      <c r="BB16" s="46"/>
      <c r="BC16" s="54"/>
      <c r="BD16" s="55"/>
      <c r="BE16" s="50"/>
      <c r="BF16" s="46"/>
      <c r="BG16" s="50"/>
      <c r="BH16" s="46"/>
      <c r="BI16" s="50"/>
      <c r="BJ16" s="59"/>
      <c r="BK16" s="54"/>
      <c r="BL16" s="55"/>
      <c r="BM16" s="50"/>
      <c r="BN16" s="46"/>
      <c r="BO16" s="54"/>
      <c r="BP16" s="46"/>
      <c r="BQ16" s="50"/>
      <c r="BR16" s="55"/>
      <c r="BS16" s="50"/>
      <c r="BT16" s="55"/>
      <c r="BU16" s="45"/>
      <c r="BV16" s="46"/>
      <c r="BW16" s="54"/>
      <c r="BX16" s="59"/>
      <c r="BY16" s="45"/>
      <c r="BZ16" s="65"/>
      <c r="CF16" s="99"/>
      <c r="CG16" s="100"/>
      <c r="CH16" s="105"/>
      <c r="CI16" s="106"/>
      <c r="CJ16" s="105"/>
      <c r="CK16" s="106"/>
      <c r="CL16" s="111"/>
      <c r="CM16" s="112"/>
      <c r="CN16" s="111"/>
      <c r="CO16" s="100"/>
      <c r="CP16" s="105"/>
      <c r="CQ16" s="106"/>
      <c r="CR16" s="111"/>
      <c r="CS16" s="100"/>
      <c r="CT16" s="116"/>
      <c r="CU16" s="100"/>
      <c r="CV16" s="105"/>
      <c r="CW16" s="112"/>
      <c r="CX16" s="111"/>
      <c r="CY16" s="100"/>
      <c r="CZ16" s="105"/>
      <c r="DA16" s="106"/>
      <c r="DB16" s="111"/>
      <c r="DC16" s="100"/>
      <c r="DD16" s="105"/>
      <c r="DE16" s="106"/>
      <c r="DF16" s="111"/>
      <c r="DG16" s="100"/>
      <c r="DH16" s="105"/>
      <c r="DI16" s="112"/>
      <c r="DJ16" s="116"/>
      <c r="DK16" s="100"/>
      <c r="DL16" s="116"/>
      <c r="DM16" s="100"/>
      <c r="DN16" s="105"/>
      <c r="DO16" s="112"/>
      <c r="DP16" s="111"/>
      <c r="DQ16" s="100"/>
      <c r="DR16" s="105"/>
      <c r="DS16" s="106"/>
      <c r="DT16" s="111"/>
      <c r="DU16" s="121"/>
    </row>
    <row r="17" spans="3:125" x14ac:dyDescent="0.25">
      <c r="C17" s="13"/>
      <c r="D17" s="69"/>
      <c r="E17" s="70"/>
      <c r="F17" s="75"/>
      <c r="G17" s="76"/>
      <c r="H17" s="80"/>
      <c r="I17" s="70"/>
      <c r="J17" s="75"/>
      <c r="K17" s="76"/>
      <c r="L17" s="80"/>
      <c r="M17" s="70"/>
      <c r="N17" s="83"/>
      <c r="O17" s="70"/>
      <c r="P17" s="75"/>
      <c r="Q17" s="86"/>
      <c r="R17" s="83"/>
      <c r="S17" s="70"/>
      <c r="T17" s="75"/>
      <c r="U17" s="86"/>
      <c r="V17" s="83"/>
      <c r="W17" s="70"/>
      <c r="X17" s="75"/>
      <c r="Y17" s="86"/>
      <c r="Z17" s="80"/>
      <c r="AA17" s="70"/>
      <c r="AB17" s="75"/>
      <c r="AC17" s="76"/>
      <c r="AD17" s="80"/>
      <c r="AE17" s="70"/>
      <c r="AF17" s="75"/>
      <c r="AG17" s="76"/>
      <c r="AH17" s="80"/>
      <c r="AI17" s="95"/>
      <c r="AK17" s="62"/>
      <c r="AL17" s="46"/>
      <c r="AM17" s="50"/>
      <c r="AN17" s="55"/>
      <c r="AO17" s="45"/>
      <c r="AP17" s="46"/>
      <c r="AQ17" s="50"/>
      <c r="AR17" s="59"/>
      <c r="AS17" s="54"/>
      <c r="AT17" s="46"/>
      <c r="AU17" s="50"/>
      <c r="AV17" s="55"/>
      <c r="AW17" s="45"/>
      <c r="AX17" s="59"/>
      <c r="AY17" s="45"/>
      <c r="AZ17" s="46"/>
      <c r="BA17" s="50"/>
      <c r="BB17" s="46"/>
      <c r="BC17" s="54"/>
      <c r="BD17" s="55"/>
      <c r="BE17" s="50"/>
      <c r="BF17" s="46"/>
      <c r="BG17" s="50"/>
      <c r="BH17" s="46"/>
      <c r="BI17" s="50"/>
      <c r="BJ17" s="59"/>
      <c r="BK17" s="54"/>
      <c r="BL17" s="55"/>
      <c r="BM17" s="50"/>
      <c r="BN17" s="46"/>
      <c r="BO17" s="54"/>
      <c r="BP17" s="46"/>
      <c r="BQ17" s="50"/>
      <c r="BR17" s="55"/>
      <c r="BS17" s="50"/>
      <c r="BT17" s="55"/>
      <c r="BU17" s="45"/>
      <c r="BV17" s="46"/>
      <c r="BW17" s="54"/>
      <c r="BX17" s="59"/>
      <c r="BY17" s="45"/>
      <c r="BZ17" s="65"/>
      <c r="CF17" s="99"/>
      <c r="CG17" s="100"/>
      <c r="CH17" s="105"/>
      <c r="CI17" s="106"/>
      <c r="CJ17" s="105"/>
      <c r="CK17" s="106"/>
      <c r="CL17" s="111"/>
      <c r="CM17" s="112"/>
      <c r="CN17" s="111"/>
      <c r="CO17" s="100"/>
      <c r="CP17" s="105"/>
      <c r="CQ17" s="106"/>
      <c r="CR17" s="111"/>
      <c r="CS17" s="100"/>
      <c r="CT17" s="116"/>
      <c r="CU17" s="100"/>
      <c r="CV17" s="105"/>
      <c r="CW17" s="112"/>
      <c r="CX17" s="111"/>
      <c r="CY17" s="100"/>
      <c r="CZ17" s="105"/>
      <c r="DA17" s="106"/>
      <c r="DB17" s="111"/>
      <c r="DC17" s="100"/>
      <c r="DD17" s="105"/>
      <c r="DE17" s="106"/>
      <c r="DF17" s="111"/>
      <c r="DG17" s="100"/>
      <c r="DH17" s="105"/>
      <c r="DI17" s="112"/>
      <c r="DJ17" s="116"/>
      <c r="DK17" s="100"/>
      <c r="DL17" s="116"/>
      <c r="DM17" s="100"/>
      <c r="DN17" s="105"/>
      <c r="DO17" s="112"/>
      <c r="DP17" s="111"/>
      <c r="DQ17" s="100"/>
      <c r="DR17" s="105"/>
      <c r="DS17" s="106"/>
      <c r="DT17" s="111"/>
      <c r="DU17" s="121"/>
    </row>
    <row r="18" spans="3:125" x14ac:dyDescent="0.25">
      <c r="C18" s="13"/>
      <c r="D18" s="69"/>
      <c r="E18" s="70"/>
      <c r="F18" s="75"/>
      <c r="G18" s="76"/>
      <c r="H18" s="80"/>
      <c r="I18" s="70"/>
      <c r="J18" s="75"/>
      <c r="K18" s="76"/>
      <c r="L18" s="80"/>
      <c r="M18" s="70"/>
      <c r="N18" s="83"/>
      <c r="O18" s="70"/>
      <c r="P18" s="75"/>
      <c r="Q18" s="86"/>
      <c r="R18" s="83"/>
      <c r="S18" s="70"/>
      <c r="T18" s="75"/>
      <c r="U18" s="86"/>
      <c r="V18" s="83"/>
      <c r="W18" s="70"/>
      <c r="X18" s="75"/>
      <c r="Y18" s="86"/>
      <c r="Z18" s="80"/>
      <c r="AA18" s="70"/>
      <c r="AB18" s="75"/>
      <c r="AC18" s="76"/>
      <c r="AD18" s="80"/>
      <c r="AE18" s="70"/>
      <c r="AF18" s="75"/>
      <c r="AG18" s="76"/>
      <c r="AH18" s="80"/>
      <c r="AI18" s="95"/>
      <c r="AK18" s="62"/>
      <c r="AL18" s="46"/>
      <c r="AM18" s="50"/>
      <c r="AN18" s="55"/>
      <c r="AO18" s="45"/>
      <c r="AP18" s="46"/>
      <c r="AQ18" s="50"/>
      <c r="AR18" s="59"/>
      <c r="AS18" s="54"/>
      <c r="AT18" s="46"/>
      <c r="AU18" s="50"/>
      <c r="AV18" s="55"/>
      <c r="AW18" s="45"/>
      <c r="AX18" s="59"/>
      <c r="AY18" s="45"/>
      <c r="AZ18" s="46"/>
      <c r="BA18" s="50"/>
      <c r="BB18" s="46"/>
      <c r="BC18" s="54"/>
      <c r="BD18" s="55"/>
      <c r="BE18" s="50"/>
      <c r="BF18" s="46"/>
      <c r="BG18" s="50"/>
      <c r="BH18" s="46"/>
      <c r="BI18" s="50"/>
      <c r="BJ18" s="59"/>
      <c r="BK18" s="54"/>
      <c r="BL18" s="55"/>
      <c r="BM18" s="50"/>
      <c r="BN18" s="46"/>
      <c r="BO18" s="54"/>
      <c r="BP18" s="46"/>
      <c r="BQ18" s="50"/>
      <c r="BR18" s="55"/>
      <c r="BS18" s="50"/>
      <c r="BT18" s="55"/>
      <c r="BU18" s="45"/>
      <c r="BV18" s="46"/>
      <c r="BW18" s="54"/>
      <c r="BX18" s="59"/>
      <c r="BY18" s="45"/>
      <c r="BZ18" s="65"/>
      <c r="CF18" s="99"/>
      <c r="CG18" s="100"/>
      <c r="CH18" s="105"/>
      <c r="CI18" s="106"/>
      <c r="CJ18" s="105"/>
      <c r="CK18" s="106"/>
      <c r="CL18" s="111"/>
      <c r="CM18" s="112"/>
      <c r="CN18" s="111"/>
      <c r="CO18" s="100"/>
      <c r="CP18" s="105"/>
      <c r="CQ18" s="106"/>
      <c r="CR18" s="111"/>
      <c r="CS18" s="100"/>
      <c r="CT18" s="116"/>
      <c r="CU18" s="100"/>
      <c r="CV18" s="105"/>
      <c r="CW18" s="112"/>
      <c r="CX18" s="111"/>
      <c r="CY18" s="100"/>
      <c r="CZ18" s="105"/>
      <c r="DA18" s="106"/>
      <c r="DB18" s="111"/>
      <c r="DC18" s="100"/>
      <c r="DD18" s="105"/>
      <c r="DE18" s="106"/>
      <c r="DF18" s="111"/>
      <c r="DG18" s="100"/>
      <c r="DH18" s="105"/>
      <c r="DI18" s="112"/>
      <c r="DJ18" s="116"/>
      <c r="DK18" s="100"/>
      <c r="DL18" s="116"/>
      <c r="DM18" s="100"/>
      <c r="DN18" s="105"/>
      <c r="DO18" s="112"/>
      <c r="DP18" s="111"/>
      <c r="DQ18" s="100"/>
      <c r="DR18" s="105"/>
      <c r="DS18" s="106"/>
      <c r="DT18" s="111"/>
      <c r="DU18" s="121"/>
    </row>
    <row r="19" spans="3:125" x14ac:dyDescent="0.25">
      <c r="C19" s="13"/>
      <c r="D19" s="69"/>
      <c r="E19" s="70"/>
      <c r="F19" s="75"/>
      <c r="G19" s="76"/>
      <c r="H19" s="80"/>
      <c r="I19" s="70"/>
      <c r="J19" s="75"/>
      <c r="K19" s="76"/>
      <c r="L19" s="80"/>
      <c r="M19" s="70"/>
      <c r="N19" s="83"/>
      <c r="O19" s="70"/>
      <c r="P19" s="75"/>
      <c r="Q19" s="86"/>
      <c r="R19" s="83"/>
      <c r="S19" s="70"/>
      <c r="T19" s="75"/>
      <c r="U19" s="86"/>
      <c r="V19" s="83"/>
      <c r="W19" s="70"/>
      <c r="X19" s="75"/>
      <c r="Y19" s="86"/>
      <c r="Z19" s="80"/>
      <c r="AA19" s="70"/>
      <c r="AB19" s="75"/>
      <c r="AC19" s="76"/>
      <c r="AD19" s="80"/>
      <c r="AE19" s="70"/>
      <c r="AF19" s="75"/>
      <c r="AG19" s="76"/>
      <c r="AH19" s="80"/>
      <c r="AI19" s="95"/>
      <c r="AK19" s="62"/>
      <c r="AL19" s="46"/>
      <c r="AM19" s="50"/>
      <c r="AN19" s="55"/>
      <c r="AO19" s="45"/>
      <c r="AP19" s="46"/>
      <c r="AQ19" s="50"/>
      <c r="AR19" s="59"/>
      <c r="AS19" s="54"/>
      <c r="AT19" s="46"/>
      <c r="AU19" s="50"/>
      <c r="AV19" s="55"/>
      <c r="AW19" s="45"/>
      <c r="AX19" s="59"/>
      <c r="AY19" s="45"/>
      <c r="AZ19" s="46"/>
      <c r="BA19" s="50"/>
      <c r="BB19" s="46"/>
      <c r="BC19" s="54"/>
      <c r="BD19" s="55"/>
      <c r="BE19" s="50"/>
      <c r="BF19" s="46"/>
      <c r="BG19" s="50"/>
      <c r="BH19" s="46"/>
      <c r="BI19" s="50"/>
      <c r="BJ19" s="59"/>
      <c r="BK19" s="54"/>
      <c r="BL19" s="55"/>
      <c r="BM19" s="50"/>
      <c r="BN19" s="46"/>
      <c r="BO19" s="54"/>
      <c r="BP19" s="46"/>
      <c r="BQ19" s="50"/>
      <c r="BR19" s="55"/>
      <c r="BS19" s="50"/>
      <c r="BT19" s="55"/>
      <c r="BU19" s="45"/>
      <c r="BV19" s="46"/>
      <c r="BW19" s="54"/>
      <c r="BX19" s="59"/>
      <c r="BY19" s="45"/>
      <c r="BZ19" s="65"/>
      <c r="CF19" s="99"/>
      <c r="CG19" s="100"/>
      <c r="CH19" s="105"/>
      <c r="CI19" s="106"/>
      <c r="CJ19" s="105"/>
      <c r="CK19" s="106"/>
      <c r="CL19" s="111"/>
      <c r="CM19" s="112"/>
      <c r="CN19" s="111"/>
      <c r="CO19" s="100"/>
      <c r="CP19" s="105"/>
      <c r="CQ19" s="106"/>
      <c r="CR19" s="111"/>
      <c r="CS19" s="100"/>
      <c r="CT19" s="116"/>
      <c r="CU19" s="100"/>
      <c r="CV19" s="105"/>
      <c r="CW19" s="112"/>
      <c r="CX19" s="111"/>
      <c r="CY19" s="100"/>
      <c r="CZ19" s="105"/>
      <c r="DA19" s="106"/>
      <c r="DB19" s="111"/>
      <c r="DC19" s="100"/>
      <c r="DD19" s="105"/>
      <c r="DE19" s="106"/>
      <c r="DF19" s="111"/>
      <c r="DG19" s="100"/>
      <c r="DH19" s="105"/>
      <c r="DI19" s="112"/>
      <c r="DJ19" s="116"/>
      <c r="DK19" s="100"/>
      <c r="DL19" s="116"/>
      <c r="DM19" s="100"/>
      <c r="DN19" s="105"/>
      <c r="DO19" s="112"/>
      <c r="DP19" s="111"/>
      <c r="DQ19" s="100"/>
      <c r="DR19" s="105"/>
      <c r="DS19" s="106"/>
      <c r="DT19" s="111"/>
      <c r="DU19" s="121"/>
    </row>
    <row r="20" spans="3:125" x14ac:dyDescent="0.25">
      <c r="C20" s="13"/>
      <c r="D20" s="69"/>
      <c r="E20" s="70"/>
      <c r="F20" s="75"/>
      <c r="G20" s="76"/>
      <c r="H20" s="80"/>
      <c r="I20" s="70"/>
      <c r="J20" s="75"/>
      <c r="K20" s="76"/>
      <c r="L20" s="80"/>
      <c r="M20" s="70"/>
      <c r="N20" s="83"/>
      <c r="O20" s="70"/>
      <c r="P20" s="75"/>
      <c r="Q20" s="86"/>
      <c r="R20" s="83"/>
      <c r="S20" s="70"/>
      <c r="T20" s="75"/>
      <c r="U20" s="86"/>
      <c r="V20" s="83"/>
      <c r="W20" s="70"/>
      <c r="X20" s="75"/>
      <c r="Y20" s="86"/>
      <c r="Z20" s="80"/>
      <c r="AA20" s="70"/>
      <c r="AB20" s="75"/>
      <c r="AC20" s="76"/>
      <c r="AD20" s="80"/>
      <c r="AE20" s="70"/>
      <c r="AF20" s="75"/>
      <c r="AG20" s="76"/>
      <c r="AH20" s="80"/>
      <c r="AI20" s="95"/>
      <c r="AK20" s="62"/>
      <c r="AL20" s="46"/>
      <c r="AM20" s="50"/>
      <c r="AN20" s="55"/>
      <c r="AO20" s="45"/>
      <c r="AP20" s="46"/>
      <c r="AQ20" s="50"/>
      <c r="AR20" s="59"/>
      <c r="AS20" s="54"/>
      <c r="AT20" s="46"/>
      <c r="AU20" s="50"/>
      <c r="AV20" s="55"/>
      <c r="AW20" s="45"/>
      <c r="AX20" s="59"/>
      <c r="AY20" s="45"/>
      <c r="AZ20" s="46"/>
      <c r="BA20" s="50"/>
      <c r="BB20" s="46"/>
      <c r="BC20" s="54"/>
      <c r="BD20" s="55"/>
      <c r="BE20" s="50"/>
      <c r="BF20" s="46"/>
      <c r="BG20" s="50"/>
      <c r="BH20" s="46"/>
      <c r="BI20" s="50"/>
      <c r="BJ20" s="59"/>
      <c r="BK20" s="54"/>
      <c r="BL20" s="55"/>
      <c r="BM20" s="50"/>
      <c r="BN20" s="46"/>
      <c r="BO20" s="54"/>
      <c r="BP20" s="46"/>
      <c r="BQ20" s="50"/>
      <c r="BR20" s="55"/>
      <c r="BS20" s="50"/>
      <c r="BT20" s="55"/>
      <c r="BU20" s="45"/>
      <c r="BV20" s="46"/>
      <c r="BW20" s="54"/>
      <c r="BX20" s="59"/>
      <c r="BY20" s="45"/>
      <c r="BZ20" s="65"/>
      <c r="CF20" s="99"/>
      <c r="CG20" s="100"/>
      <c r="CH20" s="105"/>
      <c r="CI20" s="106"/>
      <c r="CJ20" s="105"/>
      <c r="CK20" s="106"/>
      <c r="CL20" s="111"/>
      <c r="CM20" s="112"/>
      <c r="CN20" s="111"/>
      <c r="CO20" s="100"/>
      <c r="CP20" s="105"/>
      <c r="CQ20" s="106"/>
      <c r="CR20" s="111"/>
      <c r="CS20" s="100"/>
      <c r="CT20" s="116"/>
      <c r="CU20" s="100"/>
      <c r="CV20" s="105"/>
      <c r="CW20" s="112"/>
      <c r="CX20" s="111"/>
      <c r="CY20" s="100"/>
      <c r="CZ20" s="105"/>
      <c r="DA20" s="106"/>
      <c r="DB20" s="111"/>
      <c r="DC20" s="100"/>
      <c r="DD20" s="105"/>
      <c r="DE20" s="106"/>
      <c r="DF20" s="111"/>
      <c r="DG20" s="100"/>
      <c r="DH20" s="105"/>
      <c r="DI20" s="112"/>
      <c r="DJ20" s="116"/>
      <c r="DK20" s="100"/>
      <c r="DL20" s="116"/>
      <c r="DM20" s="100"/>
      <c r="DN20" s="105"/>
      <c r="DO20" s="112"/>
      <c r="DP20" s="111"/>
      <c r="DQ20" s="100"/>
      <c r="DR20" s="105"/>
      <c r="DS20" s="106"/>
      <c r="DT20" s="111"/>
      <c r="DU20" s="121"/>
    </row>
    <row r="21" spans="3:125" x14ac:dyDescent="0.25">
      <c r="C21" s="13"/>
      <c r="D21" s="69"/>
      <c r="E21" s="70"/>
      <c r="F21" s="75"/>
      <c r="G21" s="76"/>
      <c r="H21" s="80"/>
      <c r="I21" s="70"/>
      <c r="J21" s="75"/>
      <c r="K21" s="76"/>
      <c r="L21" s="80"/>
      <c r="M21" s="70"/>
      <c r="N21" s="83"/>
      <c r="O21" s="70"/>
      <c r="P21" s="75"/>
      <c r="Q21" s="86"/>
      <c r="R21" s="83"/>
      <c r="S21" s="70"/>
      <c r="T21" s="75"/>
      <c r="U21" s="86"/>
      <c r="V21" s="83"/>
      <c r="W21" s="70"/>
      <c r="X21" s="75"/>
      <c r="Y21" s="86"/>
      <c r="Z21" s="80"/>
      <c r="AA21" s="70"/>
      <c r="AB21" s="75"/>
      <c r="AC21" s="76"/>
      <c r="AD21" s="80"/>
      <c r="AE21" s="70"/>
      <c r="AF21" s="75"/>
      <c r="AG21" s="76"/>
      <c r="AH21" s="80"/>
      <c r="AI21" s="95"/>
      <c r="AK21" s="62"/>
      <c r="AL21" s="46"/>
      <c r="AM21" s="50"/>
      <c r="AN21" s="55"/>
      <c r="AO21" s="45"/>
      <c r="AP21" s="46"/>
      <c r="AQ21" s="50"/>
      <c r="AR21" s="59"/>
      <c r="AS21" s="54"/>
      <c r="AT21" s="46"/>
      <c r="AU21" s="50"/>
      <c r="AV21" s="55"/>
      <c r="AW21" s="45"/>
      <c r="AX21" s="59"/>
      <c r="AY21" s="45"/>
      <c r="AZ21" s="46"/>
      <c r="BA21" s="50"/>
      <c r="BB21" s="46"/>
      <c r="BC21" s="54"/>
      <c r="BD21" s="55"/>
      <c r="BE21" s="50"/>
      <c r="BF21" s="46"/>
      <c r="BG21" s="50"/>
      <c r="BH21" s="46"/>
      <c r="BI21" s="50"/>
      <c r="BJ21" s="59"/>
      <c r="BK21" s="54"/>
      <c r="BL21" s="55"/>
      <c r="BM21" s="50"/>
      <c r="BN21" s="46"/>
      <c r="BO21" s="54"/>
      <c r="BP21" s="46"/>
      <c r="BQ21" s="50"/>
      <c r="BR21" s="55"/>
      <c r="BS21" s="50"/>
      <c r="BT21" s="55"/>
      <c r="BU21" s="45"/>
      <c r="BV21" s="46"/>
      <c r="BW21" s="54"/>
      <c r="BX21" s="59"/>
      <c r="BY21" s="45"/>
      <c r="BZ21" s="65"/>
      <c r="CF21" s="99"/>
      <c r="CG21" s="100"/>
      <c r="CH21" s="105"/>
      <c r="CI21" s="106"/>
      <c r="CJ21" s="105"/>
      <c r="CK21" s="106"/>
      <c r="CL21" s="111"/>
      <c r="CM21" s="112"/>
      <c r="CN21" s="111"/>
      <c r="CO21" s="100"/>
      <c r="CP21" s="105"/>
      <c r="CQ21" s="106"/>
      <c r="CR21" s="111"/>
      <c r="CS21" s="100"/>
      <c r="CT21" s="116"/>
      <c r="CU21" s="100"/>
      <c r="CV21" s="105"/>
      <c r="CW21" s="112"/>
      <c r="CX21" s="111"/>
      <c r="CY21" s="100"/>
      <c r="CZ21" s="105"/>
      <c r="DA21" s="106"/>
      <c r="DB21" s="111"/>
      <c r="DC21" s="100"/>
      <c r="DD21" s="105"/>
      <c r="DE21" s="106"/>
      <c r="DF21" s="111"/>
      <c r="DG21" s="100"/>
      <c r="DH21" s="105"/>
      <c r="DI21" s="112"/>
      <c r="DJ21" s="116"/>
      <c r="DK21" s="100"/>
      <c r="DL21" s="116"/>
      <c r="DM21" s="100"/>
      <c r="DN21" s="105"/>
      <c r="DO21" s="112"/>
      <c r="DP21" s="111"/>
      <c r="DQ21" s="100"/>
      <c r="DR21" s="105"/>
      <c r="DS21" s="106"/>
      <c r="DT21" s="111"/>
      <c r="DU21" s="121"/>
    </row>
    <row r="22" spans="3:125" x14ac:dyDescent="0.25">
      <c r="C22" s="13"/>
      <c r="D22" s="69"/>
      <c r="E22" s="70"/>
      <c r="F22" s="75"/>
      <c r="G22" s="76"/>
      <c r="H22" s="80"/>
      <c r="I22" s="70"/>
      <c r="J22" s="75"/>
      <c r="K22" s="76"/>
      <c r="L22" s="80"/>
      <c r="M22" s="70"/>
      <c r="N22" s="83"/>
      <c r="O22" s="70"/>
      <c r="P22" s="75"/>
      <c r="Q22" s="86"/>
      <c r="R22" s="83"/>
      <c r="S22" s="70"/>
      <c r="T22" s="75"/>
      <c r="U22" s="86"/>
      <c r="V22" s="83"/>
      <c r="W22" s="70"/>
      <c r="X22" s="75"/>
      <c r="Y22" s="86"/>
      <c r="Z22" s="80"/>
      <c r="AA22" s="70"/>
      <c r="AB22" s="75"/>
      <c r="AC22" s="76"/>
      <c r="AD22" s="80"/>
      <c r="AE22" s="70"/>
      <c r="AF22" s="75"/>
      <c r="AG22" s="76"/>
      <c r="AH22" s="80"/>
      <c r="AI22" s="95"/>
      <c r="AK22" s="62"/>
      <c r="AL22" s="46"/>
      <c r="AM22" s="50"/>
      <c r="AN22" s="55"/>
      <c r="AO22" s="45"/>
      <c r="AP22" s="46"/>
      <c r="AQ22" s="50"/>
      <c r="AR22" s="59"/>
      <c r="AS22" s="54"/>
      <c r="AT22" s="46"/>
      <c r="AU22" s="50"/>
      <c r="AV22" s="55"/>
      <c r="AW22" s="45"/>
      <c r="AX22" s="59"/>
      <c r="AY22" s="45"/>
      <c r="AZ22" s="46"/>
      <c r="BA22" s="50"/>
      <c r="BB22" s="46"/>
      <c r="BC22" s="54"/>
      <c r="BD22" s="55"/>
      <c r="BE22" s="50"/>
      <c r="BF22" s="46"/>
      <c r="BG22" s="50"/>
      <c r="BH22" s="46"/>
      <c r="BI22" s="50"/>
      <c r="BJ22" s="59"/>
      <c r="BK22" s="54"/>
      <c r="BL22" s="55"/>
      <c r="BM22" s="50"/>
      <c r="BN22" s="46"/>
      <c r="BO22" s="54"/>
      <c r="BP22" s="46"/>
      <c r="BQ22" s="50"/>
      <c r="BR22" s="55"/>
      <c r="BS22" s="50"/>
      <c r="BT22" s="55"/>
      <c r="BU22" s="45"/>
      <c r="BV22" s="46"/>
      <c r="BW22" s="54"/>
      <c r="BX22" s="59"/>
      <c r="BY22" s="45"/>
      <c r="BZ22" s="65"/>
      <c r="CF22" s="99"/>
      <c r="CG22" s="100"/>
      <c r="CH22" s="105"/>
      <c r="CI22" s="106"/>
      <c r="CJ22" s="105"/>
      <c r="CK22" s="106"/>
      <c r="CL22" s="111"/>
      <c r="CM22" s="112"/>
      <c r="CN22" s="111"/>
      <c r="CO22" s="100"/>
      <c r="CP22" s="105"/>
      <c r="CQ22" s="106"/>
      <c r="CR22" s="111"/>
      <c r="CS22" s="100"/>
      <c r="CT22" s="116"/>
      <c r="CU22" s="100"/>
      <c r="CV22" s="105"/>
      <c r="CW22" s="112"/>
      <c r="CX22" s="111"/>
      <c r="CY22" s="100"/>
      <c r="CZ22" s="105"/>
      <c r="DA22" s="106"/>
      <c r="DB22" s="111"/>
      <c r="DC22" s="100"/>
      <c r="DD22" s="105"/>
      <c r="DE22" s="106"/>
      <c r="DF22" s="111"/>
      <c r="DG22" s="100"/>
      <c r="DH22" s="105"/>
      <c r="DI22" s="112"/>
      <c r="DJ22" s="116"/>
      <c r="DK22" s="100"/>
      <c r="DL22" s="116"/>
      <c r="DM22" s="100"/>
      <c r="DN22" s="105"/>
      <c r="DO22" s="112"/>
      <c r="DP22" s="111"/>
      <c r="DQ22" s="100"/>
      <c r="DR22" s="105"/>
      <c r="DS22" s="106"/>
      <c r="DT22" s="111"/>
      <c r="DU22" s="121"/>
    </row>
    <row r="23" spans="3:125" x14ac:dyDescent="0.25">
      <c r="C23" s="13"/>
      <c r="D23" s="69"/>
      <c r="E23" s="70"/>
      <c r="F23" s="75"/>
      <c r="G23" s="76"/>
      <c r="H23" s="80"/>
      <c r="I23" s="70"/>
      <c r="J23" s="75"/>
      <c r="K23" s="76"/>
      <c r="L23" s="80"/>
      <c r="M23" s="70"/>
      <c r="N23" s="83"/>
      <c r="O23" s="70"/>
      <c r="P23" s="75"/>
      <c r="Q23" s="86"/>
      <c r="R23" s="83"/>
      <c r="S23" s="70"/>
      <c r="T23" s="75"/>
      <c r="U23" s="86"/>
      <c r="V23" s="83"/>
      <c r="W23" s="70"/>
      <c r="X23" s="75"/>
      <c r="Y23" s="86"/>
      <c r="Z23" s="80"/>
      <c r="AA23" s="70"/>
      <c r="AB23" s="75"/>
      <c r="AC23" s="76"/>
      <c r="AD23" s="80"/>
      <c r="AE23" s="70"/>
      <c r="AF23" s="75"/>
      <c r="AG23" s="76"/>
      <c r="AH23" s="80"/>
      <c r="AI23" s="95"/>
      <c r="AK23" s="62"/>
      <c r="AL23" s="46"/>
      <c r="AM23" s="50"/>
      <c r="AN23" s="55"/>
      <c r="AO23" s="45"/>
      <c r="AP23" s="46"/>
      <c r="AQ23" s="50"/>
      <c r="AR23" s="59"/>
      <c r="AS23" s="54"/>
      <c r="AT23" s="46"/>
      <c r="AU23" s="50"/>
      <c r="AV23" s="55"/>
      <c r="AW23" s="45"/>
      <c r="AX23" s="59"/>
      <c r="AY23" s="45"/>
      <c r="AZ23" s="46"/>
      <c r="BA23" s="50"/>
      <c r="BB23" s="46"/>
      <c r="BC23" s="54"/>
      <c r="BD23" s="55"/>
      <c r="BE23" s="50"/>
      <c r="BF23" s="46"/>
      <c r="BG23" s="50"/>
      <c r="BH23" s="46"/>
      <c r="BI23" s="50"/>
      <c r="BJ23" s="59"/>
      <c r="BK23" s="54"/>
      <c r="BL23" s="55"/>
      <c r="BM23" s="50"/>
      <c r="BN23" s="46"/>
      <c r="BO23" s="54"/>
      <c r="BP23" s="46"/>
      <c r="BQ23" s="50"/>
      <c r="BR23" s="55"/>
      <c r="BS23" s="50"/>
      <c r="BT23" s="55"/>
      <c r="BU23" s="45"/>
      <c r="BV23" s="46"/>
      <c r="BW23" s="54"/>
      <c r="BX23" s="59"/>
      <c r="BY23" s="45"/>
      <c r="BZ23" s="65"/>
      <c r="CF23" s="99"/>
      <c r="CG23" s="100"/>
      <c r="CH23" s="105"/>
      <c r="CI23" s="106"/>
      <c r="CJ23" s="105"/>
      <c r="CK23" s="106"/>
      <c r="CL23" s="111"/>
      <c r="CM23" s="112"/>
      <c r="CN23" s="111"/>
      <c r="CO23" s="100"/>
      <c r="CP23" s="105"/>
      <c r="CQ23" s="106"/>
      <c r="CR23" s="111"/>
      <c r="CS23" s="100"/>
      <c r="CT23" s="116"/>
      <c r="CU23" s="100"/>
      <c r="CV23" s="105"/>
      <c r="CW23" s="112"/>
      <c r="CX23" s="111"/>
      <c r="CY23" s="100"/>
      <c r="CZ23" s="105"/>
      <c r="DA23" s="106"/>
      <c r="DB23" s="111"/>
      <c r="DC23" s="100"/>
      <c r="DD23" s="105"/>
      <c r="DE23" s="106"/>
      <c r="DF23" s="111"/>
      <c r="DG23" s="100"/>
      <c r="DH23" s="105"/>
      <c r="DI23" s="112"/>
      <c r="DJ23" s="116"/>
      <c r="DK23" s="100"/>
      <c r="DL23" s="116"/>
      <c r="DM23" s="100"/>
      <c r="DN23" s="105"/>
      <c r="DO23" s="112"/>
      <c r="DP23" s="111"/>
      <c r="DQ23" s="100"/>
      <c r="DR23" s="105"/>
      <c r="DS23" s="106"/>
      <c r="DT23" s="111"/>
      <c r="DU23" s="121"/>
    </row>
    <row r="24" spans="3:125" x14ac:dyDescent="0.25">
      <c r="C24" s="13"/>
      <c r="D24" s="69"/>
      <c r="E24" s="70"/>
      <c r="F24" s="75"/>
      <c r="G24" s="76"/>
      <c r="H24" s="80"/>
      <c r="I24" s="70"/>
      <c r="J24" s="75"/>
      <c r="K24" s="76"/>
      <c r="L24" s="80"/>
      <c r="M24" s="70"/>
      <c r="N24" s="83"/>
      <c r="O24" s="70"/>
      <c r="P24" s="75"/>
      <c r="Q24" s="86"/>
      <c r="R24" s="83"/>
      <c r="S24" s="70"/>
      <c r="T24" s="75"/>
      <c r="U24" s="86"/>
      <c r="V24" s="83"/>
      <c r="W24" s="70"/>
      <c r="X24" s="75"/>
      <c r="Y24" s="86"/>
      <c r="Z24" s="80"/>
      <c r="AA24" s="70"/>
      <c r="AB24" s="75"/>
      <c r="AC24" s="76"/>
      <c r="AD24" s="80"/>
      <c r="AE24" s="70"/>
      <c r="AF24" s="75"/>
      <c r="AG24" s="76"/>
      <c r="AH24" s="80"/>
      <c r="AI24" s="95"/>
      <c r="AK24" s="62"/>
      <c r="AL24" s="46"/>
      <c r="AM24" s="50"/>
      <c r="AN24" s="55"/>
      <c r="AO24" s="45"/>
      <c r="AP24" s="46"/>
      <c r="AQ24" s="50"/>
      <c r="AR24" s="59"/>
      <c r="AS24" s="54"/>
      <c r="AT24" s="46"/>
      <c r="AU24" s="50"/>
      <c r="AV24" s="55"/>
      <c r="AW24" s="45"/>
      <c r="AX24" s="59"/>
      <c r="AY24" s="45"/>
      <c r="AZ24" s="46"/>
      <c r="BA24" s="50"/>
      <c r="BB24" s="46"/>
      <c r="BC24" s="54"/>
      <c r="BD24" s="55"/>
      <c r="BE24" s="50"/>
      <c r="BF24" s="46"/>
      <c r="BG24" s="50"/>
      <c r="BH24" s="46"/>
      <c r="BI24" s="50"/>
      <c r="BJ24" s="59"/>
      <c r="BK24" s="54"/>
      <c r="BL24" s="55"/>
      <c r="BM24" s="50"/>
      <c r="BN24" s="46"/>
      <c r="BO24" s="54"/>
      <c r="BP24" s="46"/>
      <c r="BQ24" s="50"/>
      <c r="BR24" s="55"/>
      <c r="BS24" s="50"/>
      <c r="BT24" s="55"/>
      <c r="BU24" s="45"/>
      <c r="BV24" s="46"/>
      <c r="BW24" s="54"/>
      <c r="BX24" s="59"/>
      <c r="BY24" s="45"/>
      <c r="BZ24" s="65"/>
      <c r="CF24" s="99"/>
      <c r="CG24" s="100"/>
      <c r="CH24" s="105"/>
      <c r="CI24" s="106"/>
      <c r="CJ24" s="105"/>
      <c r="CK24" s="106"/>
      <c r="CL24" s="111"/>
      <c r="CM24" s="112"/>
      <c r="CN24" s="111"/>
      <c r="CO24" s="100"/>
      <c r="CP24" s="105"/>
      <c r="CQ24" s="106"/>
      <c r="CR24" s="111"/>
      <c r="CS24" s="100"/>
      <c r="CT24" s="116"/>
      <c r="CU24" s="100"/>
      <c r="CV24" s="105"/>
      <c r="CW24" s="112"/>
      <c r="CX24" s="111"/>
      <c r="CY24" s="100"/>
      <c r="CZ24" s="105"/>
      <c r="DA24" s="106"/>
      <c r="DB24" s="111"/>
      <c r="DC24" s="100"/>
      <c r="DD24" s="105"/>
      <c r="DE24" s="106"/>
      <c r="DF24" s="111"/>
      <c r="DG24" s="100"/>
      <c r="DH24" s="105"/>
      <c r="DI24" s="112"/>
      <c r="DJ24" s="116"/>
      <c r="DK24" s="100"/>
      <c r="DL24" s="116"/>
      <c r="DM24" s="100"/>
      <c r="DN24" s="105"/>
      <c r="DO24" s="112"/>
      <c r="DP24" s="111"/>
      <c r="DQ24" s="100"/>
      <c r="DR24" s="105"/>
      <c r="DS24" s="106"/>
      <c r="DT24" s="111"/>
      <c r="DU24" s="121"/>
    </row>
    <row r="25" spans="3:125" x14ac:dyDescent="0.25">
      <c r="C25" s="13"/>
      <c r="D25" s="69"/>
      <c r="E25" s="70"/>
      <c r="F25" s="75"/>
      <c r="G25" s="76"/>
      <c r="H25" s="80"/>
      <c r="I25" s="70"/>
      <c r="J25" s="75"/>
      <c r="K25" s="76"/>
      <c r="L25" s="80"/>
      <c r="M25" s="70"/>
      <c r="N25" s="83"/>
      <c r="O25" s="70"/>
      <c r="P25" s="75"/>
      <c r="Q25" s="86"/>
      <c r="R25" s="83"/>
      <c r="S25" s="70"/>
      <c r="T25" s="75"/>
      <c r="U25" s="86"/>
      <c r="V25" s="83"/>
      <c r="W25" s="70"/>
      <c r="X25" s="75"/>
      <c r="Y25" s="86"/>
      <c r="Z25" s="80"/>
      <c r="AA25" s="70"/>
      <c r="AB25" s="75"/>
      <c r="AC25" s="76"/>
      <c r="AD25" s="80"/>
      <c r="AE25" s="70"/>
      <c r="AF25" s="75"/>
      <c r="AG25" s="76"/>
      <c r="AH25" s="80"/>
      <c r="AI25" s="95"/>
      <c r="AK25" s="62"/>
      <c r="AL25" s="46"/>
      <c r="AM25" s="50"/>
      <c r="AN25" s="55"/>
      <c r="AO25" s="45"/>
      <c r="AP25" s="46"/>
      <c r="AQ25" s="50"/>
      <c r="AR25" s="59"/>
      <c r="AS25" s="54"/>
      <c r="AT25" s="46"/>
      <c r="AU25" s="50"/>
      <c r="AV25" s="55"/>
      <c r="AW25" s="45"/>
      <c r="AX25" s="59"/>
      <c r="AY25" s="45"/>
      <c r="AZ25" s="46"/>
      <c r="BA25" s="50"/>
      <c r="BB25" s="46"/>
      <c r="BC25" s="54"/>
      <c r="BD25" s="55"/>
      <c r="BE25" s="50"/>
      <c r="BF25" s="46"/>
      <c r="BG25" s="50"/>
      <c r="BH25" s="46"/>
      <c r="BI25" s="50"/>
      <c r="BJ25" s="59"/>
      <c r="BK25" s="54"/>
      <c r="BL25" s="55"/>
      <c r="BM25" s="50"/>
      <c r="BN25" s="46"/>
      <c r="BO25" s="54"/>
      <c r="BP25" s="46"/>
      <c r="BQ25" s="50"/>
      <c r="BR25" s="55"/>
      <c r="BS25" s="50"/>
      <c r="BT25" s="55"/>
      <c r="BU25" s="45"/>
      <c r="BV25" s="46"/>
      <c r="BW25" s="54"/>
      <c r="BX25" s="59"/>
      <c r="BY25" s="45"/>
      <c r="BZ25" s="65"/>
      <c r="CF25" s="99"/>
      <c r="CG25" s="100"/>
      <c r="CH25" s="105"/>
      <c r="CI25" s="106"/>
      <c r="CJ25" s="105"/>
      <c r="CK25" s="106"/>
      <c r="CL25" s="111"/>
      <c r="CM25" s="112"/>
      <c r="CN25" s="111"/>
      <c r="CO25" s="100"/>
      <c r="CP25" s="105"/>
      <c r="CQ25" s="106"/>
      <c r="CR25" s="111"/>
      <c r="CS25" s="100"/>
      <c r="CT25" s="116"/>
      <c r="CU25" s="100"/>
      <c r="CV25" s="105"/>
      <c r="CW25" s="112"/>
      <c r="CX25" s="111"/>
      <c r="CY25" s="100"/>
      <c r="CZ25" s="105"/>
      <c r="DA25" s="106"/>
      <c r="DB25" s="111"/>
      <c r="DC25" s="100"/>
      <c r="DD25" s="105"/>
      <c r="DE25" s="106"/>
      <c r="DF25" s="111"/>
      <c r="DG25" s="100"/>
      <c r="DH25" s="105"/>
      <c r="DI25" s="112"/>
      <c r="DJ25" s="116"/>
      <c r="DK25" s="100"/>
      <c r="DL25" s="116"/>
      <c r="DM25" s="100"/>
      <c r="DN25" s="105"/>
      <c r="DO25" s="112"/>
      <c r="DP25" s="111"/>
      <c r="DQ25" s="100"/>
      <c r="DR25" s="105"/>
      <c r="DS25" s="106"/>
      <c r="DT25" s="111"/>
      <c r="DU25" s="121"/>
    </row>
    <row r="26" spans="3:125" x14ac:dyDescent="0.25">
      <c r="C26" s="13"/>
      <c r="D26" s="69"/>
      <c r="E26" s="70"/>
      <c r="F26" s="75"/>
      <c r="G26" s="76"/>
      <c r="H26" s="80"/>
      <c r="I26" s="70"/>
      <c r="J26" s="75"/>
      <c r="K26" s="76"/>
      <c r="L26" s="80"/>
      <c r="M26" s="70"/>
      <c r="N26" s="83"/>
      <c r="O26" s="70"/>
      <c r="P26" s="75"/>
      <c r="Q26" s="86"/>
      <c r="R26" s="83"/>
      <c r="S26" s="70"/>
      <c r="T26" s="75"/>
      <c r="U26" s="86"/>
      <c r="V26" s="83"/>
      <c r="W26" s="70"/>
      <c r="X26" s="75"/>
      <c r="Y26" s="86"/>
      <c r="Z26" s="80"/>
      <c r="AA26" s="70"/>
      <c r="AB26" s="75"/>
      <c r="AC26" s="76"/>
      <c r="AD26" s="80"/>
      <c r="AE26" s="70"/>
      <c r="AF26" s="75"/>
      <c r="AG26" s="76"/>
      <c r="AH26" s="80"/>
      <c r="AI26" s="95"/>
      <c r="AK26" s="62"/>
      <c r="AL26" s="46"/>
      <c r="AM26" s="50"/>
      <c r="AN26" s="55"/>
      <c r="AO26" s="45"/>
      <c r="AP26" s="46"/>
      <c r="AQ26" s="50"/>
      <c r="AR26" s="59"/>
      <c r="AS26" s="54"/>
      <c r="AT26" s="46"/>
      <c r="AU26" s="50"/>
      <c r="AV26" s="55"/>
      <c r="AW26" s="45"/>
      <c r="AX26" s="59"/>
      <c r="AY26" s="45"/>
      <c r="AZ26" s="46"/>
      <c r="BA26" s="50"/>
      <c r="BB26" s="46"/>
      <c r="BC26" s="54"/>
      <c r="BD26" s="55"/>
      <c r="BE26" s="50"/>
      <c r="BF26" s="46"/>
      <c r="BG26" s="50"/>
      <c r="BH26" s="46"/>
      <c r="BI26" s="50"/>
      <c r="BJ26" s="59"/>
      <c r="BK26" s="54"/>
      <c r="BL26" s="55"/>
      <c r="BM26" s="50"/>
      <c r="BN26" s="46"/>
      <c r="BO26" s="54"/>
      <c r="BP26" s="46"/>
      <c r="BQ26" s="50"/>
      <c r="BR26" s="55"/>
      <c r="BS26" s="50"/>
      <c r="BT26" s="55"/>
      <c r="BU26" s="45"/>
      <c r="BV26" s="46"/>
      <c r="BW26" s="54"/>
      <c r="BX26" s="59"/>
      <c r="BY26" s="45"/>
      <c r="BZ26" s="65"/>
      <c r="CF26" s="99"/>
      <c r="CG26" s="100"/>
      <c r="CH26" s="105"/>
      <c r="CI26" s="106"/>
      <c r="CJ26" s="105"/>
      <c r="CK26" s="106"/>
      <c r="CL26" s="111"/>
      <c r="CM26" s="112"/>
      <c r="CN26" s="111"/>
      <c r="CO26" s="100"/>
      <c r="CP26" s="105"/>
      <c r="CQ26" s="106"/>
      <c r="CR26" s="111"/>
      <c r="CS26" s="100"/>
      <c r="CT26" s="116"/>
      <c r="CU26" s="100"/>
      <c r="CV26" s="105"/>
      <c r="CW26" s="112"/>
      <c r="CX26" s="111"/>
      <c r="CY26" s="100"/>
      <c r="CZ26" s="105"/>
      <c r="DA26" s="106"/>
      <c r="DB26" s="111"/>
      <c r="DC26" s="100"/>
      <c r="DD26" s="105"/>
      <c r="DE26" s="106"/>
      <c r="DF26" s="111"/>
      <c r="DG26" s="100"/>
      <c r="DH26" s="105"/>
      <c r="DI26" s="112"/>
      <c r="DJ26" s="116"/>
      <c r="DK26" s="100"/>
      <c r="DL26" s="116"/>
      <c r="DM26" s="100"/>
      <c r="DN26" s="105"/>
      <c r="DO26" s="112"/>
      <c r="DP26" s="111"/>
      <c r="DQ26" s="100"/>
      <c r="DR26" s="105"/>
      <c r="DS26" s="106"/>
      <c r="DT26" s="111"/>
      <c r="DU26" s="121"/>
    </row>
    <row r="27" spans="3:125" x14ac:dyDescent="0.25">
      <c r="C27" s="13"/>
      <c r="D27" s="69"/>
      <c r="E27" s="70"/>
      <c r="F27" s="75"/>
      <c r="G27" s="76"/>
      <c r="H27" s="80"/>
      <c r="I27" s="70"/>
      <c r="J27" s="75"/>
      <c r="K27" s="76"/>
      <c r="L27" s="80"/>
      <c r="M27" s="70"/>
      <c r="N27" s="83"/>
      <c r="O27" s="70"/>
      <c r="P27" s="75"/>
      <c r="Q27" s="86"/>
      <c r="R27" s="83"/>
      <c r="S27" s="70"/>
      <c r="T27" s="75"/>
      <c r="U27" s="86"/>
      <c r="V27" s="83"/>
      <c r="W27" s="70"/>
      <c r="X27" s="75"/>
      <c r="Y27" s="86"/>
      <c r="Z27" s="80"/>
      <c r="AA27" s="70"/>
      <c r="AB27" s="75"/>
      <c r="AC27" s="76"/>
      <c r="AD27" s="80"/>
      <c r="AE27" s="70"/>
      <c r="AF27" s="75"/>
      <c r="AG27" s="76"/>
      <c r="AH27" s="80"/>
      <c r="AI27" s="95"/>
      <c r="AK27" s="62"/>
      <c r="AL27" s="46"/>
      <c r="AM27" s="50"/>
      <c r="AN27" s="55"/>
      <c r="AO27" s="45"/>
      <c r="AP27" s="46"/>
      <c r="AQ27" s="50"/>
      <c r="AR27" s="59"/>
      <c r="AS27" s="54"/>
      <c r="AT27" s="46"/>
      <c r="AU27" s="50"/>
      <c r="AV27" s="55"/>
      <c r="AW27" s="45"/>
      <c r="AX27" s="59"/>
      <c r="AY27" s="45"/>
      <c r="AZ27" s="46"/>
      <c r="BA27" s="50"/>
      <c r="BB27" s="46"/>
      <c r="BC27" s="54"/>
      <c r="BD27" s="55"/>
      <c r="BE27" s="50"/>
      <c r="BF27" s="46"/>
      <c r="BG27" s="50"/>
      <c r="BH27" s="46"/>
      <c r="BI27" s="50"/>
      <c r="BJ27" s="59"/>
      <c r="BK27" s="54"/>
      <c r="BL27" s="55"/>
      <c r="BM27" s="50"/>
      <c r="BN27" s="46"/>
      <c r="BO27" s="54"/>
      <c r="BP27" s="46"/>
      <c r="BQ27" s="50"/>
      <c r="BR27" s="55"/>
      <c r="BS27" s="50"/>
      <c r="BT27" s="55"/>
      <c r="BU27" s="45"/>
      <c r="BV27" s="46"/>
      <c r="BW27" s="54"/>
      <c r="BX27" s="59"/>
      <c r="BY27" s="45"/>
      <c r="BZ27" s="65"/>
      <c r="CF27" s="99"/>
      <c r="CG27" s="100"/>
      <c r="CH27" s="105"/>
      <c r="CI27" s="106"/>
      <c r="CJ27" s="105"/>
      <c r="CK27" s="106"/>
      <c r="CL27" s="111"/>
      <c r="CM27" s="112"/>
      <c r="CN27" s="111"/>
      <c r="CO27" s="100"/>
      <c r="CP27" s="105"/>
      <c r="CQ27" s="106"/>
      <c r="CR27" s="111"/>
      <c r="CS27" s="100"/>
      <c r="CT27" s="116"/>
      <c r="CU27" s="100"/>
      <c r="CV27" s="105"/>
      <c r="CW27" s="112"/>
      <c r="CX27" s="111"/>
      <c r="CY27" s="100"/>
      <c r="CZ27" s="105"/>
      <c r="DA27" s="106"/>
      <c r="DB27" s="111"/>
      <c r="DC27" s="100"/>
      <c r="DD27" s="105"/>
      <c r="DE27" s="106"/>
      <c r="DF27" s="111"/>
      <c r="DG27" s="100"/>
      <c r="DH27" s="105"/>
      <c r="DI27" s="112"/>
      <c r="DJ27" s="116"/>
      <c r="DK27" s="100"/>
      <c r="DL27" s="116"/>
      <c r="DM27" s="100"/>
      <c r="DN27" s="105"/>
      <c r="DO27" s="112"/>
      <c r="DP27" s="111"/>
      <c r="DQ27" s="100"/>
      <c r="DR27" s="105"/>
      <c r="DS27" s="106"/>
      <c r="DT27" s="111"/>
      <c r="DU27" s="121"/>
    </row>
    <row r="28" spans="3:125" x14ac:dyDescent="0.25">
      <c r="C28" s="13"/>
      <c r="D28" s="69"/>
      <c r="E28" s="70"/>
      <c r="F28" s="75"/>
      <c r="G28" s="76"/>
      <c r="H28" s="80"/>
      <c r="I28" s="70"/>
      <c r="J28" s="75"/>
      <c r="K28" s="76"/>
      <c r="L28" s="80"/>
      <c r="M28" s="70"/>
      <c r="N28" s="83"/>
      <c r="O28" s="70"/>
      <c r="P28" s="75"/>
      <c r="Q28" s="86"/>
      <c r="R28" s="83"/>
      <c r="S28" s="70"/>
      <c r="T28" s="75"/>
      <c r="U28" s="86"/>
      <c r="V28" s="83"/>
      <c r="W28" s="70"/>
      <c r="X28" s="75"/>
      <c r="Y28" s="86"/>
      <c r="Z28" s="80"/>
      <c r="AA28" s="70"/>
      <c r="AB28" s="75"/>
      <c r="AC28" s="76"/>
      <c r="AD28" s="80"/>
      <c r="AE28" s="70"/>
      <c r="AF28" s="75"/>
      <c r="AG28" s="76"/>
      <c r="AH28" s="80"/>
      <c r="AI28" s="95"/>
      <c r="AK28" s="62"/>
      <c r="AL28" s="46"/>
      <c r="AM28" s="50"/>
      <c r="AN28" s="55"/>
      <c r="AO28" s="45"/>
      <c r="AP28" s="46"/>
      <c r="AQ28" s="50"/>
      <c r="AR28" s="59"/>
      <c r="AS28" s="54"/>
      <c r="AT28" s="46"/>
      <c r="AU28" s="50"/>
      <c r="AV28" s="55"/>
      <c r="AW28" s="45"/>
      <c r="AX28" s="59"/>
      <c r="AY28" s="45"/>
      <c r="AZ28" s="46"/>
      <c r="BA28" s="50"/>
      <c r="BB28" s="46"/>
      <c r="BC28" s="54"/>
      <c r="BD28" s="55"/>
      <c r="BE28" s="50"/>
      <c r="BF28" s="46"/>
      <c r="BG28" s="50"/>
      <c r="BH28" s="46"/>
      <c r="BI28" s="50"/>
      <c r="BJ28" s="59"/>
      <c r="BK28" s="54"/>
      <c r="BL28" s="55"/>
      <c r="BM28" s="50"/>
      <c r="BN28" s="46"/>
      <c r="BO28" s="54"/>
      <c r="BP28" s="46"/>
      <c r="BQ28" s="50"/>
      <c r="BR28" s="55"/>
      <c r="BS28" s="50"/>
      <c r="BT28" s="55"/>
      <c r="BU28" s="45"/>
      <c r="BV28" s="46"/>
      <c r="BW28" s="54"/>
      <c r="BX28" s="59"/>
      <c r="BY28" s="45"/>
      <c r="BZ28" s="65"/>
      <c r="CF28" s="99"/>
      <c r="CG28" s="100"/>
      <c r="CH28" s="105"/>
      <c r="CI28" s="106"/>
      <c r="CJ28" s="105"/>
      <c r="CK28" s="106"/>
      <c r="CL28" s="111"/>
      <c r="CM28" s="112"/>
      <c r="CN28" s="111"/>
      <c r="CO28" s="100"/>
      <c r="CP28" s="105"/>
      <c r="CQ28" s="106"/>
      <c r="CR28" s="111"/>
      <c r="CS28" s="100"/>
      <c r="CT28" s="116"/>
      <c r="CU28" s="100"/>
      <c r="CV28" s="105"/>
      <c r="CW28" s="112"/>
      <c r="CX28" s="111"/>
      <c r="CY28" s="100"/>
      <c r="CZ28" s="105"/>
      <c r="DA28" s="106"/>
      <c r="DB28" s="111"/>
      <c r="DC28" s="100"/>
      <c r="DD28" s="105"/>
      <c r="DE28" s="106"/>
      <c r="DF28" s="111"/>
      <c r="DG28" s="100"/>
      <c r="DH28" s="105"/>
      <c r="DI28" s="112"/>
      <c r="DJ28" s="116"/>
      <c r="DK28" s="100"/>
      <c r="DL28" s="116"/>
      <c r="DM28" s="100"/>
      <c r="DN28" s="105"/>
      <c r="DO28" s="112"/>
      <c r="DP28" s="111"/>
      <c r="DQ28" s="100"/>
      <c r="DR28" s="105"/>
      <c r="DS28" s="106"/>
      <c r="DT28" s="111"/>
      <c r="DU28" s="121"/>
    </row>
    <row r="29" spans="3:125" x14ac:dyDescent="0.25">
      <c r="C29" s="13"/>
      <c r="D29" s="69"/>
      <c r="E29" s="70"/>
      <c r="F29" s="75"/>
      <c r="G29" s="76"/>
      <c r="H29" s="80"/>
      <c r="I29" s="70"/>
      <c r="J29" s="75"/>
      <c r="K29" s="76"/>
      <c r="L29" s="80"/>
      <c r="M29" s="70"/>
      <c r="N29" s="83"/>
      <c r="O29" s="70"/>
      <c r="P29" s="75"/>
      <c r="Q29" s="86"/>
      <c r="R29" s="83"/>
      <c r="S29" s="70"/>
      <c r="T29" s="75"/>
      <c r="U29" s="86"/>
      <c r="V29" s="83"/>
      <c r="W29" s="70"/>
      <c r="X29" s="75"/>
      <c r="Y29" s="86"/>
      <c r="Z29" s="80"/>
      <c r="AA29" s="70"/>
      <c r="AB29" s="75"/>
      <c r="AC29" s="76"/>
      <c r="AD29" s="80"/>
      <c r="AE29" s="70"/>
      <c r="AF29" s="75"/>
      <c r="AG29" s="76"/>
      <c r="AH29" s="80"/>
      <c r="AI29" s="95"/>
      <c r="AK29" s="62"/>
      <c r="AL29" s="46"/>
      <c r="AM29" s="50"/>
      <c r="AN29" s="55"/>
      <c r="AO29" s="45"/>
      <c r="AP29" s="46"/>
      <c r="AQ29" s="50"/>
      <c r="AR29" s="59"/>
      <c r="AS29" s="54"/>
      <c r="AT29" s="46"/>
      <c r="AU29" s="50"/>
      <c r="AV29" s="55"/>
      <c r="AW29" s="45"/>
      <c r="AX29" s="59"/>
      <c r="AY29" s="45"/>
      <c r="AZ29" s="46"/>
      <c r="BA29" s="50"/>
      <c r="BB29" s="46"/>
      <c r="BC29" s="54"/>
      <c r="BD29" s="55"/>
      <c r="BE29" s="50"/>
      <c r="BF29" s="46"/>
      <c r="BG29" s="50"/>
      <c r="BH29" s="46"/>
      <c r="BI29" s="50"/>
      <c r="BJ29" s="59"/>
      <c r="BK29" s="54"/>
      <c r="BL29" s="55"/>
      <c r="BM29" s="50"/>
      <c r="BN29" s="46"/>
      <c r="BO29" s="54"/>
      <c r="BP29" s="46"/>
      <c r="BQ29" s="50"/>
      <c r="BR29" s="55"/>
      <c r="BS29" s="50"/>
      <c r="BT29" s="55"/>
      <c r="BU29" s="45"/>
      <c r="BV29" s="46"/>
      <c r="BW29" s="54"/>
      <c r="BX29" s="59"/>
      <c r="BY29" s="45"/>
      <c r="BZ29" s="65"/>
      <c r="CF29" s="99"/>
      <c r="CG29" s="100"/>
      <c r="CH29" s="105"/>
      <c r="CI29" s="106"/>
      <c r="CJ29" s="105"/>
      <c r="CK29" s="106"/>
      <c r="CL29" s="111"/>
      <c r="CM29" s="112"/>
      <c r="CN29" s="111"/>
      <c r="CO29" s="100"/>
      <c r="CP29" s="105"/>
      <c r="CQ29" s="106"/>
      <c r="CR29" s="111"/>
      <c r="CS29" s="100"/>
      <c r="CT29" s="116"/>
      <c r="CU29" s="100"/>
      <c r="CV29" s="105"/>
      <c r="CW29" s="112"/>
      <c r="CX29" s="111"/>
      <c r="CY29" s="100"/>
      <c r="CZ29" s="105"/>
      <c r="DA29" s="106"/>
      <c r="DB29" s="111"/>
      <c r="DC29" s="100"/>
      <c r="DD29" s="105"/>
      <c r="DE29" s="106"/>
      <c r="DF29" s="111"/>
      <c r="DG29" s="100"/>
      <c r="DH29" s="105"/>
      <c r="DI29" s="112"/>
      <c r="DJ29" s="116"/>
      <c r="DK29" s="100"/>
      <c r="DL29" s="116"/>
      <c r="DM29" s="100"/>
      <c r="DN29" s="105"/>
      <c r="DO29" s="112"/>
      <c r="DP29" s="111"/>
      <c r="DQ29" s="100"/>
      <c r="DR29" s="105"/>
      <c r="DS29" s="106"/>
      <c r="DT29" s="111"/>
      <c r="DU29" s="121"/>
    </row>
    <row r="30" spans="3:125" x14ac:dyDescent="0.25">
      <c r="C30" s="13"/>
      <c r="D30" s="69"/>
      <c r="E30" s="70"/>
      <c r="F30" s="75"/>
      <c r="G30" s="76"/>
      <c r="H30" s="80"/>
      <c r="I30" s="70"/>
      <c r="J30" s="75"/>
      <c r="K30" s="76"/>
      <c r="L30" s="80"/>
      <c r="M30" s="70"/>
      <c r="N30" s="83"/>
      <c r="O30" s="70"/>
      <c r="P30" s="75"/>
      <c r="Q30" s="86"/>
      <c r="R30" s="83"/>
      <c r="S30" s="70"/>
      <c r="T30" s="75"/>
      <c r="U30" s="86"/>
      <c r="V30" s="83"/>
      <c r="W30" s="70"/>
      <c r="X30" s="75"/>
      <c r="Y30" s="86"/>
      <c r="Z30" s="80"/>
      <c r="AA30" s="70"/>
      <c r="AB30" s="75"/>
      <c r="AC30" s="76"/>
      <c r="AD30" s="80"/>
      <c r="AE30" s="70"/>
      <c r="AF30" s="75"/>
      <c r="AG30" s="76"/>
      <c r="AH30" s="80"/>
      <c r="AI30" s="95"/>
      <c r="AK30" s="62"/>
      <c r="AL30" s="46"/>
      <c r="AM30" s="50"/>
      <c r="AN30" s="55"/>
      <c r="AO30" s="45"/>
      <c r="AP30" s="46"/>
      <c r="AQ30" s="50"/>
      <c r="AR30" s="59"/>
      <c r="AS30" s="54"/>
      <c r="AT30" s="46"/>
      <c r="AU30" s="50"/>
      <c r="AV30" s="55"/>
      <c r="AW30" s="45"/>
      <c r="AX30" s="59"/>
      <c r="AY30" s="45"/>
      <c r="AZ30" s="46"/>
      <c r="BA30" s="50"/>
      <c r="BB30" s="46"/>
      <c r="BC30" s="54"/>
      <c r="BD30" s="55"/>
      <c r="BE30" s="50"/>
      <c r="BF30" s="46"/>
      <c r="BG30" s="50"/>
      <c r="BH30" s="46"/>
      <c r="BI30" s="50"/>
      <c r="BJ30" s="59"/>
      <c r="BK30" s="54"/>
      <c r="BL30" s="55"/>
      <c r="BM30" s="50"/>
      <c r="BN30" s="46"/>
      <c r="BO30" s="54"/>
      <c r="BP30" s="46"/>
      <c r="BQ30" s="50"/>
      <c r="BR30" s="55"/>
      <c r="BS30" s="50"/>
      <c r="BT30" s="55"/>
      <c r="BU30" s="45"/>
      <c r="BV30" s="46"/>
      <c r="BW30" s="54"/>
      <c r="BX30" s="59"/>
      <c r="BY30" s="45"/>
      <c r="BZ30" s="65"/>
      <c r="CF30" s="99"/>
      <c r="CG30" s="100"/>
      <c r="CH30" s="105"/>
      <c r="CI30" s="106"/>
      <c r="CJ30" s="105"/>
      <c r="CK30" s="106"/>
      <c r="CL30" s="111"/>
      <c r="CM30" s="112"/>
      <c r="CN30" s="111"/>
      <c r="CO30" s="100"/>
      <c r="CP30" s="105"/>
      <c r="CQ30" s="106"/>
      <c r="CR30" s="111"/>
      <c r="CS30" s="100"/>
      <c r="CT30" s="116"/>
      <c r="CU30" s="100"/>
      <c r="CV30" s="105"/>
      <c r="CW30" s="112"/>
      <c r="CX30" s="111"/>
      <c r="CY30" s="100"/>
      <c r="CZ30" s="105"/>
      <c r="DA30" s="106"/>
      <c r="DB30" s="111"/>
      <c r="DC30" s="100"/>
      <c r="DD30" s="105"/>
      <c r="DE30" s="106"/>
      <c r="DF30" s="111"/>
      <c r="DG30" s="100"/>
      <c r="DH30" s="105"/>
      <c r="DI30" s="112"/>
      <c r="DJ30" s="116"/>
      <c r="DK30" s="100"/>
      <c r="DL30" s="116"/>
      <c r="DM30" s="100"/>
      <c r="DN30" s="105"/>
      <c r="DO30" s="112"/>
      <c r="DP30" s="111"/>
      <c r="DQ30" s="100"/>
      <c r="DR30" s="105"/>
      <c r="DS30" s="106"/>
      <c r="DT30" s="111"/>
      <c r="DU30" s="121"/>
    </row>
    <row r="31" spans="3:125" x14ac:dyDescent="0.25">
      <c r="C31" s="13"/>
      <c r="D31" s="69"/>
      <c r="E31" s="70"/>
      <c r="F31" s="75"/>
      <c r="G31" s="76"/>
      <c r="H31" s="80"/>
      <c r="I31" s="70"/>
      <c r="J31" s="75"/>
      <c r="K31" s="76"/>
      <c r="L31" s="80"/>
      <c r="M31" s="70"/>
      <c r="N31" s="83"/>
      <c r="O31" s="70"/>
      <c r="P31" s="75"/>
      <c r="Q31" s="86"/>
      <c r="R31" s="83"/>
      <c r="S31" s="70"/>
      <c r="T31" s="75"/>
      <c r="U31" s="86"/>
      <c r="V31" s="83"/>
      <c r="W31" s="70"/>
      <c r="X31" s="75"/>
      <c r="Y31" s="86"/>
      <c r="Z31" s="80"/>
      <c r="AA31" s="70"/>
      <c r="AB31" s="75"/>
      <c r="AC31" s="76"/>
      <c r="AD31" s="80"/>
      <c r="AE31" s="70"/>
      <c r="AF31" s="75"/>
      <c r="AG31" s="76"/>
      <c r="AH31" s="80"/>
      <c r="AI31" s="95"/>
      <c r="AK31" s="62"/>
      <c r="AL31" s="46"/>
      <c r="AM31" s="50"/>
      <c r="AN31" s="55"/>
      <c r="AO31" s="45"/>
      <c r="AP31" s="46"/>
      <c r="AQ31" s="50"/>
      <c r="AR31" s="59"/>
      <c r="AS31" s="54"/>
      <c r="AT31" s="46"/>
      <c r="AU31" s="50"/>
      <c r="AV31" s="55"/>
      <c r="AW31" s="45"/>
      <c r="AX31" s="59"/>
      <c r="AY31" s="45"/>
      <c r="AZ31" s="46"/>
      <c r="BA31" s="50"/>
      <c r="BB31" s="46"/>
      <c r="BC31" s="54"/>
      <c r="BD31" s="55"/>
      <c r="BE31" s="50"/>
      <c r="BF31" s="46"/>
      <c r="BG31" s="50"/>
      <c r="BH31" s="46"/>
      <c r="BI31" s="50"/>
      <c r="BJ31" s="59"/>
      <c r="BK31" s="54"/>
      <c r="BL31" s="55"/>
      <c r="BM31" s="50"/>
      <c r="BN31" s="46"/>
      <c r="BO31" s="54"/>
      <c r="BP31" s="46"/>
      <c r="BQ31" s="50"/>
      <c r="BR31" s="55"/>
      <c r="BS31" s="50"/>
      <c r="BT31" s="55"/>
      <c r="BU31" s="45"/>
      <c r="BV31" s="46"/>
      <c r="BW31" s="54"/>
      <c r="BX31" s="59"/>
      <c r="BY31" s="45"/>
      <c r="BZ31" s="65"/>
      <c r="CF31" s="99"/>
      <c r="CG31" s="100"/>
      <c r="CH31" s="105"/>
      <c r="CI31" s="106"/>
      <c r="CJ31" s="105"/>
      <c r="CK31" s="106"/>
      <c r="CL31" s="111"/>
      <c r="CM31" s="112"/>
      <c r="CN31" s="111"/>
      <c r="CO31" s="100"/>
      <c r="CP31" s="105"/>
      <c r="CQ31" s="106"/>
      <c r="CR31" s="111"/>
      <c r="CS31" s="100"/>
      <c r="CT31" s="116"/>
      <c r="CU31" s="100"/>
      <c r="CV31" s="105"/>
      <c r="CW31" s="112"/>
      <c r="CX31" s="111"/>
      <c r="CY31" s="100"/>
      <c r="CZ31" s="105"/>
      <c r="DA31" s="106"/>
      <c r="DB31" s="111"/>
      <c r="DC31" s="100"/>
      <c r="DD31" s="105"/>
      <c r="DE31" s="106"/>
      <c r="DF31" s="111"/>
      <c r="DG31" s="100"/>
      <c r="DH31" s="105"/>
      <c r="DI31" s="112"/>
      <c r="DJ31" s="116"/>
      <c r="DK31" s="100"/>
      <c r="DL31" s="116"/>
      <c r="DM31" s="100"/>
      <c r="DN31" s="105"/>
      <c r="DO31" s="112"/>
      <c r="DP31" s="111"/>
      <c r="DQ31" s="100"/>
      <c r="DR31" s="105"/>
      <c r="DS31" s="106"/>
      <c r="DT31" s="111"/>
      <c r="DU31" s="121"/>
    </row>
    <row r="32" spans="3:125" x14ac:dyDescent="0.25">
      <c r="C32" s="13"/>
      <c r="D32" s="69"/>
      <c r="E32" s="70"/>
      <c r="F32" s="75"/>
      <c r="G32" s="76"/>
      <c r="H32" s="80"/>
      <c r="I32" s="70"/>
      <c r="J32" s="75"/>
      <c r="K32" s="76"/>
      <c r="L32" s="80"/>
      <c r="M32" s="70"/>
      <c r="N32" s="83"/>
      <c r="O32" s="70"/>
      <c r="P32" s="75"/>
      <c r="Q32" s="86"/>
      <c r="R32" s="83"/>
      <c r="S32" s="70"/>
      <c r="T32" s="75"/>
      <c r="U32" s="86"/>
      <c r="V32" s="83"/>
      <c r="W32" s="70"/>
      <c r="X32" s="75"/>
      <c r="Y32" s="86"/>
      <c r="Z32" s="80"/>
      <c r="AA32" s="70"/>
      <c r="AB32" s="75"/>
      <c r="AC32" s="76"/>
      <c r="AD32" s="80"/>
      <c r="AE32" s="70"/>
      <c r="AF32" s="75"/>
      <c r="AG32" s="76"/>
      <c r="AH32" s="80"/>
      <c r="AI32" s="95"/>
      <c r="AK32" s="62"/>
      <c r="AL32" s="46"/>
      <c r="AM32" s="50"/>
      <c r="AN32" s="55"/>
      <c r="AO32" s="45"/>
      <c r="AP32" s="46"/>
      <c r="AQ32" s="50"/>
      <c r="AR32" s="59"/>
      <c r="AS32" s="54"/>
      <c r="AT32" s="46"/>
      <c r="AU32" s="50"/>
      <c r="AV32" s="55"/>
      <c r="AW32" s="45"/>
      <c r="AX32" s="59"/>
      <c r="AY32" s="45"/>
      <c r="AZ32" s="46"/>
      <c r="BA32" s="50"/>
      <c r="BB32" s="46"/>
      <c r="BC32" s="54"/>
      <c r="BD32" s="55"/>
      <c r="BE32" s="50"/>
      <c r="BF32" s="46"/>
      <c r="BG32" s="50"/>
      <c r="BH32" s="46"/>
      <c r="BI32" s="50"/>
      <c r="BJ32" s="59"/>
      <c r="BK32" s="54"/>
      <c r="BL32" s="55"/>
      <c r="BM32" s="50"/>
      <c r="BN32" s="46"/>
      <c r="BO32" s="54"/>
      <c r="BP32" s="46"/>
      <c r="BQ32" s="50"/>
      <c r="BR32" s="55"/>
      <c r="BS32" s="50"/>
      <c r="BT32" s="55"/>
      <c r="BU32" s="45"/>
      <c r="BV32" s="46"/>
      <c r="BW32" s="54"/>
      <c r="BX32" s="59"/>
      <c r="BY32" s="45"/>
      <c r="BZ32" s="65"/>
      <c r="CF32" s="99"/>
      <c r="CG32" s="100"/>
      <c r="CH32" s="105"/>
      <c r="CI32" s="106"/>
      <c r="CJ32" s="105"/>
      <c r="CK32" s="106"/>
      <c r="CL32" s="111"/>
      <c r="CM32" s="112"/>
      <c r="CN32" s="111"/>
      <c r="CO32" s="100"/>
      <c r="CP32" s="105"/>
      <c r="CQ32" s="106"/>
      <c r="CR32" s="111"/>
      <c r="CS32" s="100"/>
      <c r="CT32" s="116"/>
      <c r="CU32" s="100"/>
      <c r="CV32" s="105"/>
      <c r="CW32" s="112"/>
      <c r="CX32" s="111"/>
      <c r="CY32" s="100"/>
      <c r="CZ32" s="105"/>
      <c r="DA32" s="106"/>
      <c r="DB32" s="111"/>
      <c r="DC32" s="100"/>
      <c r="DD32" s="105"/>
      <c r="DE32" s="106"/>
      <c r="DF32" s="111"/>
      <c r="DG32" s="100"/>
      <c r="DH32" s="105"/>
      <c r="DI32" s="112"/>
      <c r="DJ32" s="116"/>
      <c r="DK32" s="100"/>
      <c r="DL32" s="116"/>
      <c r="DM32" s="100"/>
      <c r="DN32" s="105"/>
      <c r="DO32" s="112"/>
      <c r="DP32" s="111"/>
      <c r="DQ32" s="100"/>
      <c r="DR32" s="105"/>
      <c r="DS32" s="106"/>
      <c r="DT32" s="111"/>
      <c r="DU32" s="121"/>
    </row>
    <row r="33" spans="3:125" x14ac:dyDescent="0.25">
      <c r="C33" s="13"/>
      <c r="D33" s="69"/>
      <c r="E33" s="70"/>
      <c r="F33" s="75"/>
      <c r="G33" s="76"/>
      <c r="H33" s="80"/>
      <c r="I33" s="70"/>
      <c r="J33" s="75"/>
      <c r="K33" s="76"/>
      <c r="L33" s="80"/>
      <c r="M33" s="70"/>
      <c r="N33" s="83"/>
      <c r="O33" s="70"/>
      <c r="P33" s="75"/>
      <c r="Q33" s="86"/>
      <c r="R33" s="83"/>
      <c r="S33" s="70"/>
      <c r="T33" s="75"/>
      <c r="U33" s="86"/>
      <c r="V33" s="83"/>
      <c r="W33" s="70"/>
      <c r="X33" s="75"/>
      <c r="Y33" s="86"/>
      <c r="Z33" s="80"/>
      <c r="AA33" s="70"/>
      <c r="AB33" s="75"/>
      <c r="AC33" s="76"/>
      <c r="AD33" s="80"/>
      <c r="AE33" s="70"/>
      <c r="AF33" s="75"/>
      <c r="AG33" s="76"/>
      <c r="AH33" s="80"/>
      <c r="AI33" s="95"/>
      <c r="AK33" s="62"/>
      <c r="AL33" s="46"/>
      <c r="AM33" s="50"/>
      <c r="AN33" s="55"/>
      <c r="AO33" s="45"/>
      <c r="AP33" s="46"/>
      <c r="AQ33" s="50"/>
      <c r="AR33" s="59"/>
      <c r="AS33" s="54"/>
      <c r="AT33" s="46"/>
      <c r="AU33" s="50"/>
      <c r="AV33" s="55"/>
      <c r="AW33" s="45"/>
      <c r="AX33" s="59"/>
      <c r="AY33" s="45"/>
      <c r="AZ33" s="46"/>
      <c r="BA33" s="50"/>
      <c r="BB33" s="46"/>
      <c r="BC33" s="54"/>
      <c r="BD33" s="55"/>
      <c r="BE33" s="50"/>
      <c r="BF33" s="46"/>
      <c r="BG33" s="50"/>
      <c r="BH33" s="46"/>
      <c r="BI33" s="50"/>
      <c r="BJ33" s="59"/>
      <c r="BK33" s="54"/>
      <c r="BL33" s="55"/>
      <c r="BM33" s="50"/>
      <c r="BN33" s="46"/>
      <c r="BO33" s="54"/>
      <c r="BP33" s="46"/>
      <c r="BQ33" s="50"/>
      <c r="BR33" s="55"/>
      <c r="BS33" s="50"/>
      <c r="BT33" s="55"/>
      <c r="BU33" s="45"/>
      <c r="BV33" s="46"/>
      <c r="BW33" s="54"/>
      <c r="BX33" s="59"/>
      <c r="BY33" s="45"/>
      <c r="BZ33" s="65"/>
      <c r="CF33" s="99"/>
      <c r="CG33" s="100"/>
      <c r="CH33" s="105"/>
      <c r="CI33" s="106"/>
      <c r="CJ33" s="105"/>
      <c r="CK33" s="106"/>
      <c r="CL33" s="111"/>
      <c r="CM33" s="112"/>
      <c r="CN33" s="111"/>
      <c r="CO33" s="100"/>
      <c r="CP33" s="105"/>
      <c r="CQ33" s="106"/>
      <c r="CR33" s="111"/>
      <c r="CS33" s="100"/>
      <c r="CT33" s="116"/>
      <c r="CU33" s="100"/>
      <c r="CV33" s="105"/>
      <c r="CW33" s="112"/>
      <c r="CX33" s="111"/>
      <c r="CY33" s="100"/>
      <c r="CZ33" s="105"/>
      <c r="DA33" s="106"/>
      <c r="DB33" s="111"/>
      <c r="DC33" s="100"/>
      <c r="DD33" s="105"/>
      <c r="DE33" s="106"/>
      <c r="DF33" s="111"/>
      <c r="DG33" s="100"/>
      <c r="DH33" s="105"/>
      <c r="DI33" s="112"/>
      <c r="DJ33" s="116"/>
      <c r="DK33" s="100"/>
      <c r="DL33" s="116"/>
      <c r="DM33" s="100"/>
      <c r="DN33" s="105"/>
      <c r="DO33" s="112"/>
      <c r="DP33" s="111"/>
      <c r="DQ33" s="100"/>
      <c r="DR33" s="105"/>
      <c r="DS33" s="106"/>
      <c r="DT33" s="111"/>
      <c r="DU33" s="121"/>
    </row>
    <row r="34" spans="3:125" x14ac:dyDescent="0.25">
      <c r="C34" s="13"/>
      <c r="D34" s="69"/>
      <c r="E34" s="70"/>
      <c r="F34" s="75"/>
      <c r="G34" s="76"/>
      <c r="H34" s="80"/>
      <c r="I34" s="70"/>
      <c r="J34" s="75"/>
      <c r="K34" s="76"/>
      <c r="L34" s="80"/>
      <c r="M34" s="70"/>
      <c r="N34" s="83"/>
      <c r="O34" s="70"/>
      <c r="P34" s="75"/>
      <c r="Q34" s="86"/>
      <c r="R34" s="83"/>
      <c r="S34" s="70"/>
      <c r="T34" s="75"/>
      <c r="U34" s="86"/>
      <c r="V34" s="83"/>
      <c r="W34" s="70"/>
      <c r="X34" s="75"/>
      <c r="Y34" s="86"/>
      <c r="Z34" s="80"/>
      <c r="AA34" s="70"/>
      <c r="AB34" s="75"/>
      <c r="AC34" s="76"/>
      <c r="AD34" s="80"/>
      <c r="AE34" s="70"/>
      <c r="AF34" s="75"/>
      <c r="AG34" s="76"/>
      <c r="AH34" s="80"/>
      <c r="AI34" s="95"/>
      <c r="AK34" s="62"/>
      <c r="AL34" s="46"/>
      <c r="AM34" s="50"/>
      <c r="AN34" s="55"/>
      <c r="AO34" s="45"/>
      <c r="AP34" s="46"/>
      <c r="AQ34" s="50"/>
      <c r="AR34" s="59"/>
      <c r="AS34" s="54"/>
      <c r="AT34" s="46"/>
      <c r="AU34" s="50"/>
      <c r="AV34" s="55"/>
      <c r="AW34" s="45"/>
      <c r="AX34" s="59"/>
      <c r="AY34" s="45"/>
      <c r="AZ34" s="46"/>
      <c r="BA34" s="50"/>
      <c r="BB34" s="46"/>
      <c r="BC34" s="54"/>
      <c r="BD34" s="55"/>
      <c r="BE34" s="50"/>
      <c r="BF34" s="46"/>
      <c r="BG34" s="50"/>
      <c r="BH34" s="46"/>
      <c r="BI34" s="50"/>
      <c r="BJ34" s="59"/>
      <c r="BK34" s="54"/>
      <c r="BL34" s="55"/>
      <c r="BM34" s="50"/>
      <c r="BN34" s="46"/>
      <c r="BO34" s="54"/>
      <c r="BP34" s="46"/>
      <c r="BQ34" s="50"/>
      <c r="BR34" s="55"/>
      <c r="BS34" s="50"/>
      <c r="BT34" s="55"/>
      <c r="BU34" s="45"/>
      <c r="BV34" s="46"/>
      <c r="BW34" s="54"/>
      <c r="BX34" s="59"/>
      <c r="BY34" s="45"/>
      <c r="BZ34" s="65"/>
      <c r="CF34" s="99"/>
      <c r="CG34" s="100"/>
      <c r="CH34" s="105"/>
      <c r="CI34" s="106"/>
      <c r="CJ34" s="105"/>
      <c r="CK34" s="106"/>
      <c r="CL34" s="111"/>
      <c r="CM34" s="112"/>
      <c r="CN34" s="111"/>
      <c r="CO34" s="100"/>
      <c r="CP34" s="105"/>
      <c r="CQ34" s="106"/>
      <c r="CR34" s="111"/>
      <c r="CS34" s="100"/>
      <c r="CT34" s="116"/>
      <c r="CU34" s="100"/>
      <c r="CV34" s="105"/>
      <c r="CW34" s="112"/>
      <c r="CX34" s="111"/>
      <c r="CY34" s="100"/>
      <c r="CZ34" s="105"/>
      <c r="DA34" s="106"/>
      <c r="DB34" s="111"/>
      <c r="DC34" s="100"/>
      <c r="DD34" s="105"/>
      <c r="DE34" s="106"/>
      <c r="DF34" s="111"/>
      <c r="DG34" s="100"/>
      <c r="DH34" s="105"/>
      <c r="DI34" s="112"/>
      <c r="DJ34" s="116"/>
      <c r="DK34" s="100"/>
      <c r="DL34" s="116"/>
      <c r="DM34" s="100"/>
      <c r="DN34" s="105"/>
      <c r="DO34" s="112"/>
      <c r="DP34" s="111"/>
      <c r="DQ34" s="100"/>
      <c r="DR34" s="105"/>
      <c r="DS34" s="106"/>
      <c r="DT34" s="111"/>
      <c r="DU34" s="121"/>
    </row>
    <row r="35" spans="3:125" x14ac:dyDescent="0.25">
      <c r="C35" s="13"/>
      <c r="D35" s="69"/>
      <c r="E35" s="70"/>
      <c r="F35" s="75"/>
      <c r="G35" s="76"/>
      <c r="H35" s="80"/>
      <c r="I35" s="70"/>
      <c r="J35" s="75"/>
      <c r="K35" s="76"/>
      <c r="L35" s="80"/>
      <c r="M35" s="70"/>
      <c r="N35" s="83"/>
      <c r="O35" s="70"/>
      <c r="P35" s="75"/>
      <c r="Q35" s="86"/>
      <c r="R35" s="83"/>
      <c r="S35" s="70"/>
      <c r="T35" s="75"/>
      <c r="U35" s="86"/>
      <c r="V35" s="83"/>
      <c r="W35" s="70"/>
      <c r="X35" s="75"/>
      <c r="Y35" s="86"/>
      <c r="Z35" s="80"/>
      <c r="AA35" s="70"/>
      <c r="AB35" s="75"/>
      <c r="AC35" s="76"/>
      <c r="AD35" s="80"/>
      <c r="AE35" s="70"/>
      <c r="AF35" s="75"/>
      <c r="AG35" s="76"/>
      <c r="AH35" s="80"/>
      <c r="AI35" s="95"/>
      <c r="AK35" s="62"/>
      <c r="AL35" s="46"/>
      <c r="AM35" s="50"/>
      <c r="AN35" s="55"/>
      <c r="AO35" s="45"/>
      <c r="AP35" s="46"/>
      <c r="AQ35" s="50"/>
      <c r="AR35" s="59"/>
      <c r="AS35" s="54"/>
      <c r="AT35" s="46"/>
      <c r="AU35" s="50"/>
      <c r="AV35" s="55"/>
      <c r="AW35" s="45"/>
      <c r="AX35" s="59"/>
      <c r="AY35" s="45"/>
      <c r="AZ35" s="46"/>
      <c r="BA35" s="50"/>
      <c r="BB35" s="46"/>
      <c r="BC35" s="54"/>
      <c r="BD35" s="55"/>
      <c r="BE35" s="50"/>
      <c r="BF35" s="46"/>
      <c r="BG35" s="50"/>
      <c r="BH35" s="46"/>
      <c r="BI35" s="50"/>
      <c r="BJ35" s="59"/>
      <c r="BK35" s="54"/>
      <c r="BL35" s="55"/>
      <c r="BM35" s="50"/>
      <c r="BN35" s="46"/>
      <c r="BO35" s="54"/>
      <c r="BP35" s="46"/>
      <c r="BQ35" s="50"/>
      <c r="BR35" s="55"/>
      <c r="BS35" s="50"/>
      <c r="BT35" s="55"/>
      <c r="BU35" s="45"/>
      <c r="BV35" s="46"/>
      <c r="BW35" s="54"/>
      <c r="BX35" s="59"/>
      <c r="BY35" s="45"/>
      <c r="BZ35" s="65"/>
      <c r="CF35" s="99"/>
      <c r="CG35" s="100"/>
      <c r="CH35" s="105"/>
      <c r="CI35" s="106"/>
      <c r="CJ35" s="105"/>
      <c r="CK35" s="106"/>
      <c r="CL35" s="111"/>
      <c r="CM35" s="112"/>
      <c r="CN35" s="111"/>
      <c r="CO35" s="100"/>
      <c r="CP35" s="105"/>
      <c r="CQ35" s="106"/>
      <c r="CR35" s="111"/>
      <c r="CS35" s="100"/>
      <c r="CT35" s="116"/>
      <c r="CU35" s="100"/>
      <c r="CV35" s="105"/>
      <c r="CW35" s="112"/>
      <c r="CX35" s="111"/>
      <c r="CY35" s="100"/>
      <c r="CZ35" s="105"/>
      <c r="DA35" s="106"/>
      <c r="DB35" s="111"/>
      <c r="DC35" s="100"/>
      <c r="DD35" s="105"/>
      <c r="DE35" s="106"/>
      <c r="DF35" s="111"/>
      <c r="DG35" s="100"/>
      <c r="DH35" s="105"/>
      <c r="DI35" s="112"/>
      <c r="DJ35" s="116"/>
      <c r="DK35" s="100"/>
      <c r="DL35" s="116"/>
      <c r="DM35" s="100"/>
      <c r="DN35" s="105"/>
      <c r="DO35" s="112"/>
      <c r="DP35" s="111"/>
      <c r="DQ35" s="100"/>
      <c r="DR35" s="105"/>
      <c r="DS35" s="106"/>
      <c r="DT35" s="111"/>
      <c r="DU35" s="121"/>
    </row>
    <row r="36" spans="3:125" x14ac:dyDescent="0.25">
      <c r="C36" s="13"/>
      <c r="D36" s="69"/>
      <c r="E36" s="70"/>
      <c r="F36" s="75"/>
      <c r="G36" s="76"/>
      <c r="H36" s="80"/>
      <c r="I36" s="70"/>
      <c r="J36" s="75"/>
      <c r="K36" s="76"/>
      <c r="L36" s="80"/>
      <c r="M36" s="70"/>
      <c r="N36" s="83"/>
      <c r="O36" s="70"/>
      <c r="P36" s="75"/>
      <c r="Q36" s="86"/>
      <c r="R36" s="83"/>
      <c r="S36" s="70"/>
      <c r="T36" s="75"/>
      <c r="U36" s="86"/>
      <c r="V36" s="83"/>
      <c r="W36" s="70"/>
      <c r="X36" s="75"/>
      <c r="Y36" s="86"/>
      <c r="Z36" s="80"/>
      <c r="AA36" s="70"/>
      <c r="AB36" s="75"/>
      <c r="AC36" s="76"/>
      <c r="AD36" s="80"/>
      <c r="AE36" s="70"/>
      <c r="AF36" s="75"/>
      <c r="AG36" s="76"/>
      <c r="AH36" s="80"/>
      <c r="AI36" s="95"/>
      <c r="AK36" s="62"/>
      <c r="AL36" s="46"/>
      <c r="AM36" s="50"/>
      <c r="AN36" s="55"/>
      <c r="AO36" s="45"/>
      <c r="AP36" s="46"/>
      <c r="AQ36" s="50"/>
      <c r="AR36" s="59"/>
      <c r="AS36" s="54"/>
      <c r="AT36" s="46"/>
      <c r="AU36" s="50"/>
      <c r="AV36" s="55"/>
      <c r="AW36" s="45"/>
      <c r="AX36" s="59"/>
      <c r="AY36" s="45"/>
      <c r="AZ36" s="46"/>
      <c r="BA36" s="50"/>
      <c r="BB36" s="46"/>
      <c r="BC36" s="54"/>
      <c r="BD36" s="55"/>
      <c r="BE36" s="50"/>
      <c r="BF36" s="46"/>
      <c r="BG36" s="50"/>
      <c r="BH36" s="46"/>
      <c r="BI36" s="50"/>
      <c r="BJ36" s="59"/>
      <c r="BK36" s="54"/>
      <c r="BL36" s="55"/>
      <c r="BM36" s="50"/>
      <c r="BN36" s="46"/>
      <c r="BO36" s="54"/>
      <c r="BP36" s="46"/>
      <c r="BQ36" s="50"/>
      <c r="BR36" s="55"/>
      <c r="BS36" s="50"/>
      <c r="BT36" s="55"/>
      <c r="BU36" s="45"/>
      <c r="BV36" s="46"/>
      <c r="BW36" s="54"/>
      <c r="BX36" s="59"/>
      <c r="BY36" s="45"/>
      <c r="BZ36" s="65"/>
      <c r="CF36" s="99"/>
      <c r="CG36" s="100"/>
      <c r="CH36" s="105"/>
      <c r="CI36" s="106"/>
      <c r="CJ36" s="105"/>
      <c r="CK36" s="106"/>
      <c r="CL36" s="111"/>
      <c r="CM36" s="112"/>
      <c r="CN36" s="111"/>
      <c r="CO36" s="100"/>
      <c r="CP36" s="105"/>
      <c r="CQ36" s="106"/>
      <c r="CR36" s="111"/>
      <c r="CS36" s="100"/>
      <c r="CT36" s="116"/>
      <c r="CU36" s="100"/>
      <c r="CV36" s="105"/>
      <c r="CW36" s="112"/>
      <c r="CX36" s="111"/>
      <c r="CY36" s="100"/>
      <c r="CZ36" s="105"/>
      <c r="DA36" s="106"/>
      <c r="DB36" s="111"/>
      <c r="DC36" s="100"/>
      <c r="DD36" s="105"/>
      <c r="DE36" s="106"/>
      <c r="DF36" s="111"/>
      <c r="DG36" s="100"/>
      <c r="DH36" s="105"/>
      <c r="DI36" s="112"/>
      <c r="DJ36" s="116"/>
      <c r="DK36" s="100"/>
      <c r="DL36" s="116"/>
      <c r="DM36" s="100"/>
      <c r="DN36" s="105"/>
      <c r="DO36" s="112"/>
      <c r="DP36" s="111"/>
      <c r="DQ36" s="100"/>
      <c r="DR36" s="105"/>
      <c r="DS36" s="106"/>
      <c r="DT36" s="111"/>
      <c r="DU36" s="121"/>
    </row>
    <row r="37" spans="3:125" x14ac:dyDescent="0.25">
      <c r="C37" s="13"/>
      <c r="D37" s="69"/>
      <c r="E37" s="70"/>
      <c r="F37" s="75"/>
      <c r="G37" s="76"/>
      <c r="H37" s="80"/>
      <c r="I37" s="70"/>
      <c r="J37" s="75"/>
      <c r="K37" s="76"/>
      <c r="L37" s="80"/>
      <c r="M37" s="70"/>
      <c r="N37" s="83"/>
      <c r="O37" s="70"/>
      <c r="P37" s="75"/>
      <c r="Q37" s="86"/>
      <c r="R37" s="83"/>
      <c r="S37" s="70"/>
      <c r="T37" s="75"/>
      <c r="U37" s="86"/>
      <c r="V37" s="83"/>
      <c r="W37" s="70"/>
      <c r="X37" s="75"/>
      <c r="Y37" s="86"/>
      <c r="Z37" s="80"/>
      <c r="AA37" s="70"/>
      <c r="AB37" s="75"/>
      <c r="AC37" s="76"/>
      <c r="AD37" s="80"/>
      <c r="AE37" s="70"/>
      <c r="AF37" s="75"/>
      <c r="AG37" s="76"/>
      <c r="AH37" s="80"/>
      <c r="AI37" s="95"/>
      <c r="AK37" s="62"/>
      <c r="AL37" s="46"/>
      <c r="AM37" s="50"/>
      <c r="AN37" s="55"/>
      <c r="AO37" s="45"/>
      <c r="AP37" s="46"/>
      <c r="AQ37" s="50"/>
      <c r="AR37" s="59"/>
      <c r="AS37" s="54"/>
      <c r="AT37" s="46"/>
      <c r="AU37" s="50"/>
      <c r="AV37" s="55"/>
      <c r="AW37" s="45"/>
      <c r="AX37" s="59"/>
      <c r="AY37" s="45"/>
      <c r="AZ37" s="46"/>
      <c r="BA37" s="50"/>
      <c r="BB37" s="46"/>
      <c r="BC37" s="54"/>
      <c r="BD37" s="55"/>
      <c r="BE37" s="50"/>
      <c r="BF37" s="46"/>
      <c r="BG37" s="50"/>
      <c r="BH37" s="46"/>
      <c r="BI37" s="50"/>
      <c r="BJ37" s="59"/>
      <c r="BK37" s="54"/>
      <c r="BL37" s="55"/>
      <c r="BM37" s="50"/>
      <c r="BN37" s="46"/>
      <c r="BO37" s="54"/>
      <c r="BP37" s="46"/>
      <c r="BQ37" s="50"/>
      <c r="BR37" s="55"/>
      <c r="BS37" s="50"/>
      <c r="BT37" s="55"/>
      <c r="BU37" s="45"/>
      <c r="BV37" s="46"/>
      <c r="BW37" s="54"/>
      <c r="BX37" s="59"/>
      <c r="BY37" s="45"/>
      <c r="BZ37" s="65"/>
      <c r="CF37" s="99"/>
      <c r="CG37" s="100"/>
      <c r="CH37" s="105"/>
      <c r="CI37" s="106"/>
      <c r="CJ37" s="105"/>
      <c r="CK37" s="106"/>
      <c r="CL37" s="111"/>
      <c r="CM37" s="112"/>
      <c r="CN37" s="111"/>
      <c r="CO37" s="100"/>
      <c r="CP37" s="105"/>
      <c r="CQ37" s="106"/>
      <c r="CR37" s="111"/>
      <c r="CS37" s="100"/>
      <c r="CT37" s="116"/>
      <c r="CU37" s="100"/>
      <c r="CV37" s="105"/>
      <c r="CW37" s="112"/>
      <c r="CX37" s="111"/>
      <c r="CY37" s="100"/>
      <c r="CZ37" s="105"/>
      <c r="DA37" s="106"/>
      <c r="DB37" s="111"/>
      <c r="DC37" s="100"/>
      <c r="DD37" s="105"/>
      <c r="DE37" s="106"/>
      <c r="DF37" s="111"/>
      <c r="DG37" s="100"/>
      <c r="DH37" s="105"/>
      <c r="DI37" s="112"/>
      <c r="DJ37" s="116"/>
      <c r="DK37" s="100"/>
      <c r="DL37" s="116"/>
      <c r="DM37" s="100"/>
      <c r="DN37" s="105"/>
      <c r="DO37" s="112"/>
      <c r="DP37" s="111"/>
      <c r="DQ37" s="100"/>
      <c r="DR37" s="105"/>
      <c r="DS37" s="106"/>
      <c r="DT37" s="111"/>
      <c r="DU37" s="121"/>
    </row>
    <row r="38" spans="3:125" x14ac:dyDescent="0.25">
      <c r="C38" s="13"/>
      <c r="D38" s="69"/>
      <c r="E38" s="70"/>
      <c r="F38" s="75"/>
      <c r="G38" s="76"/>
      <c r="H38" s="80"/>
      <c r="I38" s="70"/>
      <c r="J38" s="75"/>
      <c r="K38" s="76"/>
      <c r="L38" s="80"/>
      <c r="M38" s="70"/>
      <c r="N38" s="83"/>
      <c r="O38" s="70"/>
      <c r="P38" s="75"/>
      <c r="Q38" s="86"/>
      <c r="R38" s="83"/>
      <c r="S38" s="70"/>
      <c r="T38" s="75"/>
      <c r="U38" s="86"/>
      <c r="V38" s="83"/>
      <c r="W38" s="70"/>
      <c r="X38" s="75"/>
      <c r="Y38" s="86"/>
      <c r="Z38" s="80"/>
      <c r="AA38" s="70"/>
      <c r="AB38" s="75"/>
      <c r="AC38" s="76"/>
      <c r="AD38" s="80"/>
      <c r="AE38" s="70"/>
      <c r="AF38" s="75"/>
      <c r="AG38" s="76"/>
      <c r="AH38" s="80"/>
      <c r="AI38" s="95"/>
      <c r="AK38" s="62"/>
      <c r="AL38" s="46"/>
      <c r="AM38" s="50"/>
      <c r="AN38" s="55"/>
      <c r="AO38" s="45"/>
      <c r="AP38" s="46"/>
      <c r="AQ38" s="50"/>
      <c r="AR38" s="59"/>
      <c r="AS38" s="54"/>
      <c r="AT38" s="46"/>
      <c r="AU38" s="50"/>
      <c r="AV38" s="55"/>
      <c r="AW38" s="45"/>
      <c r="AX38" s="59"/>
      <c r="AY38" s="45"/>
      <c r="AZ38" s="46"/>
      <c r="BA38" s="50"/>
      <c r="BB38" s="46"/>
      <c r="BC38" s="54"/>
      <c r="BD38" s="55"/>
      <c r="BE38" s="50"/>
      <c r="BF38" s="46"/>
      <c r="BG38" s="50"/>
      <c r="BH38" s="46"/>
      <c r="BI38" s="50"/>
      <c r="BJ38" s="59"/>
      <c r="BK38" s="54"/>
      <c r="BL38" s="55"/>
      <c r="BM38" s="50"/>
      <c r="BN38" s="46"/>
      <c r="BO38" s="54"/>
      <c r="BP38" s="46"/>
      <c r="BQ38" s="50"/>
      <c r="BR38" s="55"/>
      <c r="BS38" s="50"/>
      <c r="BT38" s="55"/>
      <c r="BU38" s="45"/>
      <c r="BV38" s="46"/>
      <c r="BW38" s="54"/>
      <c r="BX38" s="59"/>
      <c r="BY38" s="45"/>
      <c r="BZ38" s="65"/>
      <c r="CF38" s="99"/>
      <c r="CG38" s="100"/>
      <c r="CH38" s="105"/>
      <c r="CI38" s="106"/>
      <c r="CJ38" s="105"/>
      <c r="CK38" s="106"/>
      <c r="CL38" s="111"/>
      <c r="CM38" s="112"/>
      <c r="CN38" s="111"/>
      <c r="CO38" s="100"/>
      <c r="CP38" s="105"/>
      <c r="CQ38" s="106"/>
      <c r="CR38" s="111"/>
      <c r="CS38" s="100"/>
      <c r="CT38" s="116"/>
      <c r="CU38" s="100"/>
      <c r="CV38" s="105"/>
      <c r="CW38" s="112"/>
      <c r="CX38" s="111"/>
      <c r="CY38" s="100"/>
      <c r="CZ38" s="105"/>
      <c r="DA38" s="106"/>
      <c r="DB38" s="111"/>
      <c r="DC38" s="100"/>
      <c r="DD38" s="105"/>
      <c r="DE38" s="106"/>
      <c r="DF38" s="111"/>
      <c r="DG38" s="100"/>
      <c r="DH38" s="105"/>
      <c r="DI38" s="112"/>
      <c r="DJ38" s="116"/>
      <c r="DK38" s="100"/>
      <c r="DL38" s="116"/>
      <c r="DM38" s="100"/>
      <c r="DN38" s="105"/>
      <c r="DO38" s="112"/>
      <c r="DP38" s="111"/>
      <c r="DQ38" s="100"/>
      <c r="DR38" s="105"/>
      <c r="DS38" s="106"/>
      <c r="DT38" s="111"/>
      <c r="DU38" s="121"/>
    </row>
    <row r="39" spans="3:125" x14ac:dyDescent="0.25">
      <c r="C39" s="13"/>
      <c r="D39" s="69"/>
      <c r="E39" s="70"/>
      <c r="F39" s="75"/>
      <c r="G39" s="76"/>
      <c r="H39" s="80"/>
      <c r="I39" s="70"/>
      <c r="J39" s="75"/>
      <c r="K39" s="76"/>
      <c r="L39" s="80"/>
      <c r="M39" s="70"/>
      <c r="N39" s="83"/>
      <c r="O39" s="70"/>
      <c r="P39" s="75"/>
      <c r="Q39" s="86"/>
      <c r="R39" s="83"/>
      <c r="S39" s="70"/>
      <c r="T39" s="75"/>
      <c r="U39" s="86"/>
      <c r="V39" s="83"/>
      <c r="W39" s="70"/>
      <c r="X39" s="75"/>
      <c r="Y39" s="86"/>
      <c r="Z39" s="80"/>
      <c r="AA39" s="70"/>
      <c r="AB39" s="75"/>
      <c r="AC39" s="76"/>
      <c r="AD39" s="80"/>
      <c r="AE39" s="70"/>
      <c r="AF39" s="75"/>
      <c r="AG39" s="76"/>
      <c r="AH39" s="80"/>
      <c r="AI39" s="95"/>
      <c r="AK39" s="62"/>
      <c r="AL39" s="46"/>
      <c r="AM39" s="50"/>
      <c r="AN39" s="55"/>
      <c r="AO39" s="45"/>
      <c r="AP39" s="46"/>
      <c r="AQ39" s="50"/>
      <c r="AR39" s="59"/>
      <c r="AS39" s="54"/>
      <c r="AT39" s="46"/>
      <c r="AU39" s="50"/>
      <c r="AV39" s="55"/>
      <c r="AW39" s="45"/>
      <c r="AX39" s="59"/>
      <c r="AY39" s="45"/>
      <c r="AZ39" s="46"/>
      <c r="BA39" s="50"/>
      <c r="BB39" s="46"/>
      <c r="BC39" s="54"/>
      <c r="BD39" s="55"/>
      <c r="BE39" s="50"/>
      <c r="BF39" s="46"/>
      <c r="BG39" s="50"/>
      <c r="BH39" s="46"/>
      <c r="BI39" s="50"/>
      <c r="BJ39" s="59"/>
      <c r="BK39" s="54"/>
      <c r="BL39" s="55"/>
      <c r="BM39" s="50"/>
      <c r="BN39" s="46"/>
      <c r="BO39" s="54"/>
      <c r="BP39" s="46"/>
      <c r="BQ39" s="50"/>
      <c r="BR39" s="55"/>
      <c r="BS39" s="50"/>
      <c r="BT39" s="55"/>
      <c r="BU39" s="45"/>
      <c r="BV39" s="46"/>
      <c r="BW39" s="54"/>
      <c r="BX39" s="59"/>
      <c r="BY39" s="45"/>
      <c r="BZ39" s="65"/>
      <c r="CF39" s="99"/>
      <c r="CG39" s="100"/>
      <c r="CH39" s="105"/>
      <c r="CI39" s="106"/>
      <c r="CJ39" s="105"/>
      <c r="CK39" s="106"/>
      <c r="CL39" s="111"/>
      <c r="CM39" s="112"/>
      <c r="CN39" s="111"/>
      <c r="CO39" s="100"/>
      <c r="CP39" s="105"/>
      <c r="CQ39" s="106"/>
      <c r="CR39" s="111"/>
      <c r="CS39" s="100"/>
      <c r="CT39" s="116"/>
      <c r="CU39" s="100"/>
      <c r="CV39" s="105"/>
      <c r="CW39" s="112"/>
      <c r="CX39" s="111"/>
      <c r="CY39" s="100"/>
      <c r="CZ39" s="105"/>
      <c r="DA39" s="106"/>
      <c r="DB39" s="111"/>
      <c r="DC39" s="100"/>
      <c r="DD39" s="105"/>
      <c r="DE39" s="106"/>
      <c r="DF39" s="111"/>
      <c r="DG39" s="100"/>
      <c r="DH39" s="105"/>
      <c r="DI39" s="112"/>
      <c r="DJ39" s="116"/>
      <c r="DK39" s="100"/>
      <c r="DL39" s="116"/>
      <c r="DM39" s="100"/>
      <c r="DN39" s="105"/>
      <c r="DO39" s="112"/>
      <c r="DP39" s="111"/>
      <c r="DQ39" s="100"/>
      <c r="DR39" s="105"/>
      <c r="DS39" s="106"/>
      <c r="DT39" s="111"/>
      <c r="DU39" s="121"/>
    </row>
    <row r="40" spans="3:125" x14ac:dyDescent="0.25">
      <c r="C40" s="13"/>
      <c r="D40" s="69"/>
      <c r="E40" s="70"/>
      <c r="F40" s="75"/>
      <c r="G40" s="76"/>
      <c r="H40" s="80"/>
      <c r="I40" s="70"/>
      <c r="J40" s="75"/>
      <c r="K40" s="76"/>
      <c r="L40" s="80"/>
      <c r="M40" s="70"/>
      <c r="N40" s="83"/>
      <c r="O40" s="70"/>
      <c r="P40" s="75"/>
      <c r="Q40" s="86"/>
      <c r="R40" s="83"/>
      <c r="S40" s="70"/>
      <c r="T40" s="75"/>
      <c r="U40" s="86"/>
      <c r="V40" s="83"/>
      <c r="W40" s="70"/>
      <c r="X40" s="75"/>
      <c r="Y40" s="86"/>
      <c r="Z40" s="80"/>
      <c r="AA40" s="70"/>
      <c r="AB40" s="75"/>
      <c r="AC40" s="76"/>
      <c r="AD40" s="80"/>
      <c r="AE40" s="70"/>
      <c r="AF40" s="75"/>
      <c r="AG40" s="76"/>
      <c r="AH40" s="80"/>
      <c r="AI40" s="95"/>
      <c r="AK40" s="62"/>
      <c r="AL40" s="46"/>
      <c r="AM40" s="50"/>
      <c r="AN40" s="55"/>
      <c r="AO40" s="45"/>
      <c r="AP40" s="46"/>
      <c r="AQ40" s="50"/>
      <c r="AR40" s="59"/>
      <c r="AS40" s="54"/>
      <c r="AT40" s="46"/>
      <c r="AU40" s="50"/>
      <c r="AV40" s="55"/>
      <c r="AW40" s="45"/>
      <c r="AX40" s="59"/>
      <c r="AY40" s="45"/>
      <c r="AZ40" s="46"/>
      <c r="BA40" s="50"/>
      <c r="BB40" s="46"/>
      <c r="BC40" s="54"/>
      <c r="BD40" s="55"/>
      <c r="BE40" s="50"/>
      <c r="BF40" s="46"/>
      <c r="BG40" s="50"/>
      <c r="BH40" s="46"/>
      <c r="BI40" s="50"/>
      <c r="BJ40" s="59"/>
      <c r="BK40" s="54"/>
      <c r="BL40" s="55"/>
      <c r="BM40" s="50"/>
      <c r="BN40" s="46"/>
      <c r="BO40" s="54"/>
      <c r="BP40" s="46"/>
      <c r="BQ40" s="50"/>
      <c r="BR40" s="55"/>
      <c r="BS40" s="50"/>
      <c r="BT40" s="55"/>
      <c r="BU40" s="45"/>
      <c r="BV40" s="46"/>
      <c r="BW40" s="54"/>
      <c r="BX40" s="59"/>
      <c r="BY40" s="45"/>
      <c r="BZ40" s="65"/>
      <c r="CF40" s="99"/>
      <c r="CG40" s="100"/>
      <c r="CH40" s="105"/>
      <c r="CI40" s="106"/>
      <c r="CJ40" s="105"/>
      <c r="CK40" s="106"/>
      <c r="CL40" s="111"/>
      <c r="CM40" s="112"/>
      <c r="CN40" s="111"/>
      <c r="CO40" s="100"/>
      <c r="CP40" s="105"/>
      <c r="CQ40" s="106"/>
      <c r="CR40" s="111"/>
      <c r="CS40" s="100"/>
      <c r="CT40" s="116"/>
      <c r="CU40" s="100"/>
      <c r="CV40" s="105"/>
      <c r="CW40" s="112"/>
      <c r="CX40" s="111"/>
      <c r="CY40" s="100"/>
      <c r="CZ40" s="105"/>
      <c r="DA40" s="106"/>
      <c r="DB40" s="111"/>
      <c r="DC40" s="100"/>
      <c r="DD40" s="105"/>
      <c r="DE40" s="106"/>
      <c r="DF40" s="111"/>
      <c r="DG40" s="100"/>
      <c r="DH40" s="105"/>
      <c r="DI40" s="112"/>
      <c r="DJ40" s="116"/>
      <c r="DK40" s="100"/>
      <c r="DL40" s="116"/>
      <c r="DM40" s="100"/>
      <c r="DN40" s="105"/>
      <c r="DO40" s="112"/>
      <c r="DP40" s="111"/>
      <c r="DQ40" s="100"/>
      <c r="DR40" s="105"/>
      <c r="DS40" s="106"/>
      <c r="DT40" s="111"/>
      <c r="DU40" s="121"/>
    </row>
    <row r="41" spans="3:125" x14ac:dyDescent="0.25">
      <c r="C41" s="13"/>
      <c r="D41" s="69"/>
      <c r="E41" s="70"/>
      <c r="F41" s="75"/>
      <c r="G41" s="76"/>
      <c r="H41" s="80"/>
      <c r="I41" s="70"/>
      <c r="J41" s="75"/>
      <c r="K41" s="76"/>
      <c r="L41" s="80"/>
      <c r="M41" s="70"/>
      <c r="N41" s="83"/>
      <c r="O41" s="70"/>
      <c r="P41" s="75"/>
      <c r="Q41" s="86"/>
      <c r="R41" s="83"/>
      <c r="S41" s="70"/>
      <c r="T41" s="75"/>
      <c r="U41" s="86"/>
      <c r="V41" s="83"/>
      <c r="W41" s="70"/>
      <c r="X41" s="75"/>
      <c r="Y41" s="86"/>
      <c r="Z41" s="80"/>
      <c r="AA41" s="70"/>
      <c r="AB41" s="75"/>
      <c r="AC41" s="76"/>
      <c r="AD41" s="80"/>
      <c r="AE41" s="70"/>
      <c r="AF41" s="75"/>
      <c r="AG41" s="76"/>
      <c r="AH41" s="80"/>
      <c r="AI41" s="95"/>
      <c r="AK41" s="62"/>
      <c r="AL41" s="46"/>
      <c r="AM41" s="50"/>
      <c r="AN41" s="55"/>
      <c r="AO41" s="45"/>
      <c r="AP41" s="46"/>
      <c r="AQ41" s="50"/>
      <c r="AR41" s="59"/>
      <c r="AS41" s="54"/>
      <c r="AT41" s="46"/>
      <c r="AU41" s="50"/>
      <c r="AV41" s="55"/>
      <c r="AW41" s="45"/>
      <c r="AX41" s="59"/>
      <c r="AY41" s="45"/>
      <c r="AZ41" s="46"/>
      <c r="BA41" s="50"/>
      <c r="BB41" s="46"/>
      <c r="BC41" s="54"/>
      <c r="BD41" s="55"/>
      <c r="BE41" s="50"/>
      <c r="BF41" s="46"/>
      <c r="BG41" s="50"/>
      <c r="BH41" s="46"/>
      <c r="BI41" s="50"/>
      <c r="BJ41" s="59"/>
      <c r="BK41" s="54"/>
      <c r="BL41" s="55"/>
      <c r="BM41" s="50"/>
      <c r="BN41" s="46"/>
      <c r="BO41" s="54"/>
      <c r="BP41" s="46"/>
      <c r="BQ41" s="50"/>
      <c r="BR41" s="55"/>
      <c r="BS41" s="50"/>
      <c r="BT41" s="55"/>
      <c r="BU41" s="45"/>
      <c r="BV41" s="46"/>
      <c r="BW41" s="54"/>
      <c r="BX41" s="59"/>
      <c r="BY41" s="45"/>
      <c r="BZ41" s="65"/>
      <c r="CF41" s="99"/>
      <c r="CG41" s="100"/>
      <c r="CH41" s="105"/>
      <c r="CI41" s="106"/>
      <c r="CJ41" s="105"/>
      <c r="CK41" s="106"/>
      <c r="CL41" s="111"/>
      <c r="CM41" s="112"/>
      <c r="CN41" s="111"/>
      <c r="CO41" s="100"/>
      <c r="CP41" s="105"/>
      <c r="CQ41" s="106"/>
      <c r="CR41" s="111"/>
      <c r="CS41" s="100"/>
      <c r="CT41" s="116"/>
      <c r="CU41" s="100"/>
      <c r="CV41" s="105"/>
      <c r="CW41" s="112"/>
      <c r="CX41" s="111"/>
      <c r="CY41" s="100"/>
      <c r="CZ41" s="105"/>
      <c r="DA41" s="106"/>
      <c r="DB41" s="111"/>
      <c r="DC41" s="100"/>
      <c r="DD41" s="105"/>
      <c r="DE41" s="106"/>
      <c r="DF41" s="111"/>
      <c r="DG41" s="100"/>
      <c r="DH41" s="105"/>
      <c r="DI41" s="112"/>
      <c r="DJ41" s="116"/>
      <c r="DK41" s="100"/>
      <c r="DL41" s="116"/>
      <c r="DM41" s="100"/>
      <c r="DN41" s="105"/>
      <c r="DO41" s="112"/>
      <c r="DP41" s="111"/>
      <c r="DQ41" s="100"/>
      <c r="DR41" s="105"/>
      <c r="DS41" s="106"/>
      <c r="DT41" s="111"/>
      <c r="DU41" s="121"/>
    </row>
    <row r="42" spans="3:125" x14ac:dyDescent="0.25">
      <c r="C42" s="13"/>
      <c r="D42" s="69"/>
      <c r="E42" s="70"/>
      <c r="F42" s="75"/>
      <c r="G42" s="76"/>
      <c r="H42" s="80"/>
      <c r="I42" s="70"/>
      <c r="J42" s="75"/>
      <c r="K42" s="76"/>
      <c r="L42" s="80"/>
      <c r="M42" s="70"/>
      <c r="N42" s="83"/>
      <c r="O42" s="70"/>
      <c r="P42" s="75"/>
      <c r="Q42" s="86"/>
      <c r="R42" s="83"/>
      <c r="S42" s="70"/>
      <c r="T42" s="75"/>
      <c r="U42" s="86"/>
      <c r="V42" s="83"/>
      <c r="W42" s="70"/>
      <c r="X42" s="75"/>
      <c r="Y42" s="86"/>
      <c r="Z42" s="80"/>
      <c r="AA42" s="70"/>
      <c r="AB42" s="75"/>
      <c r="AC42" s="76"/>
      <c r="AD42" s="80"/>
      <c r="AE42" s="70"/>
      <c r="AF42" s="75"/>
      <c r="AG42" s="76"/>
      <c r="AH42" s="80"/>
      <c r="AI42" s="95"/>
      <c r="AK42" s="62"/>
      <c r="AL42" s="46"/>
      <c r="AM42" s="50"/>
      <c r="AN42" s="55"/>
      <c r="AO42" s="45"/>
      <c r="AP42" s="46"/>
      <c r="AQ42" s="50"/>
      <c r="AR42" s="59"/>
      <c r="AS42" s="54"/>
      <c r="AT42" s="46"/>
      <c r="AU42" s="50"/>
      <c r="AV42" s="55"/>
      <c r="AW42" s="45"/>
      <c r="AX42" s="59"/>
      <c r="AY42" s="45"/>
      <c r="AZ42" s="46"/>
      <c r="BA42" s="50"/>
      <c r="BB42" s="46"/>
      <c r="BC42" s="54"/>
      <c r="BD42" s="55"/>
      <c r="BE42" s="50"/>
      <c r="BF42" s="46"/>
      <c r="BG42" s="50"/>
      <c r="BH42" s="46"/>
      <c r="BI42" s="50"/>
      <c r="BJ42" s="59"/>
      <c r="BK42" s="54"/>
      <c r="BL42" s="55"/>
      <c r="BM42" s="50"/>
      <c r="BN42" s="46"/>
      <c r="BO42" s="54"/>
      <c r="BP42" s="46"/>
      <c r="BQ42" s="50"/>
      <c r="BR42" s="55"/>
      <c r="BS42" s="50"/>
      <c r="BT42" s="55"/>
      <c r="BU42" s="45"/>
      <c r="BV42" s="46"/>
      <c r="BW42" s="54"/>
      <c r="BX42" s="59"/>
      <c r="BY42" s="45"/>
      <c r="BZ42" s="65"/>
      <c r="CF42" s="99"/>
      <c r="CG42" s="100"/>
      <c r="CH42" s="105"/>
      <c r="CI42" s="106"/>
      <c r="CJ42" s="105"/>
      <c r="CK42" s="106"/>
      <c r="CL42" s="111"/>
      <c r="CM42" s="112"/>
      <c r="CN42" s="111"/>
      <c r="CO42" s="100"/>
      <c r="CP42" s="105"/>
      <c r="CQ42" s="106"/>
      <c r="CR42" s="111"/>
      <c r="CS42" s="100"/>
      <c r="CT42" s="116"/>
      <c r="CU42" s="100"/>
      <c r="CV42" s="105"/>
      <c r="CW42" s="112"/>
      <c r="CX42" s="111"/>
      <c r="CY42" s="100"/>
      <c r="CZ42" s="105"/>
      <c r="DA42" s="106"/>
      <c r="DB42" s="111"/>
      <c r="DC42" s="100"/>
      <c r="DD42" s="105"/>
      <c r="DE42" s="106"/>
      <c r="DF42" s="111"/>
      <c r="DG42" s="100"/>
      <c r="DH42" s="105"/>
      <c r="DI42" s="112"/>
      <c r="DJ42" s="116"/>
      <c r="DK42" s="100"/>
      <c r="DL42" s="116"/>
      <c r="DM42" s="100"/>
      <c r="DN42" s="105"/>
      <c r="DO42" s="112"/>
      <c r="DP42" s="111"/>
      <c r="DQ42" s="100"/>
      <c r="DR42" s="105"/>
      <c r="DS42" s="106"/>
      <c r="DT42" s="111"/>
      <c r="DU42" s="121"/>
    </row>
    <row r="43" spans="3:125" x14ac:dyDescent="0.25">
      <c r="C43" s="13"/>
      <c r="D43" s="69"/>
      <c r="E43" s="70"/>
      <c r="F43" s="75"/>
      <c r="G43" s="76"/>
      <c r="H43" s="80"/>
      <c r="I43" s="70"/>
      <c r="J43" s="75"/>
      <c r="K43" s="76"/>
      <c r="L43" s="80"/>
      <c r="M43" s="70"/>
      <c r="N43" s="83"/>
      <c r="O43" s="70"/>
      <c r="P43" s="75"/>
      <c r="Q43" s="86"/>
      <c r="R43" s="83"/>
      <c r="S43" s="70"/>
      <c r="T43" s="75"/>
      <c r="U43" s="86"/>
      <c r="V43" s="83"/>
      <c r="W43" s="70"/>
      <c r="X43" s="75"/>
      <c r="Y43" s="86"/>
      <c r="Z43" s="80"/>
      <c r="AA43" s="70"/>
      <c r="AB43" s="75"/>
      <c r="AC43" s="76"/>
      <c r="AD43" s="80"/>
      <c r="AE43" s="70"/>
      <c r="AF43" s="75"/>
      <c r="AG43" s="76"/>
      <c r="AH43" s="80"/>
      <c r="AI43" s="95"/>
      <c r="AK43" s="62"/>
      <c r="AL43" s="46"/>
      <c r="AM43" s="50"/>
      <c r="AN43" s="55"/>
      <c r="AO43" s="45"/>
      <c r="AP43" s="46"/>
      <c r="AQ43" s="50"/>
      <c r="AR43" s="59"/>
      <c r="AS43" s="54"/>
      <c r="AT43" s="46"/>
      <c r="AU43" s="50"/>
      <c r="AV43" s="55"/>
      <c r="AW43" s="45"/>
      <c r="AX43" s="59"/>
      <c r="AY43" s="45"/>
      <c r="AZ43" s="46"/>
      <c r="BA43" s="50"/>
      <c r="BB43" s="46"/>
      <c r="BC43" s="54"/>
      <c r="BD43" s="55"/>
      <c r="BE43" s="50"/>
      <c r="BF43" s="46"/>
      <c r="BG43" s="50"/>
      <c r="BH43" s="46"/>
      <c r="BI43" s="50"/>
      <c r="BJ43" s="59"/>
      <c r="BK43" s="54"/>
      <c r="BL43" s="55"/>
      <c r="BM43" s="50"/>
      <c r="BN43" s="46"/>
      <c r="BO43" s="54"/>
      <c r="BP43" s="46"/>
      <c r="BQ43" s="50"/>
      <c r="BR43" s="55"/>
      <c r="BS43" s="50"/>
      <c r="BT43" s="55"/>
      <c r="BU43" s="45"/>
      <c r="BV43" s="46"/>
      <c r="BW43" s="54"/>
      <c r="BX43" s="59"/>
      <c r="BY43" s="45"/>
      <c r="BZ43" s="65"/>
      <c r="CF43" s="99"/>
      <c r="CG43" s="100"/>
      <c r="CH43" s="105"/>
      <c r="CI43" s="106"/>
      <c r="CJ43" s="105"/>
      <c r="CK43" s="106"/>
      <c r="CL43" s="111"/>
      <c r="CM43" s="112"/>
      <c r="CN43" s="111"/>
      <c r="CO43" s="100"/>
      <c r="CP43" s="105"/>
      <c r="CQ43" s="106"/>
      <c r="CR43" s="111"/>
      <c r="CS43" s="100"/>
      <c r="CT43" s="116"/>
      <c r="CU43" s="100"/>
      <c r="CV43" s="105"/>
      <c r="CW43" s="112"/>
      <c r="CX43" s="111"/>
      <c r="CY43" s="100"/>
      <c r="CZ43" s="105"/>
      <c r="DA43" s="106"/>
      <c r="DB43" s="111"/>
      <c r="DC43" s="100"/>
      <c r="DD43" s="105"/>
      <c r="DE43" s="106"/>
      <c r="DF43" s="111"/>
      <c r="DG43" s="100"/>
      <c r="DH43" s="105"/>
      <c r="DI43" s="112"/>
      <c r="DJ43" s="116"/>
      <c r="DK43" s="100"/>
      <c r="DL43" s="116"/>
      <c r="DM43" s="100"/>
      <c r="DN43" s="105"/>
      <c r="DO43" s="112"/>
      <c r="DP43" s="111"/>
      <c r="DQ43" s="100"/>
      <c r="DR43" s="105"/>
      <c r="DS43" s="106"/>
      <c r="DT43" s="111"/>
      <c r="DU43" s="121"/>
    </row>
    <row r="44" spans="3:125" x14ac:dyDescent="0.25">
      <c r="C44" s="13"/>
      <c r="D44" s="69"/>
      <c r="E44" s="70"/>
      <c r="F44" s="75"/>
      <c r="G44" s="76"/>
      <c r="H44" s="80"/>
      <c r="I44" s="70"/>
      <c r="J44" s="75"/>
      <c r="K44" s="76"/>
      <c r="L44" s="80"/>
      <c r="M44" s="70"/>
      <c r="N44" s="83"/>
      <c r="O44" s="70"/>
      <c r="P44" s="75"/>
      <c r="Q44" s="86"/>
      <c r="R44" s="83"/>
      <c r="S44" s="70"/>
      <c r="T44" s="75"/>
      <c r="U44" s="86"/>
      <c r="V44" s="83"/>
      <c r="W44" s="70"/>
      <c r="X44" s="75"/>
      <c r="Y44" s="86"/>
      <c r="Z44" s="80"/>
      <c r="AA44" s="70"/>
      <c r="AB44" s="75"/>
      <c r="AC44" s="76"/>
      <c r="AD44" s="80"/>
      <c r="AE44" s="70"/>
      <c r="AF44" s="75"/>
      <c r="AG44" s="76"/>
      <c r="AH44" s="80"/>
      <c r="AI44" s="95"/>
      <c r="AK44" s="62"/>
      <c r="AL44" s="46"/>
      <c r="AM44" s="50"/>
      <c r="AN44" s="55"/>
      <c r="AO44" s="45"/>
      <c r="AP44" s="46"/>
      <c r="AQ44" s="50"/>
      <c r="AR44" s="59"/>
      <c r="AS44" s="54"/>
      <c r="AT44" s="46"/>
      <c r="AU44" s="50"/>
      <c r="AV44" s="55"/>
      <c r="AW44" s="45"/>
      <c r="AX44" s="59"/>
      <c r="AY44" s="45"/>
      <c r="AZ44" s="46"/>
      <c r="BA44" s="50"/>
      <c r="BB44" s="46"/>
      <c r="BC44" s="54"/>
      <c r="BD44" s="55"/>
      <c r="BE44" s="50"/>
      <c r="BF44" s="46"/>
      <c r="BG44" s="50"/>
      <c r="BH44" s="46"/>
      <c r="BI44" s="50"/>
      <c r="BJ44" s="59"/>
      <c r="BK44" s="54"/>
      <c r="BL44" s="55"/>
      <c r="BM44" s="50"/>
      <c r="BN44" s="46"/>
      <c r="BO44" s="54"/>
      <c r="BP44" s="46"/>
      <c r="BQ44" s="50"/>
      <c r="BR44" s="55"/>
      <c r="BS44" s="50"/>
      <c r="BT44" s="55"/>
      <c r="BU44" s="45"/>
      <c r="BV44" s="46"/>
      <c r="BW44" s="54"/>
      <c r="BX44" s="59"/>
      <c r="BY44" s="45"/>
      <c r="BZ44" s="65"/>
      <c r="CF44" s="99"/>
      <c r="CG44" s="100"/>
      <c r="CH44" s="105"/>
      <c r="CI44" s="106"/>
      <c r="CJ44" s="105"/>
      <c r="CK44" s="106"/>
      <c r="CL44" s="111"/>
      <c r="CM44" s="112"/>
      <c r="CN44" s="111"/>
      <c r="CO44" s="100"/>
      <c r="CP44" s="105"/>
      <c r="CQ44" s="106"/>
      <c r="CR44" s="111"/>
      <c r="CS44" s="100"/>
      <c r="CT44" s="116"/>
      <c r="CU44" s="100"/>
      <c r="CV44" s="105"/>
      <c r="CW44" s="112"/>
      <c r="CX44" s="111"/>
      <c r="CY44" s="100"/>
      <c r="CZ44" s="105"/>
      <c r="DA44" s="106"/>
      <c r="DB44" s="111"/>
      <c r="DC44" s="100"/>
      <c r="DD44" s="105"/>
      <c r="DE44" s="106"/>
      <c r="DF44" s="111"/>
      <c r="DG44" s="100"/>
      <c r="DH44" s="105"/>
      <c r="DI44" s="112"/>
      <c r="DJ44" s="116"/>
      <c r="DK44" s="100"/>
      <c r="DL44" s="116"/>
      <c r="DM44" s="100"/>
      <c r="DN44" s="105"/>
      <c r="DO44" s="112"/>
      <c r="DP44" s="111"/>
      <c r="DQ44" s="100"/>
      <c r="DR44" s="105"/>
      <c r="DS44" s="106"/>
      <c r="DT44" s="111"/>
      <c r="DU44" s="121"/>
    </row>
    <row r="45" spans="3:125" x14ac:dyDescent="0.25">
      <c r="C45" s="13"/>
      <c r="D45" s="69"/>
      <c r="E45" s="70"/>
      <c r="F45" s="75"/>
      <c r="G45" s="76"/>
      <c r="H45" s="80"/>
      <c r="I45" s="70"/>
      <c r="J45" s="75"/>
      <c r="K45" s="76"/>
      <c r="L45" s="80"/>
      <c r="M45" s="70"/>
      <c r="N45" s="83"/>
      <c r="O45" s="70"/>
      <c r="P45" s="75"/>
      <c r="Q45" s="86"/>
      <c r="R45" s="83"/>
      <c r="S45" s="70"/>
      <c r="T45" s="75"/>
      <c r="U45" s="86"/>
      <c r="V45" s="83"/>
      <c r="W45" s="70"/>
      <c r="X45" s="75"/>
      <c r="Y45" s="86"/>
      <c r="Z45" s="80"/>
      <c r="AA45" s="70"/>
      <c r="AB45" s="75"/>
      <c r="AC45" s="76"/>
      <c r="AD45" s="80"/>
      <c r="AE45" s="70"/>
      <c r="AF45" s="75"/>
      <c r="AG45" s="76"/>
      <c r="AH45" s="80"/>
      <c r="AI45" s="95"/>
      <c r="AK45" s="62"/>
      <c r="AL45" s="46"/>
      <c r="AM45" s="50"/>
      <c r="AN45" s="55"/>
      <c r="AO45" s="45"/>
      <c r="AP45" s="46"/>
      <c r="AQ45" s="50"/>
      <c r="AR45" s="59"/>
      <c r="AS45" s="54"/>
      <c r="AT45" s="46"/>
      <c r="AU45" s="50"/>
      <c r="AV45" s="55"/>
      <c r="AW45" s="45"/>
      <c r="AX45" s="59"/>
      <c r="AY45" s="45"/>
      <c r="AZ45" s="46"/>
      <c r="BA45" s="50"/>
      <c r="BB45" s="46"/>
      <c r="BC45" s="54"/>
      <c r="BD45" s="55"/>
      <c r="BE45" s="50"/>
      <c r="BF45" s="46"/>
      <c r="BG45" s="50"/>
      <c r="BH45" s="46"/>
      <c r="BI45" s="50"/>
      <c r="BJ45" s="59"/>
      <c r="BK45" s="54"/>
      <c r="BL45" s="55"/>
      <c r="BM45" s="50"/>
      <c r="BN45" s="46"/>
      <c r="BO45" s="54"/>
      <c r="BP45" s="46"/>
      <c r="BQ45" s="50"/>
      <c r="BR45" s="55"/>
      <c r="BS45" s="50"/>
      <c r="BT45" s="55"/>
      <c r="BU45" s="45"/>
      <c r="BV45" s="46"/>
      <c r="BW45" s="54"/>
      <c r="BX45" s="59"/>
      <c r="BY45" s="45"/>
      <c r="BZ45" s="65"/>
      <c r="CF45" s="99"/>
      <c r="CG45" s="100"/>
      <c r="CH45" s="105"/>
      <c r="CI45" s="106"/>
      <c r="CJ45" s="105"/>
      <c r="CK45" s="106"/>
      <c r="CL45" s="111"/>
      <c r="CM45" s="112"/>
      <c r="CN45" s="111"/>
      <c r="CO45" s="100"/>
      <c r="CP45" s="105"/>
      <c r="CQ45" s="106"/>
      <c r="CR45" s="111"/>
      <c r="CS45" s="100"/>
      <c r="CT45" s="116"/>
      <c r="CU45" s="100"/>
      <c r="CV45" s="105"/>
      <c r="CW45" s="112"/>
      <c r="CX45" s="111"/>
      <c r="CY45" s="100"/>
      <c r="CZ45" s="105"/>
      <c r="DA45" s="106"/>
      <c r="DB45" s="111"/>
      <c r="DC45" s="100"/>
      <c r="DD45" s="105"/>
      <c r="DE45" s="106"/>
      <c r="DF45" s="111"/>
      <c r="DG45" s="100"/>
      <c r="DH45" s="105"/>
      <c r="DI45" s="112"/>
      <c r="DJ45" s="116"/>
      <c r="DK45" s="100"/>
      <c r="DL45" s="116"/>
      <c r="DM45" s="100"/>
      <c r="DN45" s="105"/>
      <c r="DO45" s="112"/>
      <c r="DP45" s="111"/>
      <c r="DQ45" s="100"/>
      <c r="DR45" s="105"/>
      <c r="DS45" s="106"/>
      <c r="DT45" s="111"/>
      <c r="DU45" s="121"/>
    </row>
    <row r="46" spans="3:125" x14ac:dyDescent="0.25">
      <c r="C46" s="13"/>
      <c r="D46" s="69"/>
      <c r="E46" s="70"/>
      <c r="F46" s="75"/>
      <c r="G46" s="76"/>
      <c r="H46" s="80"/>
      <c r="I46" s="70"/>
      <c r="J46" s="75"/>
      <c r="K46" s="76"/>
      <c r="L46" s="80"/>
      <c r="M46" s="70"/>
      <c r="N46" s="83"/>
      <c r="O46" s="70"/>
      <c r="P46" s="75"/>
      <c r="Q46" s="86"/>
      <c r="R46" s="83"/>
      <c r="S46" s="70"/>
      <c r="T46" s="75"/>
      <c r="U46" s="86"/>
      <c r="V46" s="83"/>
      <c r="W46" s="70"/>
      <c r="X46" s="75"/>
      <c r="Y46" s="86"/>
      <c r="Z46" s="80"/>
      <c r="AA46" s="70"/>
      <c r="AB46" s="75"/>
      <c r="AC46" s="76"/>
      <c r="AD46" s="80"/>
      <c r="AE46" s="70"/>
      <c r="AF46" s="75"/>
      <c r="AG46" s="76"/>
      <c r="AH46" s="80"/>
      <c r="AI46" s="95"/>
      <c r="AK46" s="62"/>
      <c r="AL46" s="46"/>
      <c r="AM46" s="50"/>
      <c r="AN46" s="55"/>
      <c r="AO46" s="45"/>
      <c r="AP46" s="46"/>
      <c r="AQ46" s="50"/>
      <c r="AR46" s="59"/>
      <c r="AS46" s="54"/>
      <c r="AT46" s="46"/>
      <c r="AU46" s="50"/>
      <c r="AV46" s="55"/>
      <c r="AW46" s="45"/>
      <c r="AX46" s="59"/>
      <c r="AY46" s="45"/>
      <c r="AZ46" s="46"/>
      <c r="BA46" s="50"/>
      <c r="BB46" s="46"/>
      <c r="BC46" s="54"/>
      <c r="BD46" s="55"/>
      <c r="BE46" s="50"/>
      <c r="BF46" s="46"/>
      <c r="BG46" s="50"/>
      <c r="BH46" s="46"/>
      <c r="BI46" s="50"/>
      <c r="BJ46" s="59"/>
      <c r="BK46" s="54"/>
      <c r="BL46" s="55"/>
      <c r="BM46" s="50"/>
      <c r="BN46" s="46"/>
      <c r="BO46" s="54"/>
      <c r="BP46" s="46"/>
      <c r="BQ46" s="50"/>
      <c r="BR46" s="55"/>
      <c r="BS46" s="50"/>
      <c r="BT46" s="55"/>
      <c r="BU46" s="45"/>
      <c r="BV46" s="46"/>
      <c r="BW46" s="54"/>
      <c r="BX46" s="59"/>
      <c r="BY46" s="45"/>
      <c r="BZ46" s="65"/>
      <c r="CF46" s="99"/>
      <c r="CG46" s="100"/>
      <c r="CH46" s="105"/>
      <c r="CI46" s="106"/>
      <c r="CJ46" s="105"/>
      <c r="CK46" s="106"/>
      <c r="CL46" s="111"/>
      <c r="CM46" s="112"/>
      <c r="CN46" s="111"/>
      <c r="CO46" s="100"/>
      <c r="CP46" s="105"/>
      <c r="CQ46" s="106"/>
      <c r="CR46" s="111"/>
      <c r="CS46" s="100"/>
      <c r="CT46" s="116"/>
      <c r="CU46" s="100"/>
      <c r="CV46" s="105"/>
      <c r="CW46" s="112"/>
      <c r="CX46" s="111"/>
      <c r="CY46" s="100"/>
      <c r="CZ46" s="105"/>
      <c r="DA46" s="106"/>
      <c r="DB46" s="111"/>
      <c r="DC46" s="100"/>
      <c r="DD46" s="105"/>
      <c r="DE46" s="106"/>
      <c r="DF46" s="111"/>
      <c r="DG46" s="100"/>
      <c r="DH46" s="105"/>
      <c r="DI46" s="112"/>
      <c r="DJ46" s="116"/>
      <c r="DK46" s="100"/>
      <c r="DL46" s="116"/>
      <c r="DM46" s="100"/>
      <c r="DN46" s="105"/>
      <c r="DO46" s="112"/>
      <c r="DP46" s="111"/>
      <c r="DQ46" s="100"/>
      <c r="DR46" s="105"/>
      <c r="DS46" s="106"/>
      <c r="DT46" s="111"/>
      <c r="DU46" s="121"/>
    </row>
    <row r="47" spans="3:125" x14ac:dyDescent="0.25">
      <c r="C47" s="13"/>
      <c r="D47" s="69"/>
      <c r="E47" s="70"/>
      <c r="F47" s="75"/>
      <c r="G47" s="76"/>
      <c r="H47" s="80"/>
      <c r="I47" s="70"/>
      <c r="J47" s="75"/>
      <c r="K47" s="76"/>
      <c r="L47" s="80"/>
      <c r="M47" s="70"/>
      <c r="N47" s="83"/>
      <c r="O47" s="70"/>
      <c r="P47" s="75"/>
      <c r="Q47" s="86"/>
      <c r="R47" s="83"/>
      <c r="S47" s="70"/>
      <c r="T47" s="75"/>
      <c r="U47" s="86"/>
      <c r="V47" s="83"/>
      <c r="W47" s="70"/>
      <c r="X47" s="75"/>
      <c r="Y47" s="86"/>
      <c r="Z47" s="80"/>
      <c r="AA47" s="70"/>
      <c r="AB47" s="75"/>
      <c r="AC47" s="76"/>
      <c r="AD47" s="80"/>
      <c r="AE47" s="70"/>
      <c r="AF47" s="75"/>
      <c r="AG47" s="76"/>
      <c r="AH47" s="80"/>
      <c r="AI47" s="95"/>
      <c r="AK47" s="62"/>
      <c r="AL47" s="46"/>
      <c r="AM47" s="50"/>
      <c r="AN47" s="55"/>
      <c r="AO47" s="45"/>
      <c r="AP47" s="46"/>
      <c r="AQ47" s="50"/>
      <c r="AR47" s="59"/>
      <c r="AS47" s="54"/>
      <c r="AT47" s="46"/>
      <c r="AU47" s="50"/>
      <c r="AV47" s="55"/>
      <c r="AW47" s="45"/>
      <c r="AX47" s="59"/>
      <c r="AY47" s="45"/>
      <c r="AZ47" s="46"/>
      <c r="BA47" s="50"/>
      <c r="BB47" s="46"/>
      <c r="BC47" s="54"/>
      <c r="BD47" s="55"/>
      <c r="BE47" s="50"/>
      <c r="BF47" s="46"/>
      <c r="BG47" s="50"/>
      <c r="BH47" s="46"/>
      <c r="BI47" s="50"/>
      <c r="BJ47" s="59"/>
      <c r="BK47" s="54"/>
      <c r="BL47" s="55"/>
      <c r="BM47" s="50"/>
      <c r="BN47" s="46"/>
      <c r="BO47" s="54"/>
      <c r="BP47" s="46"/>
      <c r="BQ47" s="50"/>
      <c r="BR47" s="55"/>
      <c r="BS47" s="50"/>
      <c r="BT47" s="55"/>
      <c r="BU47" s="45"/>
      <c r="BV47" s="46"/>
      <c r="BW47" s="54"/>
      <c r="BX47" s="59"/>
      <c r="BY47" s="45"/>
      <c r="BZ47" s="65"/>
      <c r="CF47" s="99"/>
      <c r="CG47" s="100"/>
      <c r="CH47" s="105"/>
      <c r="CI47" s="106"/>
      <c r="CJ47" s="105"/>
      <c r="CK47" s="106"/>
      <c r="CL47" s="111"/>
      <c r="CM47" s="112"/>
      <c r="CN47" s="111"/>
      <c r="CO47" s="100"/>
      <c r="CP47" s="105"/>
      <c r="CQ47" s="106"/>
      <c r="CR47" s="111"/>
      <c r="CS47" s="100"/>
      <c r="CT47" s="116"/>
      <c r="CU47" s="100"/>
      <c r="CV47" s="105"/>
      <c r="CW47" s="112"/>
      <c r="CX47" s="111"/>
      <c r="CY47" s="100"/>
      <c r="CZ47" s="105"/>
      <c r="DA47" s="106"/>
      <c r="DB47" s="111"/>
      <c r="DC47" s="100"/>
      <c r="DD47" s="105"/>
      <c r="DE47" s="106"/>
      <c r="DF47" s="111"/>
      <c r="DG47" s="100"/>
      <c r="DH47" s="105"/>
      <c r="DI47" s="112"/>
      <c r="DJ47" s="116"/>
      <c r="DK47" s="100"/>
      <c r="DL47" s="116"/>
      <c r="DM47" s="100"/>
      <c r="DN47" s="105"/>
      <c r="DO47" s="112"/>
      <c r="DP47" s="111"/>
      <c r="DQ47" s="100"/>
      <c r="DR47" s="105"/>
      <c r="DS47" s="106"/>
      <c r="DT47" s="111"/>
      <c r="DU47" s="121"/>
    </row>
    <row r="48" spans="3:125" x14ac:dyDescent="0.25">
      <c r="C48" s="13"/>
      <c r="D48" s="69"/>
      <c r="E48" s="70"/>
      <c r="F48" s="75"/>
      <c r="G48" s="76"/>
      <c r="H48" s="80"/>
      <c r="I48" s="70"/>
      <c r="J48" s="75"/>
      <c r="K48" s="76"/>
      <c r="L48" s="80"/>
      <c r="M48" s="70"/>
      <c r="N48" s="83"/>
      <c r="O48" s="70"/>
      <c r="P48" s="75"/>
      <c r="Q48" s="86"/>
      <c r="R48" s="83"/>
      <c r="S48" s="70"/>
      <c r="T48" s="75"/>
      <c r="U48" s="86"/>
      <c r="V48" s="83"/>
      <c r="W48" s="70"/>
      <c r="X48" s="75"/>
      <c r="Y48" s="86"/>
      <c r="Z48" s="80"/>
      <c r="AA48" s="70"/>
      <c r="AB48" s="75"/>
      <c r="AC48" s="76"/>
      <c r="AD48" s="80"/>
      <c r="AE48" s="70"/>
      <c r="AF48" s="75"/>
      <c r="AG48" s="76"/>
      <c r="AH48" s="80"/>
      <c r="AI48" s="95"/>
      <c r="AK48" s="62"/>
      <c r="AL48" s="46"/>
      <c r="AM48" s="50"/>
      <c r="AN48" s="55"/>
      <c r="AO48" s="45"/>
      <c r="AP48" s="46"/>
      <c r="AQ48" s="50"/>
      <c r="AR48" s="59"/>
      <c r="AS48" s="54"/>
      <c r="AT48" s="46"/>
      <c r="AU48" s="50"/>
      <c r="AV48" s="55"/>
      <c r="AW48" s="45"/>
      <c r="AX48" s="59"/>
      <c r="AY48" s="45"/>
      <c r="AZ48" s="46"/>
      <c r="BA48" s="50"/>
      <c r="BB48" s="46"/>
      <c r="BC48" s="54"/>
      <c r="BD48" s="55"/>
      <c r="BE48" s="50"/>
      <c r="BF48" s="46"/>
      <c r="BG48" s="50"/>
      <c r="BH48" s="46"/>
      <c r="BI48" s="50"/>
      <c r="BJ48" s="59"/>
      <c r="BK48" s="54"/>
      <c r="BL48" s="55"/>
      <c r="BM48" s="50"/>
      <c r="BN48" s="46"/>
      <c r="BO48" s="54"/>
      <c r="BP48" s="46"/>
      <c r="BQ48" s="50"/>
      <c r="BR48" s="55"/>
      <c r="BS48" s="50"/>
      <c r="BT48" s="55"/>
      <c r="BU48" s="45"/>
      <c r="BV48" s="46"/>
      <c r="BW48" s="54"/>
      <c r="BX48" s="59"/>
      <c r="BY48" s="45"/>
      <c r="BZ48" s="65"/>
      <c r="CF48" s="99"/>
      <c r="CG48" s="100"/>
      <c r="CH48" s="105"/>
      <c r="CI48" s="106"/>
      <c r="CJ48" s="105"/>
      <c r="CK48" s="106"/>
      <c r="CL48" s="111"/>
      <c r="CM48" s="112"/>
      <c r="CN48" s="111"/>
      <c r="CO48" s="100"/>
      <c r="CP48" s="105"/>
      <c r="CQ48" s="106"/>
      <c r="CR48" s="111"/>
      <c r="CS48" s="100"/>
      <c r="CT48" s="116"/>
      <c r="CU48" s="100"/>
      <c r="CV48" s="105"/>
      <c r="CW48" s="112"/>
      <c r="CX48" s="111"/>
      <c r="CY48" s="100"/>
      <c r="CZ48" s="105"/>
      <c r="DA48" s="106"/>
      <c r="DB48" s="111"/>
      <c r="DC48" s="100"/>
      <c r="DD48" s="105"/>
      <c r="DE48" s="106"/>
      <c r="DF48" s="111"/>
      <c r="DG48" s="100"/>
      <c r="DH48" s="105"/>
      <c r="DI48" s="112"/>
      <c r="DJ48" s="116"/>
      <c r="DK48" s="100"/>
      <c r="DL48" s="116"/>
      <c r="DM48" s="100"/>
      <c r="DN48" s="105"/>
      <c r="DO48" s="112"/>
      <c r="DP48" s="111"/>
      <c r="DQ48" s="100"/>
      <c r="DR48" s="105"/>
      <c r="DS48" s="106"/>
      <c r="DT48" s="111"/>
      <c r="DU48" s="121"/>
    </row>
    <row r="49" spans="3:125" x14ac:dyDescent="0.25">
      <c r="C49" s="13"/>
      <c r="D49" s="69"/>
      <c r="E49" s="70"/>
      <c r="F49" s="75"/>
      <c r="G49" s="76"/>
      <c r="H49" s="80"/>
      <c r="I49" s="70"/>
      <c r="J49" s="75"/>
      <c r="K49" s="76"/>
      <c r="L49" s="80"/>
      <c r="M49" s="70"/>
      <c r="N49" s="83"/>
      <c r="O49" s="70"/>
      <c r="P49" s="75"/>
      <c r="Q49" s="86"/>
      <c r="R49" s="83"/>
      <c r="S49" s="70"/>
      <c r="T49" s="75"/>
      <c r="U49" s="86"/>
      <c r="V49" s="83"/>
      <c r="W49" s="70"/>
      <c r="X49" s="75"/>
      <c r="Y49" s="86"/>
      <c r="Z49" s="80"/>
      <c r="AA49" s="70"/>
      <c r="AB49" s="75"/>
      <c r="AC49" s="76"/>
      <c r="AD49" s="80"/>
      <c r="AE49" s="70"/>
      <c r="AF49" s="75"/>
      <c r="AG49" s="76"/>
      <c r="AH49" s="80"/>
      <c r="AI49" s="95"/>
      <c r="AK49" s="62"/>
      <c r="AL49" s="46"/>
      <c r="AM49" s="50"/>
      <c r="AN49" s="55"/>
      <c r="AO49" s="45"/>
      <c r="AP49" s="46"/>
      <c r="AQ49" s="50"/>
      <c r="AR49" s="59"/>
      <c r="AS49" s="54"/>
      <c r="AT49" s="46"/>
      <c r="AU49" s="50"/>
      <c r="AV49" s="55"/>
      <c r="AW49" s="45"/>
      <c r="AX49" s="59"/>
      <c r="AY49" s="45"/>
      <c r="AZ49" s="46"/>
      <c r="BA49" s="50"/>
      <c r="BB49" s="46"/>
      <c r="BC49" s="54"/>
      <c r="BD49" s="55"/>
      <c r="BE49" s="50"/>
      <c r="BF49" s="46"/>
      <c r="BG49" s="50"/>
      <c r="BH49" s="46"/>
      <c r="BI49" s="50"/>
      <c r="BJ49" s="59"/>
      <c r="BK49" s="54"/>
      <c r="BL49" s="55"/>
      <c r="BM49" s="50"/>
      <c r="BN49" s="46"/>
      <c r="BO49" s="54"/>
      <c r="BP49" s="46"/>
      <c r="BQ49" s="50"/>
      <c r="BR49" s="55"/>
      <c r="BS49" s="50"/>
      <c r="BT49" s="55"/>
      <c r="BU49" s="45"/>
      <c r="BV49" s="46"/>
      <c r="BW49" s="54"/>
      <c r="BX49" s="59"/>
      <c r="BY49" s="45"/>
      <c r="BZ49" s="65"/>
      <c r="CF49" s="99"/>
      <c r="CG49" s="100"/>
      <c r="CH49" s="105"/>
      <c r="CI49" s="106"/>
      <c r="CJ49" s="105"/>
      <c r="CK49" s="106"/>
      <c r="CL49" s="111"/>
      <c r="CM49" s="112"/>
      <c r="CN49" s="111"/>
      <c r="CO49" s="100"/>
      <c r="CP49" s="105"/>
      <c r="CQ49" s="106"/>
      <c r="CR49" s="111"/>
      <c r="CS49" s="100"/>
      <c r="CT49" s="116"/>
      <c r="CU49" s="100"/>
      <c r="CV49" s="105"/>
      <c r="CW49" s="112"/>
      <c r="CX49" s="111"/>
      <c r="CY49" s="100"/>
      <c r="CZ49" s="105"/>
      <c r="DA49" s="106"/>
      <c r="DB49" s="111"/>
      <c r="DC49" s="100"/>
      <c r="DD49" s="105"/>
      <c r="DE49" s="106"/>
      <c r="DF49" s="111"/>
      <c r="DG49" s="100"/>
      <c r="DH49" s="105"/>
      <c r="DI49" s="112"/>
      <c r="DJ49" s="116"/>
      <c r="DK49" s="100"/>
      <c r="DL49" s="116"/>
      <c r="DM49" s="100"/>
      <c r="DN49" s="105"/>
      <c r="DO49" s="112"/>
      <c r="DP49" s="111"/>
      <c r="DQ49" s="100"/>
      <c r="DR49" s="105"/>
      <c r="DS49" s="106"/>
      <c r="DT49" s="111"/>
      <c r="DU49" s="121"/>
    </row>
    <row r="50" spans="3:125" x14ac:dyDescent="0.25">
      <c r="C50" s="13"/>
      <c r="D50" s="69"/>
      <c r="E50" s="70"/>
      <c r="F50" s="75"/>
      <c r="G50" s="76"/>
      <c r="H50" s="80"/>
      <c r="I50" s="70"/>
      <c r="J50" s="75"/>
      <c r="K50" s="76"/>
      <c r="L50" s="80"/>
      <c r="M50" s="70"/>
      <c r="N50" s="83"/>
      <c r="O50" s="70"/>
      <c r="P50" s="75"/>
      <c r="Q50" s="86"/>
      <c r="R50" s="83"/>
      <c r="S50" s="70"/>
      <c r="T50" s="75"/>
      <c r="U50" s="86"/>
      <c r="V50" s="83"/>
      <c r="W50" s="70"/>
      <c r="X50" s="75"/>
      <c r="Y50" s="86"/>
      <c r="Z50" s="80"/>
      <c r="AA50" s="70"/>
      <c r="AB50" s="75"/>
      <c r="AC50" s="76"/>
      <c r="AD50" s="80"/>
      <c r="AE50" s="70"/>
      <c r="AF50" s="75"/>
      <c r="AG50" s="76"/>
      <c r="AH50" s="80"/>
      <c r="AI50" s="95"/>
      <c r="AK50" s="62"/>
      <c r="AL50" s="46"/>
      <c r="AM50" s="50"/>
      <c r="AN50" s="55"/>
      <c r="AO50" s="45"/>
      <c r="AP50" s="46"/>
      <c r="AQ50" s="50"/>
      <c r="AR50" s="59"/>
      <c r="AS50" s="54"/>
      <c r="AT50" s="46"/>
      <c r="AU50" s="50"/>
      <c r="AV50" s="55"/>
      <c r="AW50" s="45"/>
      <c r="AX50" s="59"/>
      <c r="AY50" s="45"/>
      <c r="AZ50" s="46"/>
      <c r="BA50" s="50"/>
      <c r="BB50" s="46"/>
      <c r="BC50" s="54"/>
      <c r="BD50" s="55"/>
      <c r="BE50" s="50"/>
      <c r="BF50" s="46"/>
      <c r="BG50" s="50"/>
      <c r="BH50" s="46"/>
      <c r="BI50" s="50"/>
      <c r="BJ50" s="59"/>
      <c r="BK50" s="54"/>
      <c r="BL50" s="55"/>
      <c r="BM50" s="50"/>
      <c r="BN50" s="46"/>
      <c r="BO50" s="54"/>
      <c r="BP50" s="46"/>
      <c r="BQ50" s="50"/>
      <c r="BR50" s="55"/>
      <c r="BS50" s="50"/>
      <c r="BT50" s="55"/>
      <c r="BU50" s="45"/>
      <c r="BV50" s="46"/>
      <c r="BW50" s="54"/>
      <c r="BX50" s="59"/>
      <c r="BY50" s="45"/>
      <c r="BZ50" s="65"/>
      <c r="CF50" s="99"/>
      <c r="CG50" s="100"/>
      <c r="CH50" s="105"/>
      <c r="CI50" s="106"/>
      <c r="CJ50" s="105"/>
      <c r="CK50" s="106"/>
      <c r="CL50" s="111"/>
      <c r="CM50" s="112"/>
      <c r="CN50" s="111"/>
      <c r="CO50" s="100"/>
      <c r="CP50" s="105"/>
      <c r="CQ50" s="106"/>
      <c r="CR50" s="111"/>
      <c r="CS50" s="100"/>
      <c r="CT50" s="116"/>
      <c r="CU50" s="100"/>
      <c r="CV50" s="105"/>
      <c r="CW50" s="112"/>
      <c r="CX50" s="111"/>
      <c r="CY50" s="100"/>
      <c r="CZ50" s="105"/>
      <c r="DA50" s="106"/>
      <c r="DB50" s="111"/>
      <c r="DC50" s="100"/>
      <c r="DD50" s="105"/>
      <c r="DE50" s="106"/>
      <c r="DF50" s="111"/>
      <c r="DG50" s="100"/>
      <c r="DH50" s="105"/>
      <c r="DI50" s="112"/>
      <c r="DJ50" s="116"/>
      <c r="DK50" s="100"/>
      <c r="DL50" s="116"/>
      <c r="DM50" s="100"/>
      <c r="DN50" s="105"/>
      <c r="DO50" s="112"/>
      <c r="DP50" s="111"/>
      <c r="DQ50" s="100"/>
      <c r="DR50" s="105"/>
      <c r="DS50" s="106"/>
      <c r="DT50" s="111"/>
      <c r="DU50" s="121"/>
    </row>
    <row r="51" spans="3:125" x14ac:dyDescent="0.25">
      <c r="C51" s="13"/>
      <c r="D51" s="69"/>
      <c r="E51" s="70"/>
      <c r="F51" s="75"/>
      <c r="G51" s="76"/>
      <c r="H51" s="80"/>
      <c r="I51" s="70"/>
      <c r="J51" s="75"/>
      <c r="K51" s="76"/>
      <c r="L51" s="80"/>
      <c r="M51" s="70"/>
      <c r="N51" s="83"/>
      <c r="O51" s="70"/>
      <c r="P51" s="75"/>
      <c r="Q51" s="86"/>
      <c r="R51" s="83"/>
      <c r="S51" s="70"/>
      <c r="T51" s="75"/>
      <c r="U51" s="86"/>
      <c r="V51" s="83"/>
      <c r="W51" s="70"/>
      <c r="X51" s="75"/>
      <c r="Y51" s="86"/>
      <c r="Z51" s="80"/>
      <c r="AA51" s="70"/>
      <c r="AB51" s="75"/>
      <c r="AC51" s="76"/>
      <c r="AD51" s="80"/>
      <c r="AE51" s="70"/>
      <c r="AF51" s="75"/>
      <c r="AG51" s="76"/>
      <c r="AH51" s="80"/>
      <c r="AI51" s="95"/>
      <c r="AK51" s="62"/>
      <c r="AL51" s="46"/>
      <c r="AM51" s="50"/>
      <c r="AN51" s="55"/>
      <c r="AO51" s="45"/>
      <c r="AP51" s="46"/>
      <c r="AQ51" s="50"/>
      <c r="AR51" s="59"/>
      <c r="AS51" s="54"/>
      <c r="AT51" s="46"/>
      <c r="AU51" s="50"/>
      <c r="AV51" s="55"/>
      <c r="AW51" s="45"/>
      <c r="AX51" s="59"/>
      <c r="AY51" s="45"/>
      <c r="AZ51" s="46"/>
      <c r="BA51" s="50"/>
      <c r="BB51" s="46"/>
      <c r="BC51" s="54"/>
      <c r="BD51" s="55"/>
      <c r="BE51" s="50"/>
      <c r="BF51" s="46"/>
      <c r="BG51" s="50"/>
      <c r="BH51" s="46"/>
      <c r="BI51" s="50"/>
      <c r="BJ51" s="59"/>
      <c r="BK51" s="54"/>
      <c r="BL51" s="55"/>
      <c r="BM51" s="50"/>
      <c r="BN51" s="46"/>
      <c r="BO51" s="54"/>
      <c r="BP51" s="46"/>
      <c r="BQ51" s="50"/>
      <c r="BR51" s="55"/>
      <c r="BS51" s="50"/>
      <c r="BT51" s="55"/>
      <c r="BU51" s="45"/>
      <c r="BV51" s="46"/>
      <c r="BW51" s="54"/>
      <c r="BX51" s="59"/>
      <c r="BY51" s="45"/>
      <c r="BZ51" s="65"/>
      <c r="CF51" s="99"/>
      <c r="CG51" s="100"/>
      <c r="CH51" s="105"/>
      <c r="CI51" s="106"/>
      <c r="CJ51" s="105"/>
      <c r="CK51" s="106"/>
      <c r="CL51" s="111"/>
      <c r="CM51" s="112"/>
      <c r="CN51" s="111"/>
      <c r="CO51" s="100"/>
      <c r="CP51" s="105"/>
      <c r="CQ51" s="106"/>
      <c r="CR51" s="111"/>
      <c r="CS51" s="100"/>
      <c r="CT51" s="116"/>
      <c r="CU51" s="100"/>
      <c r="CV51" s="105"/>
      <c r="CW51" s="112"/>
      <c r="CX51" s="111"/>
      <c r="CY51" s="100"/>
      <c r="CZ51" s="105"/>
      <c r="DA51" s="106"/>
      <c r="DB51" s="111"/>
      <c r="DC51" s="100"/>
      <c r="DD51" s="105"/>
      <c r="DE51" s="106"/>
      <c r="DF51" s="111"/>
      <c r="DG51" s="100"/>
      <c r="DH51" s="105"/>
      <c r="DI51" s="112"/>
      <c r="DJ51" s="116"/>
      <c r="DK51" s="100"/>
      <c r="DL51" s="116"/>
      <c r="DM51" s="100"/>
      <c r="DN51" s="105"/>
      <c r="DO51" s="112"/>
      <c r="DP51" s="111"/>
      <c r="DQ51" s="100"/>
      <c r="DR51" s="105"/>
      <c r="DS51" s="106"/>
      <c r="DT51" s="111"/>
      <c r="DU51" s="121"/>
    </row>
    <row r="52" spans="3:125" x14ac:dyDescent="0.25">
      <c r="C52" s="13"/>
      <c r="D52" s="69"/>
      <c r="E52" s="70"/>
      <c r="F52" s="75"/>
      <c r="G52" s="76"/>
      <c r="H52" s="80"/>
      <c r="I52" s="70"/>
      <c r="J52" s="75"/>
      <c r="K52" s="76"/>
      <c r="L52" s="80"/>
      <c r="M52" s="70"/>
      <c r="N52" s="83"/>
      <c r="O52" s="70"/>
      <c r="P52" s="75"/>
      <c r="Q52" s="86"/>
      <c r="R52" s="83"/>
      <c r="S52" s="70"/>
      <c r="T52" s="75"/>
      <c r="U52" s="86"/>
      <c r="V52" s="83"/>
      <c r="W52" s="70"/>
      <c r="X52" s="75"/>
      <c r="Y52" s="86"/>
      <c r="Z52" s="80"/>
      <c r="AA52" s="70"/>
      <c r="AB52" s="75"/>
      <c r="AC52" s="76"/>
      <c r="AD52" s="80"/>
      <c r="AE52" s="70"/>
      <c r="AF52" s="75"/>
      <c r="AG52" s="76"/>
      <c r="AH52" s="80"/>
      <c r="AI52" s="95"/>
      <c r="AK52" s="62"/>
      <c r="AL52" s="46"/>
      <c r="AM52" s="50"/>
      <c r="AN52" s="55"/>
      <c r="AO52" s="45"/>
      <c r="AP52" s="46"/>
      <c r="AQ52" s="50"/>
      <c r="AR52" s="59"/>
      <c r="AS52" s="54"/>
      <c r="AT52" s="46"/>
      <c r="AU52" s="50"/>
      <c r="AV52" s="55"/>
      <c r="AW52" s="45"/>
      <c r="AX52" s="59"/>
      <c r="AY52" s="45"/>
      <c r="AZ52" s="46"/>
      <c r="BA52" s="50"/>
      <c r="BB52" s="46"/>
      <c r="BC52" s="54"/>
      <c r="BD52" s="55"/>
      <c r="BE52" s="50"/>
      <c r="BF52" s="46"/>
      <c r="BG52" s="50"/>
      <c r="BH52" s="46"/>
      <c r="BI52" s="50"/>
      <c r="BJ52" s="59"/>
      <c r="BK52" s="54"/>
      <c r="BL52" s="55"/>
      <c r="BM52" s="50"/>
      <c r="BN52" s="46"/>
      <c r="BO52" s="54"/>
      <c r="BP52" s="46"/>
      <c r="BQ52" s="50"/>
      <c r="BR52" s="55"/>
      <c r="BS52" s="50"/>
      <c r="BT52" s="55"/>
      <c r="BU52" s="45"/>
      <c r="BV52" s="46"/>
      <c r="BW52" s="54"/>
      <c r="BX52" s="59"/>
      <c r="BY52" s="45"/>
      <c r="BZ52" s="65"/>
      <c r="CF52" s="99"/>
      <c r="CG52" s="100"/>
      <c r="CH52" s="105"/>
      <c r="CI52" s="106"/>
      <c r="CJ52" s="105"/>
      <c r="CK52" s="106"/>
      <c r="CL52" s="111"/>
      <c r="CM52" s="112"/>
      <c r="CN52" s="111"/>
      <c r="CO52" s="100"/>
      <c r="CP52" s="105"/>
      <c r="CQ52" s="106"/>
      <c r="CR52" s="111"/>
      <c r="CS52" s="100"/>
      <c r="CT52" s="116"/>
      <c r="CU52" s="100"/>
      <c r="CV52" s="105"/>
      <c r="CW52" s="112"/>
      <c r="CX52" s="111"/>
      <c r="CY52" s="100"/>
      <c r="CZ52" s="105"/>
      <c r="DA52" s="106"/>
      <c r="DB52" s="111"/>
      <c r="DC52" s="100"/>
      <c r="DD52" s="105"/>
      <c r="DE52" s="106"/>
      <c r="DF52" s="111"/>
      <c r="DG52" s="100"/>
      <c r="DH52" s="105"/>
      <c r="DI52" s="112"/>
      <c r="DJ52" s="116"/>
      <c r="DK52" s="100"/>
      <c r="DL52" s="116"/>
      <c r="DM52" s="100"/>
      <c r="DN52" s="105"/>
      <c r="DO52" s="112"/>
      <c r="DP52" s="111"/>
      <c r="DQ52" s="100"/>
      <c r="DR52" s="105"/>
      <c r="DS52" s="106"/>
      <c r="DT52" s="111"/>
      <c r="DU52" s="121"/>
    </row>
    <row r="53" spans="3:125" x14ac:dyDescent="0.25">
      <c r="C53" s="13"/>
      <c r="D53" s="69"/>
      <c r="E53" s="70"/>
      <c r="F53" s="75"/>
      <c r="G53" s="76"/>
      <c r="H53" s="80"/>
      <c r="I53" s="70"/>
      <c r="J53" s="75"/>
      <c r="K53" s="76"/>
      <c r="L53" s="80"/>
      <c r="M53" s="70"/>
      <c r="N53" s="83"/>
      <c r="O53" s="70"/>
      <c r="P53" s="75"/>
      <c r="Q53" s="86"/>
      <c r="R53" s="83"/>
      <c r="S53" s="70"/>
      <c r="T53" s="75"/>
      <c r="U53" s="86"/>
      <c r="V53" s="83"/>
      <c r="W53" s="70"/>
      <c r="X53" s="75"/>
      <c r="Y53" s="86"/>
      <c r="Z53" s="80"/>
      <c r="AA53" s="70"/>
      <c r="AB53" s="75"/>
      <c r="AC53" s="76"/>
      <c r="AD53" s="80"/>
      <c r="AE53" s="70"/>
      <c r="AF53" s="75"/>
      <c r="AG53" s="76"/>
      <c r="AH53" s="80"/>
      <c r="AI53" s="95"/>
      <c r="AK53" s="62"/>
      <c r="AL53" s="46"/>
      <c r="AM53" s="50"/>
      <c r="AN53" s="55"/>
      <c r="AO53" s="45"/>
      <c r="AP53" s="46"/>
      <c r="AQ53" s="50"/>
      <c r="AR53" s="59"/>
      <c r="AS53" s="54"/>
      <c r="AT53" s="46"/>
      <c r="AU53" s="50"/>
      <c r="AV53" s="55"/>
      <c r="AW53" s="45"/>
      <c r="AX53" s="59"/>
      <c r="AY53" s="45"/>
      <c r="AZ53" s="46"/>
      <c r="BA53" s="50"/>
      <c r="BB53" s="46"/>
      <c r="BC53" s="54"/>
      <c r="BD53" s="55"/>
      <c r="BE53" s="50"/>
      <c r="BF53" s="46"/>
      <c r="BG53" s="50"/>
      <c r="BH53" s="46"/>
      <c r="BI53" s="50"/>
      <c r="BJ53" s="59"/>
      <c r="BK53" s="54"/>
      <c r="BL53" s="55"/>
      <c r="BM53" s="50"/>
      <c r="BN53" s="46"/>
      <c r="BO53" s="54"/>
      <c r="BP53" s="46"/>
      <c r="BQ53" s="50"/>
      <c r="BR53" s="55"/>
      <c r="BS53" s="50"/>
      <c r="BT53" s="55"/>
      <c r="BU53" s="45"/>
      <c r="BV53" s="46"/>
      <c r="BW53" s="54"/>
      <c r="BX53" s="59"/>
      <c r="BY53" s="45"/>
      <c r="BZ53" s="65"/>
      <c r="CF53" s="99"/>
      <c r="CG53" s="100"/>
      <c r="CH53" s="105"/>
      <c r="CI53" s="106"/>
      <c r="CJ53" s="105"/>
      <c r="CK53" s="106"/>
      <c r="CL53" s="111"/>
      <c r="CM53" s="112"/>
      <c r="CN53" s="111"/>
      <c r="CO53" s="100"/>
      <c r="CP53" s="105"/>
      <c r="CQ53" s="106"/>
      <c r="CR53" s="111"/>
      <c r="CS53" s="100"/>
      <c r="CT53" s="116"/>
      <c r="CU53" s="100"/>
      <c r="CV53" s="105"/>
      <c r="CW53" s="112"/>
      <c r="CX53" s="111"/>
      <c r="CY53" s="100"/>
      <c r="CZ53" s="105"/>
      <c r="DA53" s="106"/>
      <c r="DB53" s="111"/>
      <c r="DC53" s="100"/>
      <c r="DD53" s="105"/>
      <c r="DE53" s="106"/>
      <c r="DF53" s="111"/>
      <c r="DG53" s="100"/>
      <c r="DH53" s="105"/>
      <c r="DI53" s="112"/>
      <c r="DJ53" s="116"/>
      <c r="DK53" s="100"/>
      <c r="DL53" s="116"/>
      <c r="DM53" s="100"/>
      <c r="DN53" s="105"/>
      <c r="DO53" s="112"/>
      <c r="DP53" s="111"/>
      <c r="DQ53" s="100"/>
      <c r="DR53" s="105"/>
      <c r="DS53" s="106"/>
      <c r="DT53" s="111"/>
      <c r="DU53" s="121"/>
    </row>
    <row r="54" spans="3:125" x14ac:dyDescent="0.25">
      <c r="C54" s="13"/>
      <c r="D54" s="69"/>
      <c r="E54" s="70"/>
      <c r="F54" s="75"/>
      <c r="G54" s="76"/>
      <c r="H54" s="80"/>
      <c r="I54" s="70"/>
      <c r="J54" s="75"/>
      <c r="K54" s="76"/>
      <c r="L54" s="80"/>
      <c r="M54" s="70"/>
      <c r="N54" s="83"/>
      <c r="O54" s="70"/>
      <c r="P54" s="75"/>
      <c r="Q54" s="86"/>
      <c r="R54" s="83"/>
      <c r="S54" s="70"/>
      <c r="T54" s="75"/>
      <c r="U54" s="86"/>
      <c r="V54" s="83"/>
      <c r="W54" s="70"/>
      <c r="X54" s="75"/>
      <c r="Y54" s="86"/>
      <c r="Z54" s="80"/>
      <c r="AA54" s="70"/>
      <c r="AB54" s="75"/>
      <c r="AC54" s="76"/>
      <c r="AD54" s="80"/>
      <c r="AE54" s="70"/>
      <c r="AF54" s="75"/>
      <c r="AG54" s="76"/>
      <c r="AH54" s="80"/>
      <c r="AI54" s="95"/>
      <c r="AK54" s="62"/>
      <c r="AL54" s="46"/>
      <c r="AM54" s="50"/>
      <c r="AN54" s="55"/>
      <c r="AO54" s="45"/>
      <c r="AP54" s="46"/>
      <c r="AQ54" s="50"/>
      <c r="AR54" s="59"/>
      <c r="AS54" s="54"/>
      <c r="AT54" s="46"/>
      <c r="AU54" s="50"/>
      <c r="AV54" s="55"/>
      <c r="AW54" s="45"/>
      <c r="AX54" s="59"/>
      <c r="AY54" s="45"/>
      <c r="AZ54" s="46"/>
      <c r="BA54" s="50"/>
      <c r="BB54" s="46"/>
      <c r="BC54" s="54"/>
      <c r="BD54" s="55"/>
      <c r="BE54" s="50"/>
      <c r="BF54" s="46"/>
      <c r="BG54" s="50"/>
      <c r="BH54" s="46"/>
      <c r="BI54" s="50"/>
      <c r="BJ54" s="59"/>
      <c r="BK54" s="54"/>
      <c r="BL54" s="55"/>
      <c r="BM54" s="50"/>
      <c r="BN54" s="46"/>
      <c r="BO54" s="54"/>
      <c r="BP54" s="46"/>
      <c r="BQ54" s="50"/>
      <c r="BR54" s="55"/>
      <c r="BS54" s="50"/>
      <c r="BT54" s="55"/>
      <c r="BU54" s="45"/>
      <c r="BV54" s="46"/>
      <c r="BW54" s="54"/>
      <c r="BX54" s="59"/>
      <c r="BY54" s="45"/>
      <c r="BZ54" s="65"/>
      <c r="CF54" s="99"/>
      <c r="CG54" s="100"/>
      <c r="CH54" s="105"/>
      <c r="CI54" s="106"/>
      <c r="CJ54" s="105"/>
      <c r="CK54" s="106"/>
      <c r="CL54" s="111"/>
      <c r="CM54" s="112"/>
      <c r="CN54" s="111"/>
      <c r="CO54" s="100"/>
      <c r="CP54" s="105"/>
      <c r="CQ54" s="106"/>
      <c r="CR54" s="111"/>
      <c r="CS54" s="100"/>
      <c r="CT54" s="116"/>
      <c r="CU54" s="100"/>
      <c r="CV54" s="105"/>
      <c r="CW54" s="112"/>
      <c r="CX54" s="111"/>
      <c r="CY54" s="100"/>
      <c r="CZ54" s="105"/>
      <c r="DA54" s="106"/>
      <c r="DB54" s="111"/>
      <c r="DC54" s="100"/>
      <c r="DD54" s="105"/>
      <c r="DE54" s="106"/>
      <c r="DF54" s="111"/>
      <c r="DG54" s="100"/>
      <c r="DH54" s="105"/>
      <c r="DI54" s="112"/>
      <c r="DJ54" s="116"/>
      <c r="DK54" s="100"/>
      <c r="DL54" s="116"/>
      <c r="DM54" s="100"/>
      <c r="DN54" s="105"/>
      <c r="DO54" s="112"/>
      <c r="DP54" s="111"/>
      <c r="DQ54" s="100"/>
      <c r="DR54" s="105"/>
      <c r="DS54" s="106"/>
      <c r="DT54" s="111"/>
      <c r="DU54" s="121"/>
    </row>
    <row r="55" spans="3:125" x14ac:dyDescent="0.25">
      <c r="C55" s="13"/>
      <c r="D55" s="69"/>
      <c r="E55" s="70"/>
      <c r="F55" s="75"/>
      <c r="G55" s="76"/>
      <c r="H55" s="80"/>
      <c r="I55" s="70"/>
      <c r="J55" s="75"/>
      <c r="K55" s="76"/>
      <c r="L55" s="80"/>
      <c r="M55" s="70"/>
      <c r="N55" s="83"/>
      <c r="O55" s="70"/>
      <c r="P55" s="75"/>
      <c r="Q55" s="86"/>
      <c r="R55" s="83"/>
      <c r="S55" s="70"/>
      <c r="T55" s="75"/>
      <c r="U55" s="86"/>
      <c r="V55" s="83"/>
      <c r="W55" s="70"/>
      <c r="X55" s="75"/>
      <c r="Y55" s="86"/>
      <c r="Z55" s="80"/>
      <c r="AA55" s="70"/>
      <c r="AB55" s="75"/>
      <c r="AC55" s="76"/>
      <c r="AD55" s="80"/>
      <c r="AE55" s="70"/>
      <c r="AF55" s="75"/>
      <c r="AG55" s="76"/>
      <c r="AH55" s="80"/>
      <c r="AI55" s="95"/>
      <c r="AK55" s="62"/>
      <c r="AL55" s="46"/>
      <c r="AM55" s="50"/>
      <c r="AN55" s="55"/>
      <c r="AO55" s="45"/>
      <c r="AP55" s="46"/>
      <c r="AQ55" s="50"/>
      <c r="AR55" s="59"/>
      <c r="AS55" s="54"/>
      <c r="AT55" s="46"/>
      <c r="AU55" s="50"/>
      <c r="AV55" s="55"/>
      <c r="AW55" s="45"/>
      <c r="AX55" s="59"/>
      <c r="AY55" s="45"/>
      <c r="AZ55" s="46"/>
      <c r="BA55" s="50"/>
      <c r="BB55" s="46"/>
      <c r="BC55" s="54"/>
      <c r="BD55" s="55"/>
      <c r="BE55" s="50"/>
      <c r="BF55" s="46"/>
      <c r="BG55" s="50"/>
      <c r="BH55" s="46"/>
      <c r="BI55" s="50"/>
      <c r="BJ55" s="59"/>
      <c r="BK55" s="54"/>
      <c r="BL55" s="55"/>
      <c r="BM55" s="50"/>
      <c r="BN55" s="46"/>
      <c r="BO55" s="54"/>
      <c r="BP55" s="46"/>
      <c r="BQ55" s="50"/>
      <c r="BR55" s="55"/>
      <c r="BS55" s="50"/>
      <c r="BT55" s="55"/>
      <c r="BU55" s="45"/>
      <c r="BV55" s="46"/>
      <c r="BW55" s="54"/>
      <c r="BX55" s="59"/>
      <c r="BY55" s="45"/>
      <c r="BZ55" s="65"/>
      <c r="CF55" s="99"/>
      <c r="CG55" s="100"/>
      <c r="CH55" s="105"/>
      <c r="CI55" s="106"/>
      <c r="CJ55" s="105"/>
      <c r="CK55" s="106"/>
      <c r="CL55" s="111"/>
      <c r="CM55" s="112"/>
      <c r="CN55" s="111"/>
      <c r="CO55" s="100"/>
      <c r="CP55" s="105"/>
      <c r="CQ55" s="106"/>
      <c r="CR55" s="111"/>
      <c r="CS55" s="100"/>
      <c r="CT55" s="116"/>
      <c r="CU55" s="100"/>
      <c r="CV55" s="105"/>
      <c r="CW55" s="112"/>
      <c r="CX55" s="111"/>
      <c r="CY55" s="100"/>
      <c r="CZ55" s="105"/>
      <c r="DA55" s="106"/>
      <c r="DB55" s="111"/>
      <c r="DC55" s="100"/>
      <c r="DD55" s="105"/>
      <c r="DE55" s="106"/>
      <c r="DF55" s="111"/>
      <c r="DG55" s="100"/>
      <c r="DH55" s="105"/>
      <c r="DI55" s="112"/>
      <c r="DJ55" s="116"/>
      <c r="DK55" s="100"/>
      <c r="DL55" s="116"/>
      <c r="DM55" s="100"/>
      <c r="DN55" s="105"/>
      <c r="DO55" s="112"/>
      <c r="DP55" s="111"/>
      <c r="DQ55" s="100"/>
      <c r="DR55" s="105"/>
      <c r="DS55" s="106"/>
      <c r="DT55" s="111"/>
      <c r="DU55" s="121"/>
    </row>
    <row r="56" spans="3:125" ht="15.75" thickBot="1" x14ac:dyDescent="0.3">
      <c r="C56" s="14"/>
      <c r="D56" s="71"/>
      <c r="E56" s="72"/>
      <c r="F56" s="77"/>
      <c r="G56" s="78"/>
      <c r="H56" s="81"/>
      <c r="I56" s="72"/>
      <c r="J56" s="77"/>
      <c r="K56" s="78"/>
      <c r="L56" s="81"/>
      <c r="M56" s="72"/>
      <c r="N56" s="84"/>
      <c r="O56" s="72"/>
      <c r="P56" s="77"/>
      <c r="Q56" s="87"/>
      <c r="R56" s="84"/>
      <c r="S56" s="72"/>
      <c r="T56" s="77"/>
      <c r="U56" s="87"/>
      <c r="V56" s="84"/>
      <c r="W56" s="72"/>
      <c r="X56" s="77"/>
      <c r="Y56" s="87"/>
      <c r="Z56" s="81"/>
      <c r="AA56" s="72"/>
      <c r="AB56" s="77"/>
      <c r="AC56" s="78"/>
      <c r="AD56" s="81"/>
      <c r="AE56" s="72"/>
      <c r="AF56" s="77"/>
      <c r="AG56" s="78"/>
      <c r="AH56" s="81"/>
      <c r="AI56" s="96"/>
      <c r="AK56" s="63"/>
      <c r="AL56" s="48"/>
      <c r="AM56" s="51"/>
      <c r="AN56" s="57"/>
      <c r="AO56" s="47"/>
      <c r="AP56" s="48"/>
      <c r="AQ56" s="51"/>
      <c r="AR56" s="60"/>
      <c r="AS56" s="56"/>
      <c r="AT56" s="48"/>
      <c r="AU56" s="51"/>
      <c r="AV56" s="57"/>
      <c r="AW56" s="47"/>
      <c r="AX56" s="60"/>
      <c r="AY56" s="47"/>
      <c r="AZ56" s="48"/>
      <c r="BA56" s="51"/>
      <c r="BB56" s="48"/>
      <c r="BC56" s="56"/>
      <c r="BD56" s="57"/>
      <c r="BE56" s="51"/>
      <c r="BF56" s="48"/>
      <c r="BG56" s="51"/>
      <c r="BH56" s="48"/>
      <c r="BI56" s="51"/>
      <c r="BJ56" s="60"/>
      <c r="BK56" s="56"/>
      <c r="BL56" s="57"/>
      <c r="BM56" s="51"/>
      <c r="BN56" s="48"/>
      <c r="BO56" s="56"/>
      <c r="BP56" s="48"/>
      <c r="BQ56" s="51"/>
      <c r="BR56" s="57"/>
      <c r="BS56" s="51"/>
      <c r="BT56" s="57"/>
      <c r="BU56" s="47"/>
      <c r="BV56" s="48"/>
      <c r="BW56" s="56"/>
      <c r="BX56" s="60"/>
      <c r="BY56" s="47"/>
      <c r="BZ56" s="66"/>
      <c r="CF56" s="101"/>
      <c r="CG56" s="102"/>
      <c r="CH56" s="107"/>
      <c r="CI56" s="108"/>
      <c r="CJ56" s="107"/>
      <c r="CK56" s="108"/>
      <c r="CL56" s="113"/>
      <c r="CM56" s="114"/>
      <c r="CN56" s="113"/>
      <c r="CO56" s="102"/>
      <c r="CP56" s="107"/>
      <c r="CQ56" s="108"/>
      <c r="CR56" s="113"/>
      <c r="CS56" s="102"/>
      <c r="CT56" s="117"/>
      <c r="CU56" s="102"/>
      <c r="CV56" s="107"/>
      <c r="CW56" s="114"/>
      <c r="CX56" s="113"/>
      <c r="CY56" s="102"/>
      <c r="CZ56" s="107"/>
      <c r="DA56" s="108"/>
      <c r="DB56" s="113"/>
      <c r="DC56" s="102"/>
      <c r="DD56" s="107"/>
      <c r="DE56" s="108"/>
      <c r="DF56" s="113"/>
      <c r="DG56" s="102"/>
      <c r="DH56" s="107"/>
      <c r="DI56" s="114"/>
      <c r="DJ56" s="117"/>
      <c r="DK56" s="102"/>
      <c r="DL56" s="117"/>
      <c r="DM56" s="102"/>
      <c r="DN56" s="107"/>
      <c r="DO56" s="114"/>
      <c r="DP56" s="113"/>
      <c r="DQ56" s="102"/>
      <c r="DR56" s="107"/>
      <c r="DS56" s="108"/>
      <c r="DT56" s="113"/>
      <c r="DU56" s="122"/>
    </row>
    <row r="57" spans="3:125" ht="15.75" thickTop="1" x14ac:dyDescent="0.25"/>
  </sheetData>
  <mergeCells count="95">
    <mergeCell ref="DL6:DM6"/>
    <mergeCell ref="DN6:DO6"/>
    <mergeCell ref="DP6:DQ6"/>
    <mergeCell ref="DR6:DS6"/>
    <mergeCell ref="DT6:DU6"/>
    <mergeCell ref="DJ6:DK6"/>
    <mergeCell ref="CN6:CO6"/>
    <mergeCell ref="CP6:CQ6"/>
    <mergeCell ref="CR6:CS6"/>
    <mergeCell ref="CT6:CU6"/>
    <mergeCell ref="CV6:CW6"/>
    <mergeCell ref="CX6:CY6"/>
    <mergeCell ref="CZ6:DA6"/>
    <mergeCell ref="DB6:DC6"/>
    <mergeCell ref="DD6:DE6"/>
    <mergeCell ref="DF6:DG6"/>
    <mergeCell ref="DH6:DI6"/>
    <mergeCell ref="CL6:CM6"/>
    <mergeCell ref="BK6:BL6"/>
    <mergeCell ref="BM6:BN6"/>
    <mergeCell ref="BO6:BP6"/>
    <mergeCell ref="BQ6:BR6"/>
    <mergeCell ref="BS6:BT6"/>
    <mergeCell ref="BU6:BV6"/>
    <mergeCell ref="BW6:BX6"/>
    <mergeCell ref="BY6:BZ6"/>
    <mergeCell ref="CF6:CG6"/>
    <mergeCell ref="CH6:CI6"/>
    <mergeCell ref="CJ6:CK6"/>
    <mergeCell ref="BI6:BJ6"/>
    <mergeCell ref="AM6:AN6"/>
    <mergeCell ref="AO6:AP6"/>
    <mergeCell ref="AQ6:AR6"/>
    <mergeCell ref="AS6:AT6"/>
    <mergeCell ref="AU6:AV6"/>
    <mergeCell ref="AW6:AX6"/>
    <mergeCell ref="AY6:AZ6"/>
    <mergeCell ref="BA6:BB6"/>
    <mergeCell ref="BC6:BD6"/>
    <mergeCell ref="BE6:BF6"/>
    <mergeCell ref="BG6:BH6"/>
    <mergeCell ref="AK6:AL6"/>
    <mergeCell ref="N6:O6"/>
    <mergeCell ref="P6:Q6"/>
    <mergeCell ref="R6:S6"/>
    <mergeCell ref="T6:U6"/>
    <mergeCell ref="V6:W6"/>
    <mergeCell ref="X6:Y6"/>
    <mergeCell ref="Z6:AA6"/>
    <mergeCell ref="AB6:AC6"/>
    <mergeCell ref="AD6:AE6"/>
    <mergeCell ref="AF6:AG6"/>
    <mergeCell ref="AH6:AI6"/>
    <mergeCell ref="CT5:CW5"/>
    <mergeCell ref="CX5:DI5"/>
    <mergeCell ref="DJ5:DK5"/>
    <mergeCell ref="DL5:DO5"/>
    <mergeCell ref="DP5:DU5"/>
    <mergeCell ref="D6:E6"/>
    <mergeCell ref="F6:G6"/>
    <mergeCell ref="H6:I6"/>
    <mergeCell ref="J6:K6"/>
    <mergeCell ref="L6:M6"/>
    <mergeCell ref="CF4:CS4"/>
    <mergeCell ref="BK5:BN5"/>
    <mergeCell ref="BO5:BV5"/>
    <mergeCell ref="BW5:BX5"/>
    <mergeCell ref="BY5:BZ5"/>
    <mergeCell ref="CF5:CM5"/>
    <mergeCell ref="BC5:BJ5"/>
    <mergeCell ref="AK4:AX4"/>
    <mergeCell ref="AY4:BJ4"/>
    <mergeCell ref="BK4:BV4"/>
    <mergeCell ref="BW4:BZ4"/>
    <mergeCell ref="V5:Y5"/>
    <mergeCell ref="Z5:AI5"/>
    <mergeCell ref="AK5:AR5"/>
    <mergeCell ref="AS5:AX5"/>
    <mergeCell ref="AY5:BB5"/>
    <mergeCell ref="CT4:DI4"/>
    <mergeCell ref="C3:C7"/>
    <mergeCell ref="D3:AI3"/>
    <mergeCell ref="AK3:BZ3"/>
    <mergeCell ref="CA3:CD3"/>
    <mergeCell ref="CF3:DU3"/>
    <mergeCell ref="D4:M4"/>
    <mergeCell ref="N4:Q4"/>
    <mergeCell ref="R4:U4"/>
    <mergeCell ref="V4:Y4"/>
    <mergeCell ref="Z4:AI4"/>
    <mergeCell ref="CN5:CS5"/>
    <mergeCell ref="DJ4:DU4"/>
    <mergeCell ref="D5:M5"/>
    <mergeCell ref="N5:Q5"/>
    <mergeCell ref="R5:U5"/>
  </mergeCells>
  <pageMargins left="0.7" right="0.7" top="0.75" bottom="0.75" header="0.3" footer="0.3"/>
  <pageSetup paperSize="17" scal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B51"/>
  <sheetViews>
    <sheetView showGridLines="0" workbookViewId="0">
      <selection activeCell="FD11" sqref="FD11"/>
    </sheetView>
  </sheetViews>
  <sheetFormatPr defaultRowHeight="15" x14ac:dyDescent="0.25"/>
  <cols>
    <col min="2" max="2" width="4.42578125" customWidth="1"/>
    <col min="3" max="3" width="37.42578125" customWidth="1"/>
    <col min="4" max="156" width="7.7109375" customWidth="1"/>
  </cols>
  <sheetData>
    <row r="1" spans="2:158" ht="18" customHeight="1" x14ac:dyDescent="1.35">
      <c r="C1" s="128"/>
    </row>
    <row r="2" spans="2:158" ht="47.25" thickBot="1" x14ac:dyDescent="0.75">
      <c r="B2" s="8"/>
      <c r="C2" s="8" t="s">
        <v>89</v>
      </c>
    </row>
    <row r="3" spans="2:158" s="4" customFormat="1" ht="24.75" thickTop="1" thickBot="1" x14ac:dyDescent="0.4">
      <c r="C3" s="819" t="s">
        <v>9</v>
      </c>
      <c r="D3" s="969" t="s">
        <v>8</v>
      </c>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970"/>
      <c r="AM3" s="970"/>
      <c r="AN3" s="970"/>
      <c r="AO3" s="970"/>
      <c r="AP3" s="970"/>
      <c r="AQ3" s="970"/>
      <c r="AR3" s="970"/>
      <c r="AS3" s="970"/>
      <c r="AT3" s="970"/>
      <c r="AU3" s="970"/>
      <c r="AV3" s="970"/>
      <c r="AW3" s="970"/>
      <c r="AX3" s="970"/>
      <c r="AY3" s="970"/>
      <c r="AZ3" s="970"/>
      <c r="BA3" s="970"/>
      <c r="BB3" s="971"/>
      <c r="BC3"/>
      <c r="BD3" s="993" t="s">
        <v>60</v>
      </c>
      <c r="BE3" s="994"/>
      <c r="BF3" s="994"/>
      <c r="BG3" s="994"/>
      <c r="BH3" s="994"/>
      <c r="BI3" s="994"/>
      <c r="BJ3" s="994"/>
      <c r="BK3" s="994"/>
      <c r="BL3" s="994"/>
      <c r="BM3" s="994"/>
      <c r="BN3" s="994"/>
      <c r="BO3" s="994"/>
      <c r="BP3" s="994"/>
      <c r="BQ3" s="994"/>
      <c r="BR3" s="994"/>
      <c r="BS3" s="994"/>
      <c r="BT3" s="994"/>
      <c r="BU3" s="994"/>
      <c r="BV3" s="994"/>
      <c r="BW3" s="994"/>
      <c r="BX3" s="994"/>
      <c r="BY3" s="994"/>
      <c r="BZ3" s="994"/>
      <c r="CA3" s="994"/>
      <c r="CB3" s="994"/>
      <c r="CC3" s="994"/>
      <c r="CD3" s="994"/>
      <c r="CE3" s="994"/>
      <c r="CF3" s="994"/>
      <c r="CG3" s="994"/>
      <c r="CH3" s="994"/>
      <c r="CI3" s="994"/>
      <c r="CJ3" s="994"/>
      <c r="CK3" s="994"/>
      <c r="CL3" s="994"/>
      <c r="CM3" s="994"/>
      <c r="CN3" s="994"/>
      <c r="CO3" s="994"/>
      <c r="CP3" s="994"/>
      <c r="CQ3" s="994"/>
      <c r="CR3" s="994"/>
      <c r="CS3" s="994"/>
      <c r="CT3" s="994"/>
      <c r="CU3" s="994"/>
      <c r="CV3" s="994"/>
      <c r="CW3" s="994"/>
      <c r="CX3" s="994"/>
      <c r="CY3" s="994"/>
      <c r="CZ3" s="994"/>
      <c r="DA3" s="994"/>
      <c r="DB3" s="994"/>
      <c r="DC3" s="994"/>
      <c r="DD3" s="994"/>
      <c r="DE3" s="994"/>
      <c r="DF3" s="994"/>
      <c r="DG3" s="994"/>
      <c r="DH3" s="994"/>
      <c r="DI3" s="994"/>
      <c r="DJ3" s="994"/>
      <c r="DK3" s="994"/>
      <c r="DL3" s="994"/>
      <c r="DM3" s="995"/>
      <c r="DN3"/>
      <c r="DO3" s="988" t="s">
        <v>17</v>
      </c>
      <c r="DP3" s="989"/>
      <c r="DQ3" s="989"/>
      <c r="DR3" s="989"/>
      <c r="DS3" s="989"/>
      <c r="DT3" s="989"/>
      <c r="DU3" s="989"/>
      <c r="DV3" s="989"/>
      <c r="DW3" s="989"/>
      <c r="DX3" s="989"/>
      <c r="DY3" s="989"/>
      <c r="DZ3" s="989"/>
      <c r="EA3" s="989"/>
      <c r="EB3" s="989"/>
      <c r="EC3" s="989"/>
      <c r="ED3" s="989"/>
      <c r="EE3" s="989"/>
      <c r="EF3" s="989"/>
      <c r="EG3" s="989"/>
      <c r="EH3" s="989"/>
      <c r="EI3" s="989"/>
      <c r="EJ3" s="989"/>
      <c r="EK3" s="989"/>
      <c r="EL3" s="989"/>
      <c r="EM3" s="989"/>
      <c r="EN3" s="989"/>
      <c r="EO3" s="989"/>
      <c r="EP3" s="989"/>
      <c r="EQ3" s="989"/>
      <c r="ER3" s="989"/>
      <c r="ES3" s="989"/>
      <c r="ET3" s="989"/>
      <c r="EU3" s="989"/>
      <c r="EV3" s="989"/>
      <c r="EW3" s="989"/>
      <c r="EX3" s="989"/>
      <c r="EY3" s="989"/>
      <c r="EZ3" s="989"/>
      <c r="FA3" s="989"/>
      <c r="FB3" s="990"/>
    </row>
    <row r="4" spans="2:158" s="3" customFormat="1" ht="19.5" thickBot="1" x14ac:dyDescent="0.35">
      <c r="C4" s="820"/>
      <c r="D4" s="834" t="s">
        <v>46</v>
      </c>
      <c r="E4" s="835"/>
      <c r="F4" s="835"/>
      <c r="G4" s="835"/>
      <c r="H4" s="835"/>
      <c r="I4" s="835"/>
      <c r="J4" s="835"/>
      <c r="K4" s="835"/>
      <c r="L4" s="835"/>
      <c r="M4" s="835"/>
      <c r="N4" s="836" t="s">
        <v>131</v>
      </c>
      <c r="O4" s="835"/>
      <c r="P4" s="835"/>
      <c r="Q4" s="835"/>
      <c r="R4" s="835"/>
      <c r="S4" s="835"/>
      <c r="T4" s="835"/>
      <c r="U4" s="835"/>
      <c r="V4" s="835"/>
      <c r="W4" s="835"/>
      <c r="X4" s="835"/>
      <c r="Y4" s="835"/>
      <c r="Z4" s="835"/>
      <c r="AA4" s="837"/>
      <c r="AB4" s="836" t="s">
        <v>83</v>
      </c>
      <c r="AC4" s="835"/>
      <c r="AD4" s="835"/>
      <c r="AE4" s="837"/>
      <c r="AF4" s="836" t="s">
        <v>64</v>
      </c>
      <c r="AG4" s="835"/>
      <c r="AH4" s="835"/>
      <c r="AI4" s="835"/>
      <c r="AJ4" s="836" t="s">
        <v>53</v>
      </c>
      <c r="AK4" s="835"/>
      <c r="AL4" s="835"/>
      <c r="AM4" s="837"/>
      <c r="AN4" s="836" t="s">
        <v>47</v>
      </c>
      <c r="AO4" s="835"/>
      <c r="AP4" s="835"/>
      <c r="AQ4" s="835"/>
      <c r="AR4" s="835"/>
      <c r="AS4" s="835"/>
      <c r="AT4" s="835"/>
      <c r="AU4" s="835"/>
      <c r="AV4" s="835"/>
      <c r="AW4" s="835"/>
      <c r="AX4" s="835"/>
      <c r="AY4" s="835"/>
      <c r="AZ4" s="835"/>
      <c r="BA4" s="835"/>
      <c r="BB4" s="838"/>
      <c r="BC4"/>
      <c r="BD4" s="991" t="s">
        <v>100</v>
      </c>
      <c r="BE4" s="977"/>
      <c r="BF4" s="977"/>
      <c r="BG4" s="977"/>
      <c r="BH4" s="977"/>
      <c r="BI4" s="977"/>
      <c r="BJ4" s="977"/>
      <c r="BK4" s="977"/>
      <c r="BL4" s="977"/>
      <c r="BM4" s="977"/>
      <c r="BN4" s="977"/>
      <c r="BO4" s="977"/>
      <c r="BP4" s="977"/>
      <c r="BQ4" s="977"/>
      <c r="BR4" s="977"/>
      <c r="BS4" s="977"/>
      <c r="BT4" s="977"/>
      <c r="BU4" s="977"/>
      <c r="BV4" s="977"/>
      <c r="BW4" s="977"/>
      <c r="BX4" s="977"/>
      <c r="BY4" s="977"/>
      <c r="BZ4" s="977"/>
      <c r="CA4" s="977"/>
      <c r="CB4" s="977"/>
      <c r="CC4" s="977"/>
      <c r="CD4" s="977"/>
      <c r="CE4" s="977"/>
      <c r="CF4" s="977"/>
      <c r="CG4" s="977"/>
      <c r="CH4" s="977"/>
      <c r="CI4" s="977"/>
      <c r="CJ4" s="977"/>
      <c r="CK4" s="977"/>
      <c r="CL4" s="977"/>
      <c r="CM4" s="977"/>
      <c r="CN4" s="977"/>
      <c r="CO4" s="977"/>
      <c r="CP4" s="977"/>
      <c r="CQ4" s="992"/>
      <c r="CR4" s="976" t="s">
        <v>113</v>
      </c>
      <c r="CS4" s="977"/>
      <c r="CT4" s="977"/>
      <c r="CU4" s="977"/>
      <c r="CV4" s="977"/>
      <c r="CW4" s="977"/>
      <c r="CX4" s="977"/>
      <c r="CY4" s="977"/>
      <c r="CZ4" s="977"/>
      <c r="DA4" s="977"/>
      <c r="DB4" s="977"/>
      <c r="DC4" s="977"/>
      <c r="DD4" s="977"/>
      <c r="DE4" s="977"/>
      <c r="DF4" s="977"/>
      <c r="DG4" s="977"/>
      <c r="DH4" s="977"/>
      <c r="DI4" s="977"/>
      <c r="DJ4" s="977"/>
      <c r="DK4" s="977"/>
      <c r="DL4" s="977"/>
      <c r="DM4" s="978"/>
      <c r="DN4"/>
      <c r="DO4" s="855" t="s">
        <v>91</v>
      </c>
      <c r="DP4" s="856"/>
      <c r="DQ4" s="856"/>
      <c r="DR4" s="856"/>
      <c r="DS4" s="856"/>
      <c r="DT4" s="856"/>
      <c r="DU4" s="856"/>
      <c r="DV4" s="856"/>
      <c r="DW4" s="856"/>
      <c r="DX4" s="856"/>
      <c r="DY4" s="856"/>
      <c r="DZ4" s="856"/>
      <c r="EA4" s="856"/>
      <c r="EB4" s="856"/>
      <c r="EC4" s="856"/>
      <c r="ED4" s="856"/>
      <c r="EE4" s="856"/>
      <c r="EF4" s="856"/>
      <c r="EG4" s="856"/>
      <c r="EH4" s="856"/>
      <c r="EI4" s="856"/>
      <c r="EJ4" s="856"/>
      <c r="EK4" s="858" t="s">
        <v>5</v>
      </c>
      <c r="EL4" s="856"/>
      <c r="EM4" s="856"/>
      <c r="EN4" s="856"/>
      <c r="EO4" s="856"/>
      <c r="EP4" s="856"/>
      <c r="EQ4" s="856"/>
      <c r="ER4" s="856"/>
      <c r="ES4" s="856"/>
      <c r="ET4" s="856"/>
      <c r="EU4" s="856"/>
      <c r="EV4" s="857"/>
      <c r="EW4" s="856" t="s">
        <v>61</v>
      </c>
      <c r="EX4" s="856"/>
      <c r="EY4" s="856"/>
      <c r="EZ4" s="856"/>
      <c r="FA4" s="858" t="s">
        <v>191</v>
      </c>
      <c r="FB4" s="983"/>
    </row>
    <row r="5" spans="2:158" s="2" customFormat="1" ht="15.75" thickBot="1" x14ac:dyDescent="0.3">
      <c r="C5" s="820"/>
      <c r="D5" s="974" t="s">
        <v>76</v>
      </c>
      <c r="E5" s="922"/>
      <c r="F5" s="922"/>
      <c r="G5" s="922"/>
      <c r="H5" s="922"/>
      <c r="I5" s="922"/>
      <c r="J5" s="922"/>
      <c r="K5" s="922"/>
      <c r="L5" s="922"/>
      <c r="M5" s="922"/>
      <c r="N5" s="921" t="s">
        <v>130</v>
      </c>
      <c r="O5" s="922"/>
      <c r="P5" s="922"/>
      <c r="Q5" s="922"/>
      <c r="R5" s="922"/>
      <c r="S5" s="922"/>
      <c r="T5" s="922"/>
      <c r="U5" s="922"/>
      <c r="V5" s="921" t="s">
        <v>132</v>
      </c>
      <c r="W5" s="922"/>
      <c r="X5" s="922"/>
      <c r="Y5" s="922"/>
      <c r="Z5" s="922"/>
      <c r="AA5" s="923"/>
      <c r="AB5" s="921" t="s">
        <v>133</v>
      </c>
      <c r="AC5" s="922"/>
      <c r="AD5" s="922"/>
      <c r="AE5" s="923"/>
      <c r="AF5" s="921" t="s">
        <v>134</v>
      </c>
      <c r="AG5" s="922"/>
      <c r="AH5" s="922"/>
      <c r="AI5" s="922"/>
      <c r="AJ5" s="921" t="s">
        <v>73</v>
      </c>
      <c r="AK5" s="922"/>
      <c r="AL5" s="922"/>
      <c r="AM5" s="923"/>
      <c r="AN5" s="979" t="s">
        <v>74</v>
      </c>
      <c r="AO5" s="980"/>
      <c r="AP5" s="980"/>
      <c r="AQ5" s="980"/>
      <c r="AR5" s="980"/>
      <c r="AS5" s="980"/>
      <c r="AT5" s="980"/>
      <c r="AU5" s="980"/>
      <c r="AV5" s="980"/>
      <c r="AW5" s="980"/>
      <c r="AX5" s="980"/>
      <c r="AY5" s="980"/>
      <c r="AZ5" s="980"/>
      <c r="BA5" s="980"/>
      <c r="BB5" s="981"/>
      <c r="BC5" s="162"/>
      <c r="BD5" s="1002" t="s">
        <v>99</v>
      </c>
      <c r="BE5" s="932"/>
      <c r="BF5" s="932"/>
      <c r="BG5" s="932"/>
      <c r="BH5" s="932"/>
      <c r="BI5" s="932"/>
      <c r="BJ5" s="932"/>
      <c r="BK5" s="931"/>
      <c r="BL5" s="930" t="s">
        <v>102</v>
      </c>
      <c r="BM5" s="932"/>
      <c r="BN5" s="932"/>
      <c r="BO5" s="932"/>
      <c r="BP5" s="932"/>
      <c r="BQ5" s="932"/>
      <c r="BR5" s="932"/>
      <c r="BS5" s="932"/>
      <c r="BT5" s="932"/>
      <c r="BU5" s="932"/>
      <c r="BV5" s="932"/>
      <c r="BW5" s="932"/>
      <c r="BX5" s="932"/>
      <c r="BY5" s="931"/>
      <c r="BZ5" s="930" t="s">
        <v>103</v>
      </c>
      <c r="CA5" s="931"/>
      <c r="CB5" s="930" t="s">
        <v>104</v>
      </c>
      <c r="CC5" s="932"/>
      <c r="CD5" s="932"/>
      <c r="CE5" s="932"/>
      <c r="CF5" s="932"/>
      <c r="CG5" s="932"/>
      <c r="CH5" s="932"/>
      <c r="CI5" s="932"/>
      <c r="CJ5" s="932"/>
      <c r="CK5" s="932"/>
      <c r="CL5" s="932"/>
      <c r="CM5" s="932"/>
      <c r="CN5" s="932"/>
      <c r="CO5" s="932"/>
      <c r="CP5" s="932"/>
      <c r="CQ5" s="931"/>
      <c r="CR5" s="930" t="s">
        <v>135</v>
      </c>
      <c r="CS5" s="932"/>
      <c r="CT5" s="932"/>
      <c r="CU5" s="932"/>
      <c r="CV5" s="932"/>
      <c r="CW5" s="931"/>
      <c r="CX5" s="930" t="s">
        <v>117</v>
      </c>
      <c r="CY5" s="932"/>
      <c r="CZ5" s="932"/>
      <c r="DA5" s="932"/>
      <c r="DB5" s="932"/>
      <c r="DC5" s="932"/>
      <c r="DD5" s="932"/>
      <c r="DE5" s="931"/>
      <c r="DF5" s="930" t="s">
        <v>118</v>
      </c>
      <c r="DG5" s="932"/>
      <c r="DH5" s="932"/>
      <c r="DI5" s="932"/>
      <c r="DJ5" s="932"/>
      <c r="DK5" s="932"/>
      <c r="DL5" s="932"/>
      <c r="DM5" s="982"/>
      <c r="DN5" s="162"/>
      <c r="DO5" s="934" t="s">
        <v>0</v>
      </c>
      <c r="DP5" s="935"/>
      <c r="DQ5" s="935"/>
      <c r="DR5" s="935"/>
      <c r="DS5" s="935"/>
      <c r="DT5" s="935"/>
      <c r="DU5" s="935"/>
      <c r="DV5" s="936"/>
      <c r="DW5" s="937" t="s">
        <v>93</v>
      </c>
      <c r="DX5" s="935"/>
      <c r="DY5" s="935"/>
      <c r="DZ5" s="935"/>
      <c r="EA5" s="935"/>
      <c r="EB5" s="935"/>
      <c r="EC5" s="935"/>
      <c r="ED5" s="935"/>
      <c r="EE5" s="935"/>
      <c r="EF5" s="935"/>
      <c r="EG5" s="935"/>
      <c r="EH5" s="935"/>
      <c r="EI5" s="935"/>
      <c r="EJ5" s="936"/>
      <c r="EK5" s="937" t="s">
        <v>40</v>
      </c>
      <c r="EL5" s="935"/>
      <c r="EM5" s="935"/>
      <c r="EN5" s="936"/>
      <c r="EO5" s="937" t="s">
        <v>30</v>
      </c>
      <c r="EP5" s="935"/>
      <c r="EQ5" s="935"/>
      <c r="ER5" s="935"/>
      <c r="ES5" s="935"/>
      <c r="ET5" s="935"/>
      <c r="EU5" s="935"/>
      <c r="EV5" s="936"/>
      <c r="EW5" s="984" t="s">
        <v>129</v>
      </c>
      <c r="EX5" s="996"/>
      <c r="EY5" s="996"/>
      <c r="EZ5" s="996"/>
      <c r="FA5" s="984"/>
      <c r="FB5" s="985"/>
    </row>
    <row r="6" spans="2:158" ht="15.75" x14ac:dyDescent="0.25">
      <c r="C6" s="820"/>
      <c r="D6" s="975" t="s">
        <v>77</v>
      </c>
      <c r="E6" s="947"/>
      <c r="F6" s="956" t="s">
        <v>78</v>
      </c>
      <c r="G6" s="957"/>
      <c r="H6" s="946" t="s">
        <v>79</v>
      </c>
      <c r="I6" s="947"/>
      <c r="J6" s="956" t="s">
        <v>80</v>
      </c>
      <c r="K6" s="957"/>
      <c r="L6" s="946" t="s">
        <v>81</v>
      </c>
      <c r="M6" s="947"/>
      <c r="N6" s="953" t="s">
        <v>1</v>
      </c>
      <c r="O6" s="919"/>
      <c r="P6" s="918" t="s">
        <v>34</v>
      </c>
      <c r="Q6" s="919"/>
      <c r="R6" s="918" t="s">
        <v>33</v>
      </c>
      <c r="S6" s="919"/>
      <c r="T6" s="918" t="s">
        <v>68</v>
      </c>
      <c r="U6" s="954"/>
      <c r="V6" s="953" t="s">
        <v>69</v>
      </c>
      <c r="W6" s="919"/>
      <c r="X6" s="918" t="s">
        <v>6</v>
      </c>
      <c r="Y6" s="919"/>
      <c r="Z6" s="918" t="s">
        <v>68</v>
      </c>
      <c r="AA6" s="920"/>
      <c r="AB6" s="958" t="s">
        <v>58</v>
      </c>
      <c r="AC6" s="947"/>
      <c r="AD6" s="956" t="s">
        <v>59</v>
      </c>
      <c r="AE6" s="959"/>
      <c r="AF6" s="958" t="s">
        <v>66</v>
      </c>
      <c r="AG6" s="947"/>
      <c r="AH6" s="956" t="s">
        <v>67</v>
      </c>
      <c r="AI6" s="959"/>
      <c r="AJ6" s="958" t="s">
        <v>54</v>
      </c>
      <c r="AK6" s="947"/>
      <c r="AL6" s="956" t="s">
        <v>189</v>
      </c>
      <c r="AM6" s="959"/>
      <c r="AN6" s="953" t="s">
        <v>179</v>
      </c>
      <c r="AO6" s="954"/>
      <c r="AP6" s="919"/>
      <c r="AQ6" s="918" t="s">
        <v>180</v>
      </c>
      <c r="AR6" s="954"/>
      <c r="AS6" s="919"/>
      <c r="AT6" s="918" t="s">
        <v>50</v>
      </c>
      <c r="AU6" s="954"/>
      <c r="AV6" s="919"/>
      <c r="AW6" s="918" t="s">
        <v>51</v>
      </c>
      <c r="AX6" s="954"/>
      <c r="AY6" s="919"/>
      <c r="AZ6" s="918" t="s">
        <v>52</v>
      </c>
      <c r="BA6" s="954"/>
      <c r="BB6" s="973"/>
      <c r="BC6" s="162"/>
      <c r="BD6" s="997" t="s">
        <v>94</v>
      </c>
      <c r="BE6" s="998"/>
      <c r="BF6" s="1001" t="s">
        <v>95</v>
      </c>
      <c r="BG6" s="1001"/>
      <c r="BH6" s="999" t="s">
        <v>96</v>
      </c>
      <c r="BI6" s="1000"/>
      <c r="BJ6" s="965" t="s">
        <v>101</v>
      </c>
      <c r="BK6" s="966"/>
      <c r="BL6" s="1003" t="s">
        <v>172</v>
      </c>
      <c r="BM6" s="1004"/>
      <c r="BN6" s="928" t="s">
        <v>173</v>
      </c>
      <c r="BO6" s="929"/>
      <c r="BP6" s="928" t="s">
        <v>174</v>
      </c>
      <c r="BQ6" s="929"/>
      <c r="BR6" s="928" t="s">
        <v>176</v>
      </c>
      <c r="BS6" s="929"/>
      <c r="BT6" s="928" t="s">
        <v>177</v>
      </c>
      <c r="BU6" s="929"/>
      <c r="BV6" s="928" t="s">
        <v>175</v>
      </c>
      <c r="BW6" s="929"/>
      <c r="BX6" s="928" t="s">
        <v>178</v>
      </c>
      <c r="BY6" s="929"/>
      <c r="BZ6" s="960" t="s">
        <v>97</v>
      </c>
      <c r="CA6" s="961"/>
      <c r="CB6" s="968" t="s">
        <v>105</v>
      </c>
      <c r="CC6" s="1005"/>
      <c r="CD6" s="928" t="s">
        <v>112</v>
      </c>
      <c r="CE6" s="929"/>
      <c r="CF6" s="928" t="s">
        <v>111</v>
      </c>
      <c r="CG6" s="929"/>
      <c r="CH6" s="928" t="s">
        <v>106</v>
      </c>
      <c r="CI6" s="929"/>
      <c r="CJ6" s="928" t="s">
        <v>107</v>
      </c>
      <c r="CK6" s="929"/>
      <c r="CL6" s="928" t="s">
        <v>108</v>
      </c>
      <c r="CM6" s="929"/>
      <c r="CN6" s="928" t="s">
        <v>109</v>
      </c>
      <c r="CO6" s="929"/>
      <c r="CP6" s="928" t="s">
        <v>110</v>
      </c>
      <c r="CQ6" s="952"/>
      <c r="CR6" s="968" t="s">
        <v>114</v>
      </c>
      <c r="CS6" s="929"/>
      <c r="CT6" s="962" t="s">
        <v>115</v>
      </c>
      <c r="CU6" s="963"/>
      <c r="CV6" s="962" t="s">
        <v>116</v>
      </c>
      <c r="CW6" s="961"/>
      <c r="CX6" s="972" t="s">
        <v>122</v>
      </c>
      <c r="CY6" s="963"/>
      <c r="CZ6" s="928" t="s">
        <v>123</v>
      </c>
      <c r="DA6" s="929"/>
      <c r="DB6" s="962" t="s">
        <v>124</v>
      </c>
      <c r="DC6" s="963"/>
      <c r="DD6" s="962" t="s">
        <v>125</v>
      </c>
      <c r="DE6" s="963"/>
      <c r="DF6" s="960" t="s">
        <v>181</v>
      </c>
      <c r="DG6" s="967"/>
      <c r="DH6" s="962" t="s">
        <v>119</v>
      </c>
      <c r="DI6" s="963"/>
      <c r="DJ6" s="928" t="s">
        <v>120</v>
      </c>
      <c r="DK6" s="929"/>
      <c r="DL6" s="962" t="s">
        <v>121</v>
      </c>
      <c r="DM6" s="964"/>
      <c r="DN6" s="162"/>
      <c r="DO6" s="938" t="s">
        <v>31</v>
      </c>
      <c r="DP6" s="939"/>
      <c r="DQ6" s="940" t="s">
        <v>32</v>
      </c>
      <c r="DR6" s="941"/>
      <c r="DS6" s="951" t="s">
        <v>35</v>
      </c>
      <c r="DT6" s="939"/>
      <c r="DU6" s="944" t="s">
        <v>92</v>
      </c>
      <c r="DV6" s="955"/>
      <c r="DW6" s="948" t="s">
        <v>98</v>
      </c>
      <c r="DX6" s="949"/>
      <c r="DY6" s="939" t="s">
        <v>185</v>
      </c>
      <c r="DZ6" s="950"/>
      <c r="EA6" s="942" t="s">
        <v>86</v>
      </c>
      <c r="EB6" s="950"/>
      <c r="EC6" s="942" t="s">
        <v>87</v>
      </c>
      <c r="ED6" s="950"/>
      <c r="EE6" s="951" t="s">
        <v>186</v>
      </c>
      <c r="EF6" s="939"/>
      <c r="EG6" s="944" t="s">
        <v>188</v>
      </c>
      <c r="EH6" s="945"/>
      <c r="EI6" s="942" t="s">
        <v>187</v>
      </c>
      <c r="EJ6" s="943"/>
      <c r="EK6" s="926" t="s">
        <v>182</v>
      </c>
      <c r="EL6" s="924"/>
      <c r="EM6" s="924" t="s">
        <v>42</v>
      </c>
      <c r="EN6" s="927"/>
      <c r="EO6" s="926" t="s">
        <v>127</v>
      </c>
      <c r="EP6" s="925"/>
      <c r="EQ6" s="924" t="s">
        <v>126</v>
      </c>
      <c r="ER6" s="925"/>
      <c r="ES6" s="924" t="s">
        <v>38</v>
      </c>
      <c r="ET6" s="925"/>
      <c r="EU6" s="924" t="s">
        <v>128</v>
      </c>
      <c r="EV6" s="933"/>
      <c r="EW6" s="951" t="s">
        <v>90</v>
      </c>
      <c r="EX6" s="1006"/>
      <c r="EY6" s="940" t="s">
        <v>68</v>
      </c>
      <c r="EZ6" s="1006"/>
      <c r="FA6" s="986" t="s">
        <v>190</v>
      </c>
      <c r="FB6" s="987"/>
    </row>
    <row r="7" spans="2:158" s="1" customFormat="1" ht="15.75" customHeight="1" thickBot="1" x14ac:dyDescent="0.25">
      <c r="C7" s="821"/>
      <c r="D7" s="305" t="s">
        <v>3</v>
      </c>
      <c r="E7" s="306" t="s">
        <v>4</v>
      </c>
      <c r="F7" s="307" t="s">
        <v>3</v>
      </c>
      <c r="G7" s="308" t="s">
        <v>4</v>
      </c>
      <c r="H7" s="306" t="s">
        <v>3</v>
      </c>
      <c r="I7" s="306" t="s">
        <v>4</v>
      </c>
      <c r="J7" s="307" t="s">
        <v>3</v>
      </c>
      <c r="K7" s="308" t="s">
        <v>4</v>
      </c>
      <c r="L7" s="306" t="s">
        <v>3</v>
      </c>
      <c r="M7" s="306" t="s">
        <v>4</v>
      </c>
      <c r="N7" s="309" t="s">
        <v>3</v>
      </c>
      <c r="O7" s="308" t="s">
        <v>4</v>
      </c>
      <c r="P7" s="307" t="s">
        <v>3</v>
      </c>
      <c r="Q7" s="308" t="s">
        <v>4</v>
      </c>
      <c r="R7" s="307" t="s">
        <v>3</v>
      </c>
      <c r="S7" s="308" t="s">
        <v>4</v>
      </c>
      <c r="T7" s="306" t="s">
        <v>3</v>
      </c>
      <c r="U7" s="306" t="s">
        <v>4</v>
      </c>
      <c r="V7" s="309" t="s">
        <v>3</v>
      </c>
      <c r="W7" s="308" t="s">
        <v>4</v>
      </c>
      <c r="X7" s="307" t="s">
        <v>3</v>
      </c>
      <c r="Y7" s="308" t="s">
        <v>4</v>
      </c>
      <c r="Z7" s="306" t="s">
        <v>3</v>
      </c>
      <c r="AA7" s="306" t="s">
        <v>4</v>
      </c>
      <c r="AB7" s="309" t="s">
        <v>3</v>
      </c>
      <c r="AC7" s="306" t="s">
        <v>4</v>
      </c>
      <c r="AD7" s="307" t="s">
        <v>3</v>
      </c>
      <c r="AE7" s="310" t="s">
        <v>4</v>
      </c>
      <c r="AF7" s="309" t="s">
        <v>3</v>
      </c>
      <c r="AG7" s="306" t="s">
        <v>4</v>
      </c>
      <c r="AH7" s="307" t="s">
        <v>3</v>
      </c>
      <c r="AI7" s="310" t="s">
        <v>4</v>
      </c>
      <c r="AJ7" s="309" t="s">
        <v>3</v>
      </c>
      <c r="AK7" s="306" t="s">
        <v>4</v>
      </c>
      <c r="AL7" s="307" t="s">
        <v>3</v>
      </c>
      <c r="AM7" s="310" t="s">
        <v>4</v>
      </c>
      <c r="AN7" s="306" t="s">
        <v>3</v>
      </c>
      <c r="AO7" s="306" t="s">
        <v>4</v>
      </c>
      <c r="AP7" s="306" t="s">
        <v>161</v>
      </c>
      <c r="AQ7" s="307" t="s">
        <v>3</v>
      </c>
      <c r="AR7" s="306" t="s">
        <v>4</v>
      </c>
      <c r="AS7" s="308" t="s">
        <v>161</v>
      </c>
      <c r="AT7" s="306" t="s">
        <v>3</v>
      </c>
      <c r="AU7" s="306" t="s">
        <v>4</v>
      </c>
      <c r="AV7" s="306" t="s">
        <v>161</v>
      </c>
      <c r="AW7" s="307" t="s">
        <v>3</v>
      </c>
      <c r="AX7" s="306" t="s">
        <v>4</v>
      </c>
      <c r="AY7" s="308" t="s">
        <v>161</v>
      </c>
      <c r="AZ7" s="306" t="s">
        <v>3</v>
      </c>
      <c r="BA7" s="306" t="s">
        <v>4</v>
      </c>
      <c r="BB7" s="311" t="s">
        <v>161</v>
      </c>
      <c r="BC7" s="312"/>
      <c r="BD7" s="313" t="s">
        <v>3</v>
      </c>
      <c r="BE7" s="314" t="s">
        <v>4</v>
      </c>
      <c r="BF7" s="315" t="s">
        <v>3</v>
      </c>
      <c r="BG7" s="316" t="s">
        <v>4</v>
      </c>
      <c r="BH7" s="315" t="s">
        <v>3</v>
      </c>
      <c r="BI7" s="314" t="s">
        <v>4</v>
      </c>
      <c r="BJ7" s="316" t="s">
        <v>3</v>
      </c>
      <c r="BK7" s="317" t="s">
        <v>4</v>
      </c>
      <c r="BL7" s="318" t="s">
        <v>3</v>
      </c>
      <c r="BM7" s="319" t="s">
        <v>4</v>
      </c>
      <c r="BN7" s="315" t="s">
        <v>3</v>
      </c>
      <c r="BO7" s="314" t="s">
        <v>4</v>
      </c>
      <c r="BP7" s="315" t="s">
        <v>3</v>
      </c>
      <c r="BQ7" s="314" t="s">
        <v>4</v>
      </c>
      <c r="BR7" s="315" t="s">
        <v>3</v>
      </c>
      <c r="BS7" s="314" t="s">
        <v>4</v>
      </c>
      <c r="BT7" s="315" t="s">
        <v>3</v>
      </c>
      <c r="BU7" s="314" t="s">
        <v>4</v>
      </c>
      <c r="BV7" s="315" t="s">
        <v>3</v>
      </c>
      <c r="BW7" s="314" t="s">
        <v>4</v>
      </c>
      <c r="BX7" s="315" t="s">
        <v>3</v>
      </c>
      <c r="BY7" s="314" t="s">
        <v>4</v>
      </c>
      <c r="BZ7" s="320" t="s">
        <v>3</v>
      </c>
      <c r="CA7" s="317" t="s">
        <v>4</v>
      </c>
      <c r="CB7" s="320" t="s">
        <v>3</v>
      </c>
      <c r="CC7" s="316" t="s">
        <v>4</v>
      </c>
      <c r="CD7" s="315" t="s">
        <v>3</v>
      </c>
      <c r="CE7" s="316" t="s">
        <v>4</v>
      </c>
      <c r="CF7" s="315" t="s">
        <v>3</v>
      </c>
      <c r="CG7" s="316" t="s">
        <v>4</v>
      </c>
      <c r="CH7" s="315" t="s">
        <v>3</v>
      </c>
      <c r="CI7" s="316" t="s">
        <v>4</v>
      </c>
      <c r="CJ7" s="315" t="s">
        <v>3</v>
      </c>
      <c r="CK7" s="316" t="s">
        <v>4</v>
      </c>
      <c r="CL7" s="315" t="s">
        <v>3</v>
      </c>
      <c r="CM7" s="316" t="s">
        <v>4</v>
      </c>
      <c r="CN7" s="315" t="s">
        <v>3</v>
      </c>
      <c r="CO7" s="316" t="s">
        <v>4</v>
      </c>
      <c r="CP7" s="315" t="s">
        <v>3</v>
      </c>
      <c r="CQ7" s="317" t="s">
        <v>4</v>
      </c>
      <c r="CR7" s="320" t="s">
        <v>3</v>
      </c>
      <c r="CS7" s="314" t="s">
        <v>4</v>
      </c>
      <c r="CT7" s="316" t="s">
        <v>3</v>
      </c>
      <c r="CU7" s="316" t="s">
        <v>4</v>
      </c>
      <c r="CV7" s="316" t="s">
        <v>3</v>
      </c>
      <c r="CW7" s="317" t="s">
        <v>4</v>
      </c>
      <c r="CX7" s="316" t="s">
        <v>3</v>
      </c>
      <c r="CY7" s="316" t="s">
        <v>4</v>
      </c>
      <c r="CZ7" s="316" t="s">
        <v>3</v>
      </c>
      <c r="DA7" s="316" t="s">
        <v>4</v>
      </c>
      <c r="DB7" s="316" t="s">
        <v>3</v>
      </c>
      <c r="DC7" s="316" t="s">
        <v>4</v>
      </c>
      <c r="DD7" s="316" t="s">
        <v>3</v>
      </c>
      <c r="DE7" s="316" t="s">
        <v>4</v>
      </c>
      <c r="DF7" s="320" t="s">
        <v>3</v>
      </c>
      <c r="DG7" s="314" t="s">
        <v>4</v>
      </c>
      <c r="DH7" s="316" t="s">
        <v>3</v>
      </c>
      <c r="DI7" s="316" t="s">
        <v>4</v>
      </c>
      <c r="DJ7" s="315" t="s">
        <v>3</v>
      </c>
      <c r="DK7" s="316" t="s">
        <v>4</v>
      </c>
      <c r="DL7" s="315" t="s">
        <v>3</v>
      </c>
      <c r="DM7" s="321" t="s">
        <v>4</v>
      </c>
      <c r="DN7" s="312"/>
      <c r="DO7" s="322" t="s">
        <v>3</v>
      </c>
      <c r="DP7" s="323" t="s">
        <v>4</v>
      </c>
      <c r="DQ7" s="324" t="s">
        <v>3</v>
      </c>
      <c r="DR7" s="325" t="s">
        <v>4</v>
      </c>
      <c r="DS7" s="326" t="s">
        <v>3</v>
      </c>
      <c r="DT7" s="326" t="s">
        <v>4</v>
      </c>
      <c r="DU7" s="324" t="s">
        <v>3</v>
      </c>
      <c r="DV7" s="323" t="s">
        <v>4</v>
      </c>
      <c r="DW7" s="327" t="s">
        <v>3</v>
      </c>
      <c r="DX7" s="323" t="s">
        <v>4</v>
      </c>
      <c r="DY7" s="333" t="s">
        <v>3</v>
      </c>
      <c r="DZ7" s="323" t="s">
        <v>4</v>
      </c>
      <c r="EA7" s="328" t="s">
        <v>3</v>
      </c>
      <c r="EB7" s="325" t="s">
        <v>4</v>
      </c>
      <c r="EC7" s="328" t="s">
        <v>3</v>
      </c>
      <c r="ED7" s="325" t="s">
        <v>4</v>
      </c>
      <c r="EE7" s="326" t="s">
        <v>3</v>
      </c>
      <c r="EF7" s="326" t="s">
        <v>4</v>
      </c>
      <c r="EG7" s="324" t="s">
        <v>3</v>
      </c>
      <c r="EH7" s="325" t="s">
        <v>4</v>
      </c>
      <c r="EI7" s="324" t="s">
        <v>3</v>
      </c>
      <c r="EJ7" s="329" t="s">
        <v>4</v>
      </c>
      <c r="EK7" s="330" t="s">
        <v>3</v>
      </c>
      <c r="EL7" s="325" t="s">
        <v>4</v>
      </c>
      <c r="EM7" s="324" t="s">
        <v>3</v>
      </c>
      <c r="EN7" s="329" t="s">
        <v>4</v>
      </c>
      <c r="EO7" s="327" t="s">
        <v>3</v>
      </c>
      <c r="EP7" s="325" t="s">
        <v>4</v>
      </c>
      <c r="EQ7" s="328" t="s">
        <v>3</v>
      </c>
      <c r="ER7" s="325" t="s">
        <v>4</v>
      </c>
      <c r="ES7" s="324" t="s">
        <v>3</v>
      </c>
      <c r="ET7" s="325" t="s">
        <v>4</v>
      </c>
      <c r="EU7" s="324" t="s">
        <v>3</v>
      </c>
      <c r="EV7" s="329" t="s">
        <v>4</v>
      </c>
      <c r="EW7" s="326" t="s">
        <v>3</v>
      </c>
      <c r="EX7" s="326" t="s">
        <v>4</v>
      </c>
      <c r="EY7" s="324" t="s">
        <v>3</v>
      </c>
      <c r="EZ7" s="326" t="s">
        <v>4</v>
      </c>
      <c r="FA7" s="330" t="s">
        <v>3</v>
      </c>
      <c r="FB7" s="331" t="s">
        <v>4</v>
      </c>
    </row>
    <row r="8" spans="2:158" ht="15.75" thickTop="1" x14ac:dyDescent="0.25">
      <c r="C8" s="133" t="s">
        <v>136</v>
      </c>
      <c r="D8" s="134"/>
      <c r="E8" s="135"/>
      <c r="F8" s="136"/>
      <c r="G8" s="137"/>
      <c r="H8" s="138"/>
      <c r="I8" s="135"/>
      <c r="J8" s="139"/>
      <c r="K8" s="140"/>
      <c r="L8" s="138"/>
      <c r="M8" s="135"/>
      <c r="N8" s="141"/>
      <c r="O8" s="142"/>
      <c r="P8" s="143"/>
      <c r="Q8" s="142"/>
      <c r="R8" s="143"/>
      <c r="S8" s="142"/>
      <c r="T8" s="144"/>
      <c r="U8" s="145"/>
      <c r="V8" s="141"/>
      <c r="W8" s="142"/>
      <c r="X8" s="143"/>
      <c r="Y8" s="142"/>
      <c r="Z8" s="144"/>
      <c r="AA8" s="145"/>
      <c r="AB8" s="146">
        <v>1</v>
      </c>
      <c r="AC8" s="147"/>
      <c r="AD8" s="148"/>
      <c r="AE8" s="149"/>
      <c r="AF8" s="150">
        <v>1</v>
      </c>
      <c r="AG8" s="151"/>
      <c r="AH8" s="152">
        <v>0.9</v>
      </c>
      <c r="AI8" s="153"/>
      <c r="AJ8" s="154"/>
      <c r="AK8" s="155"/>
      <c r="AL8" s="156"/>
      <c r="AM8" s="157"/>
      <c r="AN8" s="158"/>
      <c r="AO8" s="159"/>
      <c r="AP8" s="155"/>
      <c r="AQ8" s="156"/>
      <c r="AR8" s="159"/>
      <c r="AS8" s="160"/>
      <c r="AT8" s="158"/>
      <c r="AU8" s="159"/>
      <c r="AV8" s="155"/>
      <c r="AW8" s="156"/>
      <c r="AX8" s="159"/>
      <c r="AY8" s="160"/>
      <c r="AZ8" s="158"/>
      <c r="BA8" s="159"/>
      <c r="BB8" s="161"/>
      <c r="BC8" s="162"/>
      <c r="BD8" s="163"/>
      <c r="BE8" s="164"/>
      <c r="BF8" s="165"/>
      <c r="BG8" s="164"/>
      <c r="BH8" s="165"/>
      <c r="BI8" s="164"/>
      <c r="BJ8" s="165"/>
      <c r="BK8" s="166"/>
      <c r="BL8" s="167"/>
      <c r="BM8" s="164"/>
      <c r="BN8" s="168"/>
      <c r="BO8" s="169"/>
      <c r="BP8" s="168"/>
      <c r="BQ8" s="169"/>
      <c r="BR8" s="168"/>
      <c r="BS8" s="169"/>
      <c r="BT8" s="168"/>
      <c r="BU8" s="169"/>
      <c r="BV8" s="168"/>
      <c r="BW8" s="169"/>
      <c r="BX8" s="168"/>
      <c r="BY8" s="169"/>
      <c r="BZ8" s="170"/>
      <c r="CA8" s="171"/>
      <c r="CB8" s="170"/>
      <c r="CC8" s="169"/>
      <c r="CD8" s="168"/>
      <c r="CE8" s="169"/>
      <c r="CF8" s="168"/>
      <c r="CG8" s="169"/>
      <c r="CH8" s="168"/>
      <c r="CI8" s="169"/>
      <c r="CJ8" s="168"/>
      <c r="CK8" s="169"/>
      <c r="CL8" s="168"/>
      <c r="CM8" s="169"/>
      <c r="CN8" s="168"/>
      <c r="CO8" s="169"/>
      <c r="CP8" s="168"/>
      <c r="CQ8" s="171"/>
      <c r="CR8" s="170"/>
      <c r="CS8" s="169"/>
      <c r="CT8" s="168"/>
      <c r="CU8" s="169"/>
      <c r="CV8" s="168"/>
      <c r="CW8" s="171"/>
      <c r="CX8" s="172"/>
      <c r="CY8" s="169"/>
      <c r="CZ8" s="173"/>
      <c r="DA8" s="169"/>
      <c r="DB8" s="168"/>
      <c r="DC8" s="169"/>
      <c r="DD8" s="168"/>
      <c r="DE8" s="169"/>
      <c r="DF8" s="170"/>
      <c r="DG8" s="174"/>
      <c r="DH8" s="168"/>
      <c r="DI8" s="169"/>
      <c r="DJ8" s="168"/>
      <c r="DK8" s="169"/>
      <c r="DL8" s="172"/>
      <c r="DM8" s="175"/>
      <c r="DN8" s="162"/>
      <c r="DO8" s="176"/>
      <c r="DP8" s="177"/>
      <c r="DQ8" s="178"/>
      <c r="DR8" s="177"/>
      <c r="DS8" s="178"/>
      <c r="DT8" s="177"/>
      <c r="DU8" s="178"/>
      <c r="DV8" s="179"/>
      <c r="DW8" s="334"/>
      <c r="DX8" s="335"/>
      <c r="DY8" s="336"/>
      <c r="DZ8" s="335"/>
      <c r="EA8" s="337"/>
      <c r="EB8" s="338"/>
      <c r="EC8" s="339"/>
      <c r="ED8" s="340"/>
      <c r="EE8" s="339"/>
      <c r="EF8" s="341"/>
      <c r="EG8" s="342"/>
      <c r="EH8" s="340"/>
      <c r="EI8" s="343"/>
      <c r="EJ8" s="344"/>
      <c r="EK8" s="184"/>
      <c r="EL8" s="182"/>
      <c r="EM8" s="180"/>
      <c r="EN8" s="185"/>
      <c r="EO8" s="184"/>
      <c r="EP8" s="182"/>
      <c r="EQ8" s="180"/>
      <c r="ER8" s="182"/>
      <c r="ES8" s="180"/>
      <c r="ET8" s="182"/>
      <c r="EU8" s="180"/>
      <c r="EV8" s="185"/>
      <c r="EW8" s="183"/>
      <c r="EX8" s="181"/>
      <c r="EY8" s="180"/>
      <c r="EZ8" s="181"/>
      <c r="FA8" s="184"/>
      <c r="FB8" s="186"/>
    </row>
    <row r="9" spans="2:158" x14ac:dyDescent="0.25">
      <c r="C9" s="187" t="s">
        <v>137</v>
      </c>
      <c r="D9" s="188"/>
      <c r="E9" s="189"/>
      <c r="F9" s="139"/>
      <c r="G9" s="140"/>
      <c r="H9" s="190"/>
      <c r="I9" s="189"/>
      <c r="J9" s="139"/>
      <c r="K9" s="140"/>
      <c r="L9" s="190"/>
      <c r="M9" s="189"/>
      <c r="N9" s="191"/>
      <c r="O9" s="192"/>
      <c r="P9" s="193"/>
      <c r="Q9" s="192"/>
      <c r="R9" s="193"/>
      <c r="S9" s="192"/>
      <c r="T9" s="194"/>
      <c r="U9" s="195"/>
      <c r="V9" s="191"/>
      <c r="W9" s="192"/>
      <c r="X9" s="193"/>
      <c r="Y9" s="192"/>
      <c r="Z9" s="194"/>
      <c r="AA9" s="195"/>
      <c r="AB9" s="196">
        <v>1</v>
      </c>
      <c r="AC9" s="197"/>
      <c r="AD9" s="198"/>
      <c r="AE9" s="199"/>
      <c r="AF9" s="196">
        <v>1</v>
      </c>
      <c r="AG9" s="197"/>
      <c r="AH9" s="200">
        <v>0.9</v>
      </c>
      <c r="AI9" s="199"/>
      <c r="AJ9" s="201"/>
      <c r="AK9" s="189"/>
      <c r="AL9" s="139"/>
      <c r="AM9" s="202"/>
      <c r="AN9" s="190"/>
      <c r="AO9" s="203"/>
      <c r="AP9" s="189"/>
      <c r="AQ9" s="139"/>
      <c r="AR9" s="203"/>
      <c r="AS9" s="140"/>
      <c r="AT9" s="190"/>
      <c r="AU9" s="203"/>
      <c r="AV9" s="189"/>
      <c r="AW9" s="139"/>
      <c r="AX9" s="203"/>
      <c r="AY9" s="140"/>
      <c r="AZ9" s="190"/>
      <c r="BA9" s="203"/>
      <c r="BB9" s="204"/>
      <c r="BC9" s="162"/>
      <c r="BD9" s="205"/>
      <c r="BE9" s="206"/>
      <c r="BF9" s="207"/>
      <c r="BG9" s="206"/>
      <c r="BH9" s="207"/>
      <c r="BI9" s="206"/>
      <c r="BJ9" s="207"/>
      <c r="BK9" s="208"/>
      <c r="BL9" s="209"/>
      <c r="BM9" s="206"/>
      <c r="BN9" s="207"/>
      <c r="BO9" s="206"/>
      <c r="BP9" s="207"/>
      <c r="BQ9" s="206"/>
      <c r="BR9" s="207"/>
      <c r="BS9" s="206"/>
      <c r="BT9" s="207"/>
      <c r="BU9" s="206"/>
      <c r="BV9" s="207"/>
      <c r="BW9" s="206"/>
      <c r="BX9" s="207"/>
      <c r="BY9" s="206"/>
      <c r="BZ9" s="209"/>
      <c r="CA9" s="208"/>
      <c r="CB9" s="209"/>
      <c r="CC9" s="206"/>
      <c r="CD9" s="207"/>
      <c r="CE9" s="206"/>
      <c r="CF9" s="207"/>
      <c r="CG9" s="206"/>
      <c r="CH9" s="207"/>
      <c r="CI9" s="206"/>
      <c r="CJ9" s="207"/>
      <c r="CK9" s="206"/>
      <c r="CL9" s="207"/>
      <c r="CM9" s="206"/>
      <c r="CN9" s="207"/>
      <c r="CO9" s="206"/>
      <c r="CP9" s="207"/>
      <c r="CQ9" s="208"/>
      <c r="CR9" s="209"/>
      <c r="CS9" s="206"/>
      <c r="CT9" s="207"/>
      <c r="CU9" s="206"/>
      <c r="CV9" s="207"/>
      <c r="CW9" s="208"/>
      <c r="CX9" s="210"/>
      <c r="CY9" s="206"/>
      <c r="CZ9" s="211"/>
      <c r="DA9" s="206"/>
      <c r="DB9" s="207"/>
      <c r="DC9" s="206"/>
      <c r="DD9" s="207"/>
      <c r="DE9" s="206"/>
      <c r="DF9" s="209"/>
      <c r="DG9" s="212"/>
      <c r="DH9" s="207"/>
      <c r="DI9" s="206"/>
      <c r="DJ9" s="207"/>
      <c r="DK9" s="206"/>
      <c r="DL9" s="210"/>
      <c r="DM9" s="213"/>
      <c r="DN9" s="162"/>
      <c r="DO9" s="214"/>
      <c r="DP9" s="215"/>
      <c r="DQ9" s="216"/>
      <c r="DR9" s="215"/>
      <c r="DS9" s="216"/>
      <c r="DT9" s="215"/>
      <c r="DU9" s="216"/>
      <c r="DV9" s="217"/>
      <c r="DW9" s="345"/>
      <c r="DX9" s="346"/>
      <c r="DY9" s="347"/>
      <c r="DZ9" s="346"/>
      <c r="EA9" s="348"/>
      <c r="EB9" s="349"/>
      <c r="EC9" s="350"/>
      <c r="ED9" s="351"/>
      <c r="EE9" s="350"/>
      <c r="EF9" s="352"/>
      <c r="EG9" s="353"/>
      <c r="EH9" s="351"/>
      <c r="EI9" s="354"/>
      <c r="EJ9" s="355"/>
      <c r="EK9" s="222"/>
      <c r="EL9" s="220"/>
      <c r="EM9" s="218"/>
      <c r="EN9" s="223"/>
      <c r="EO9" s="222"/>
      <c r="EP9" s="220"/>
      <c r="EQ9" s="218"/>
      <c r="ER9" s="220"/>
      <c r="ES9" s="218"/>
      <c r="ET9" s="220"/>
      <c r="EU9" s="218"/>
      <c r="EV9" s="223"/>
      <c r="EW9" s="221"/>
      <c r="EX9" s="219"/>
      <c r="EY9" s="218"/>
      <c r="EZ9" s="219"/>
      <c r="FA9" s="222"/>
      <c r="FB9" s="224"/>
    </row>
    <row r="10" spans="2:158" x14ac:dyDescent="0.25">
      <c r="C10" s="187" t="s">
        <v>138</v>
      </c>
      <c r="D10" s="188"/>
      <c r="E10" s="189"/>
      <c r="F10" s="139"/>
      <c r="G10" s="140"/>
      <c r="H10" s="190"/>
      <c r="I10" s="189"/>
      <c r="J10" s="139"/>
      <c r="K10" s="140"/>
      <c r="L10" s="190"/>
      <c r="M10" s="189"/>
      <c r="N10" s="191"/>
      <c r="O10" s="192"/>
      <c r="P10" s="193"/>
      <c r="Q10" s="192"/>
      <c r="R10" s="193"/>
      <c r="S10" s="192"/>
      <c r="T10" s="194"/>
      <c r="U10" s="195"/>
      <c r="V10" s="191"/>
      <c r="W10" s="192"/>
      <c r="X10" s="193"/>
      <c r="Y10" s="192"/>
      <c r="Z10" s="194"/>
      <c r="AA10" s="195"/>
      <c r="AB10" s="196">
        <v>1</v>
      </c>
      <c r="AC10" s="197"/>
      <c r="AD10" s="198"/>
      <c r="AE10" s="199"/>
      <c r="AF10" s="196">
        <v>1</v>
      </c>
      <c r="AG10" s="197"/>
      <c r="AH10" s="200">
        <v>0.9</v>
      </c>
      <c r="AI10" s="199"/>
      <c r="AJ10" s="201"/>
      <c r="AK10" s="189"/>
      <c r="AL10" s="139"/>
      <c r="AM10" s="202"/>
      <c r="AN10" s="190"/>
      <c r="AO10" s="203"/>
      <c r="AP10" s="189"/>
      <c r="AQ10" s="139"/>
      <c r="AR10" s="203"/>
      <c r="AS10" s="140"/>
      <c r="AT10" s="190"/>
      <c r="AU10" s="203"/>
      <c r="AV10" s="189"/>
      <c r="AW10" s="139"/>
      <c r="AX10" s="203"/>
      <c r="AY10" s="140"/>
      <c r="AZ10" s="190"/>
      <c r="BA10" s="203"/>
      <c r="BB10" s="204"/>
      <c r="BC10" s="162"/>
      <c r="BD10" s="205"/>
      <c r="BE10" s="206"/>
      <c r="BF10" s="207"/>
      <c r="BG10" s="206"/>
      <c r="BH10" s="207"/>
      <c r="BI10" s="206"/>
      <c r="BJ10" s="207"/>
      <c r="BK10" s="208"/>
      <c r="BL10" s="209"/>
      <c r="BM10" s="206"/>
      <c r="BN10" s="207"/>
      <c r="BO10" s="206"/>
      <c r="BP10" s="207"/>
      <c r="BQ10" s="206"/>
      <c r="BR10" s="207"/>
      <c r="BS10" s="206"/>
      <c r="BT10" s="207"/>
      <c r="BU10" s="206"/>
      <c r="BV10" s="207"/>
      <c r="BW10" s="206"/>
      <c r="BX10" s="207"/>
      <c r="BY10" s="206"/>
      <c r="BZ10" s="209"/>
      <c r="CA10" s="208"/>
      <c r="CB10" s="209"/>
      <c r="CC10" s="206"/>
      <c r="CD10" s="207"/>
      <c r="CE10" s="206"/>
      <c r="CF10" s="207"/>
      <c r="CG10" s="206"/>
      <c r="CH10" s="207"/>
      <c r="CI10" s="206"/>
      <c r="CJ10" s="207"/>
      <c r="CK10" s="206"/>
      <c r="CL10" s="207"/>
      <c r="CM10" s="206"/>
      <c r="CN10" s="207"/>
      <c r="CO10" s="206"/>
      <c r="CP10" s="207"/>
      <c r="CQ10" s="208"/>
      <c r="CR10" s="209"/>
      <c r="CS10" s="206"/>
      <c r="CT10" s="207"/>
      <c r="CU10" s="206"/>
      <c r="CV10" s="207"/>
      <c r="CW10" s="208"/>
      <c r="CX10" s="210"/>
      <c r="CY10" s="206"/>
      <c r="CZ10" s="211"/>
      <c r="DA10" s="206"/>
      <c r="DB10" s="207"/>
      <c r="DC10" s="206"/>
      <c r="DD10" s="207"/>
      <c r="DE10" s="206"/>
      <c r="DF10" s="209"/>
      <c r="DG10" s="212"/>
      <c r="DH10" s="207"/>
      <c r="DI10" s="206"/>
      <c r="DJ10" s="207"/>
      <c r="DK10" s="206"/>
      <c r="DL10" s="210"/>
      <c r="DM10" s="213"/>
      <c r="DN10" s="162"/>
      <c r="DO10" s="214"/>
      <c r="DP10" s="215"/>
      <c r="DQ10" s="216"/>
      <c r="DR10" s="215"/>
      <c r="DS10" s="216"/>
      <c r="DT10" s="215"/>
      <c r="DU10" s="216"/>
      <c r="DV10" s="217"/>
      <c r="DW10" s="345"/>
      <c r="DX10" s="346"/>
      <c r="DY10" s="347"/>
      <c r="DZ10" s="346"/>
      <c r="EA10" s="348"/>
      <c r="EB10" s="349"/>
      <c r="EC10" s="350"/>
      <c r="ED10" s="351"/>
      <c r="EE10" s="350"/>
      <c r="EF10" s="352"/>
      <c r="EG10" s="353"/>
      <c r="EH10" s="351"/>
      <c r="EI10" s="354"/>
      <c r="EJ10" s="355"/>
      <c r="EK10" s="222"/>
      <c r="EL10" s="220"/>
      <c r="EM10" s="218"/>
      <c r="EN10" s="223"/>
      <c r="EO10" s="222"/>
      <c r="EP10" s="220"/>
      <c r="EQ10" s="218"/>
      <c r="ER10" s="220"/>
      <c r="ES10" s="218"/>
      <c r="ET10" s="220"/>
      <c r="EU10" s="218"/>
      <c r="EV10" s="223"/>
      <c r="EW10" s="221"/>
      <c r="EX10" s="219"/>
      <c r="EY10" s="218"/>
      <c r="EZ10" s="219"/>
      <c r="FA10" s="222"/>
      <c r="FB10" s="224"/>
    </row>
    <row r="11" spans="2:158" x14ac:dyDescent="0.25">
      <c r="C11" s="187" t="s">
        <v>139</v>
      </c>
      <c r="D11" s="188"/>
      <c r="E11" s="189"/>
      <c r="F11" s="139"/>
      <c r="G11" s="140"/>
      <c r="H11" s="190"/>
      <c r="I11" s="189"/>
      <c r="J11" s="139"/>
      <c r="K11" s="140"/>
      <c r="L11" s="190"/>
      <c r="M11" s="189"/>
      <c r="N11" s="191"/>
      <c r="O11" s="192"/>
      <c r="P11" s="193"/>
      <c r="Q11" s="192"/>
      <c r="R11" s="193"/>
      <c r="S11" s="192"/>
      <c r="T11" s="194"/>
      <c r="U11" s="195"/>
      <c r="V11" s="191"/>
      <c r="W11" s="192"/>
      <c r="X11" s="193"/>
      <c r="Y11" s="192"/>
      <c r="Z11" s="194"/>
      <c r="AA11" s="195"/>
      <c r="AB11" s="196">
        <v>1</v>
      </c>
      <c r="AC11" s="197"/>
      <c r="AD11" s="198"/>
      <c r="AE11" s="199"/>
      <c r="AF11" s="196">
        <v>1</v>
      </c>
      <c r="AG11" s="197"/>
      <c r="AH11" s="200">
        <v>0.9</v>
      </c>
      <c r="AI11" s="199"/>
      <c r="AJ11" s="201"/>
      <c r="AK11" s="189"/>
      <c r="AL11" s="139"/>
      <c r="AM11" s="202"/>
      <c r="AN11" s="190"/>
      <c r="AO11" s="203"/>
      <c r="AP11" s="189"/>
      <c r="AQ11" s="139"/>
      <c r="AR11" s="203"/>
      <c r="AS11" s="140"/>
      <c r="AT11" s="190"/>
      <c r="AU11" s="203"/>
      <c r="AV11" s="189"/>
      <c r="AW11" s="139"/>
      <c r="AX11" s="203"/>
      <c r="AY11" s="140"/>
      <c r="AZ11" s="190"/>
      <c r="BA11" s="203"/>
      <c r="BB11" s="204"/>
      <c r="BC11" s="162"/>
      <c r="BD11" s="205"/>
      <c r="BE11" s="206"/>
      <c r="BF11" s="207"/>
      <c r="BG11" s="206"/>
      <c r="BH11" s="207"/>
      <c r="BI11" s="206"/>
      <c r="BJ11" s="207"/>
      <c r="BK11" s="208"/>
      <c r="BL11" s="209"/>
      <c r="BM11" s="206"/>
      <c r="BN11" s="207"/>
      <c r="BO11" s="206"/>
      <c r="BP11" s="207"/>
      <c r="BQ11" s="206"/>
      <c r="BR11" s="207"/>
      <c r="BS11" s="206"/>
      <c r="BT11" s="207"/>
      <c r="BU11" s="206"/>
      <c r="BV11" s="207"/>
      <c r="BW11" s="206"/>
      <c r="BX11" s="207"/>
      <c r="BY11" s="206"/>
      <c r="BZ11" s="209"/>
      <c r="CA11" s="208"/>
      <c r="CB11" s="209"/>
      <c r="CC11" s="206"/>
      <c r="CD11" s="207"/>
      <c r="CE11" s="206"/>
      <c r="CF11" s="207"/>
      <c r="CG11" s="206"/>
      <c r="CH11" s="207"/>
      <c r="CI11" s="206"/>
      <c r="CJ11" s="207"/>
      <c r="CK11" s="206"/>
      <c r="CL11" s="207"/>
      <c r="CM11" s="206"/>
      <c r="CN11" s="207"/>
      <c r="CO11" s="206"/>
      <c r="CP11" s="207"/>
      <c r="CQ11" s="208"/>
      <c r="CR11" s="209"/>
      <c r="CS11" s="206"/>
      <c r="CT11" s="207"/>
      <c r="CU11" s="206"/>
      <c r="CV11" s="207"/>
      <c r="CW11" s="208"/>
      <c r="CX11" s="210"/>
      <c r="CY11" s="206"/>
      <c r="CZ11" s="211"/>
      <c r="DA11" s="206"/>
      <c r="DB11" s="207"/>
      <c r="DC11" s="206"/>
      <c r="DD11" s="207"/>
      <c r="DE11" s="206"/>
      <c r="DF11" s="209"/>
      <c r="DG11" s="212"/>
      <c r="DH11" s="207"/>
      <c r="DI11" s="206"/>
      <c r="DJ11" s="207"/>
      <c r="DK11" s="206"/>
      <c r="DL11" s="210"/>
      <c r="DM11" s="213"/>
      <c r="DN11" s="162"/>
      <c r="DO11" s="214"/>
      <c r="DP11" s="215"/>
      <c r="DQ11" s="216"/>
      <c r="DR11" s="215"/>
      <c r="DS11" s="216"/>
      <c r="DT11" s="215"/>
      <c r="DU11" s="216"/>
      <c r="DV11" s="217"/>
      <c r="DW11" s="345"/>
      <c r="DX11" s="346"/>
      <c r="DY11" s="347"/>
      <c r="DZ11" s="346"/>
      <c r="EA11" s="348"/>
      <c r="EB11" s="349"/>
      <c r="EC11" s="350"/>
      <c r="ED11" s="351"/>
      <c r="EE11" s="350"/>
      <c r="EF11" s="352"/>
      <c r="EG11" s="353"/>
      <c r="EH11" s="351"/>
      <c r="EI11" s="354"/>
      <c r="EJ11" s="355"/>
      <c r="EK11" s="222"/>
      <c r="EL11" s="220"/>
      <c r="EM11" s="218"/>
      <c r="EN11" s="223"/>
      <c r="EO11" s="222"/>
      <c r="EP11" s="220"/>
      <c r="EQ11" s="218"/>
      <c r="ER11" s="220"/>
      <c r="ES11" s="218"/>
      <c r="ET11" s="220"/>
      <c r="EU11" s="218"/>
      <c r="EV11" s="223"/>
      <c r="EW11" s="221"/>
      <c r="EX11" s="219"/>
      <c r="EY11" s="218"/>
      <c r="EZ11" s="219"/>
      <c r="FA11" s="222"/>
      <c r="FB11" s="224"/>
    </row>
    <row r="12" spans="2:158" x14ac:dyDescent="0.25">
      <c r="C12" s="187" t="s">
        <v>140</v>
      </c>
      <c r="D12" s="188"/>
      <c r="E12" s="189"/>
      <c r="F12" s="139"/>
      <c r="G12" s="140"/>
      <c r="H12" s="190"/>
      <c r="I12" s="189"/>
      <c r="J12" s="139"/>
      <c r="K12" s="140"/>
      <c r="L12" s="190"/>
      <c r="M12" s="189"/>
      <c r="N12" s="191"/>
      <c r="O12" s="192"/>
      <c r="P12" s="193"/>
      <c r="Q12" s="192"/>
      <c r="R12" s="193"/>
      <c r="S12" s="192"/>
      <c r="T12" s="194"/>
      <c r="U12" s="195"/>
      <c r="V12" s="191"/>
      <c r="W12" s="192"/>
      <c r="X12" s="193"/>
      <c r="Y12" s="192"/>
      <c r="Z12" s="194"/>
      <c r="AA12" s="195"/>
      <c r="AB12" s="196">
        <v>1</v>
      </c>
      <c r="AC12" s="197"/>
      <c r="AD12" s="198"/>
      <c r="AE12" s="199"/>
      <c r="AF12" s="196">
        <v>1</v>
      </c>
      <c r="AG12" s="197"/>
      <c r="AH12" s="200">
        <v>0.9</v>
      </c>
      <c r="AI12" s="199"/>
      <c r="AJ12" s="201"/>
      <c r="AK12" s="189"/>
      <c r="AL12" s="139"/>
      <c r="AM12" s="202"/>
      <c r="AN12" s="190"/>
      <c r="AO12" s="203"/>
      <c r="AP12" s="189"/>
      <c r="AQ12" s="139"/>
      <c r="AR12" s="203"/>
      <c r="AS12" s="140"/>
      <c r="AT12" s="190"/>
      <c r="AU12" s="203"/>
      <c r="AV12" s="189"/>
      <c r="AW12" s="139"/>
      <c r="AX12" s="203"/>
      <c r="AY12" s="140"/>
      <c r="AZ12" s="190"/>
      <c r="BA12" s="203"/>
      <c r="BB12" s="204"/>
      <c r="BC12" s="162"/>
      <c r="BD12" s="205"/>
      <c r="BE12" s="206"/>
      <c r="BF12" s="207"/>
      <c r="BG12" s="206"/>
      <c r="BH12" s="207"/>
      <c r="BI12" s="206"/>
      <c r="BJ12" s="207"/>
      <c r="BK12" s="208"/>
      <c r="BL12" s="209"/>
      <c r="BM12" s="206"/>
      <c r="BN12" s="207"/>
      <c r="BO12" s="206"/>
      <c r="BP12" s="207"/>
      <c r="BQ12" s="206"/>
      <c r="BR12" s="207"/>
      <c r="BS12" s="206"/>
      <c r="BT12" s="207"/>
      <c r="BU12" s="206"/>
      <c r="BV12" s="207"/>
      <c r="BW12" s="206"/>
      <c r="BX12" s="207"/>
      <c r="BY12" s="206"/>
      <c r="BZ12" s="209"/>
      <c r="CA12" s="208"/>
      <c r="CB12" s="209"/>
      <c r="CC12" s="206"/>
      <c r="CD12" s="207"/>
      <c r="CE12" s="206"/>
      <c r="CF12" s="207"/>
      <c r="CG12" s="206"/>
      <c r="CH12" s="207"/>
      <c r="CI12" s="206"/>
      <c r="CJ12" s="207"/>
      <c r="CK12" s="206"/>
      <c r="CL12" s="207"/>
      <c r="CM12" s="206"/>
      <c r="CN12" s="207"/>
      <c r="CO12" s="206"/>
      <c r="CP12" s="207"/>
      <c r="CQ12" s="208"/>
      <c r="CR12" s="209"/>
      <c r="CS12" s="206"/>
      <c r="CT12" s="207"/>
      <c r="CU12" s="206"/>
      <c r="CV12" s="207"/>
      <c r="CW12" s="208"/>
      <c r="CX12" s="210"/>
      <c r="CY12" s="206"/>
      <c r="CZ12" s="211"/>
      <c r="DA12" s="206"/>
      <c r="DB12" s="207"/>
      <c r="DC12" s="206"/>
      <c r="DD12" s="207"/>
      <c r="DE12" s="206"/>
      <c r="DF12" s="209"/>
      <c r="DG12" s="212"/>
      <c r="DH12" s="207"/>
      <c r="DI12" s="206"/>
      <c r="DJ12" s="207"/>
      <c r="DK12" s="206"/>
      <c r="DL12" s="210"/>
      <c r="DM12" s="213"/>
      <c r="DN12" s="162"/>
      <c r="DO12" s="214"/>
      <c r="DP12" s="215"/>
      <c r="DQ12" s="216"/>
      <c r="DR12" s="215"/>
      <c r="DS12" s="216"/>
      <c r="DT12" s="215"/>
      <c r="DU12" s="216"/>
      <c r="DV12" s="217"/>
      <c r="DW12" s="345"/>
      <c r="DX12" s="346"/>
      <c r="DY12" s="347"/>
      <c r="DZ12" s="346"/>
      <c r="EA12" s="348"/>
      <c r="EB12" s="349"/>
      <c r="EC12" s="350"/>
      <c r="ED12" s="351"/>
      <c r="EE12" s="350"/>
      <c r="EF12" s="352"/>
      <c r="EG12" s="353"/>
      <c r="EH12" s="351"/>
      <c r="EI12" s="354"/>
      <c r="EJ12" s="355"/>
      <c r="EK12" s="222"/>
      <c r="EL12" s="220"/>
      <c r="EM12" s="218"/>
      <c r="EN12" s="223"/>
      <c r="EO12" s="222"/>
      <c r="EP12" s="220"/>
      <c r="EQ12" s="218"/>
      <c r="ER12" s="220"/>
      <c r="ES12" s="218"/>
      <c r="ET12" s="220"/>
      <c r="EU12" s="218"/>
      <c r="EV12" s="223"/>
      <c r="EW12" s="221"/>
      <c r="EX12" s="219"/>
      <c r="EY12" s="218"/>
      <c r="EZ12" s="219"/>
      <c r="FA12" s="222"/>
      <c r="FB12" s="224"/>
    </row>
    <row r="13" spans="2:158" x14ac:dyDescent="0.25">
      <c r="C13" s="187" t="s">
        <v>141</v>
      </c>
      <c r="D13" s="188"/>
      <c r="E13" s="189"/>
      <c r="F13" s="139"/>
      <c r="G13" s="140"/>
      <c r="H13" s="190"/>
      <c r="I13" s="189"/>
      <c r="J13" s="139"/>
      <c r="K13" s="140"/>
      <c r="L13" s="190"/>
      <c r="M13" s="189"/>
      <c r="N13" s="191"/>
      <c r="O13" s="192"/>
      <c r="P13" s="193"/>
      <c r="Q13" s="192"/>
      <c r="R13" s="193"/>
      <c r="S13" s="192"/>
      <c r="T13" s="194"/>
      <c r="U13" s="195"/>
      <c r="V13" s="191"/>
      <c r="W13" s="192"/>
      <c r="X13" s="193"/>
      <c r="Y13" s="192"/>
      <c r="Z13" s="194"/>
      <c r="AA13" s="195"/>
      <c r="AB13" s="196">
        <v>1</v>
      </c>
      <c r="AC13" s="197"/>
      <c r="AD13" s="198"/>
      <c r="AE13" s="199"/>
      <c r="AF13" s="196">
        <v>1</v>
      </c>
      <c r="AG13" s="197"/>
      <c r="AH13" s="200">
        <v>0.9</v>
      </c>
      <c r="AI13" s="199"/>
      <c r="AJ13" s="201"/>
      <c r="AK13" s="189"/>
      <c r="AL13" s="139"/>
      <c r="AM13" s="202"/>
      <c r="AN13" s="190"/>
      <c r="AO13" s="203"/>
      <c r="AP13" s="189"/>
      <c r="AQ13" s="139"/>
      <c r="AR13" s="203"/>
      <c r="AS13" s="140"/>
      <c r="AT13" s="190"/>
      <c r="AU13" s="203"/>
      <c r="AV13" s="189"/>
      <c r="AW13" s="139"/>
      <c r="AX13" s="203"/>
      <c r="AY13" s="140"/>
      <c r="AZ13" s="190"/>
      <c r="BA13" s="203"/>
      <c r="BB13" s="204"/>
      <c r="BC13" s="162"/>
      <c r="BD13" s="205"/>
      <c r="BE13" s="206"/>
      <c r="BF13" s="207"/>
      <c r="BG13" s="206"/>
      <c r="BH13" s="207"/>
      <c r="BI13" s="206"/>
      <c r="BJ13" s="207"/>
      <c r="BK13" s="208"/>
      <c r="BL13" s="209"/>
      <c r="BM13" s="206"/>
      <c r="BN13" s="207"/>
      <c r="BO13" s="206"/>
      <c r="BP13" s="207"/>
      <c r="BQ13" s="206"/>
      <c r="BR13" s="207"/>
      <c r="BS13" s="206"/>
      <c r="BT13" s="207"/>
      <c r="BU13" s="206"/>
      <c r="BV13" s="207"/>
      <c r="BW13" s="206"/>
      <c r="BX13" s="207"/>
      <c r="BY13" s="206"/>
      <c r="BZ13" s="209"/>
      <c r="CA13" s="208"/>
      <c r="CB13" s="209"/>
      <c r="CC13" s="206"/>
      <c r="CD13" s="207"/>
      <c r="CE13" s="206"/>
      <c r="CF13" s="207"/>
      <c r="CG13" s="206"/>
      <c r="CH13" s="207"/>
      <c r="CI13" s="206"/>
      <c r="CJ13" s="207"/>
      <c r="CK13" s="206"/>
      <c r="CL13" s="207"/>
      <c r="CM13" s="206"/>
      <c r="CN13" s="207"/>
      <c r="CO13" s="206"/>
      <c r="CP13" s="207"/>
      <c r="CQ13" s="208"/>
      <c r="CR13" s="209"/>
      <c r="CS13" s="206"/>
      <c r="CT13" s="207"/>
      <c r="CU13" s="206"/>
      <c r="CV13" s="207"/>
      <c r="CW13" s="208"/>
      <c r="CX13" s="210"/>
      <c r="CY13" s="206"/>
      <c r="CZ13" s="211"/>
      <c r="DA13" s="206"/>
      <c r="DB13" s="207"/>
      <c r="DC13" s="206"/>
      <c r="DD13" s="207"/>
      <c r="DE13" s="206"/>
      <c r="DF13" s="209"/>
      <c r="DG13" s="212"/>
      <c r="DH13" s="207"/>
      <c r="DI13" s="206"/>
      <c r="DJ13" s="207"/>
      <c r="DK13" s="206"/>
      <c r="DL13" s="210"/>
      <c r="DM13" s="213"/>
      <c r="DN13" s="162"/>
      <c r="DO13" s="214"/>
      <c r="DP13" s="215"/>
      <c r="DQ13" s="216"/>
      <c r="DR13" s="215"/>
      <c r="DS13" s="216"/>
      <c r="DT13" s="215"/>
      <c r="DU13" s="216"/>
      <c r="DV13" s="217"/>
      <c r="DW13" s="345"/>
      <c r="DX13" s="346"/>
      <c r="DY13" s="347"/>
      <c r="DZ13" s="346"/>
      <c r="EA13" s="348"/>
      <c r="EB13" s="349"/>
      <c r="EC13" s="350"/>
      <c r="ED13" s="351"/>
      <c r="EE13" s="350"/>
      <c r="EF13" s="352"/>
      <c r="EG13" s="353"/>
      <c r="EH13" s="351"/>
      <c r="EI13" s="354"/>
      <c r="EJ13" s="355"/>
      <c r="EK13" s="222"/>
      <c r="EL13" s="220"/>
      <c r="EM13" s="218"/>
      <c r="EN13" s="223"/>
      <c r="EO13" s="222"/>
      <c r="EP13" s="220"/>
      <c r="EQ13" s="218"/>
      <c r="ER13" s="220"/>
      <c r="ES13" s="218"/>
      <c r="ET13" s="220"/>
      <c r="EU13" s="218"/>
      <c r="EV13" s="223"/>
      <c r="EW13" s="221"/>
      <c r="EX13" s="219"/>
      <c r="EY13" s="218"/>
      <c r="EZ13" s="219"/>
      <c r="FA13" s="222"/>
      <c r="FB13" s="224"/>
    </row>
    <row r="14" spans="2:158" x14ac:dyDescent="0.25">
      <c r="C14" s="187" t="s">
        <v>142</v>
      </c>
      <c r="D14" s="188"/>
      <c r="E14" s="189"/>
      <c r="F14" s="139"/>
      <c r="G14" s="140"/>
      <c r="H14" s="190"/>
      <c r="I14" s="189"/>
      <c r="J14" s="139"/>
      <c r="K14" s="140"/>
      <c r="L14" s="190"/>
      <c r="M14" s="189"/>
      <c r="N14" s="191"/>
      <c r="O14" s="192"/>
      <c r="P14" s="193"/>
      <c r="Q14" s="192"/>
      <c r="R14" s="193"/>
      <c r="S14" s="192"/>
      <c r="T14" s="194"/>
      <c r="U14" s="195"/>
      <c r="V14" s="191"/>
      <c r="W14" s="192"/>
      <c r="X14" s="193"/>
      <c r="Y14" s="192"/>
      <c r="Z14" s="194"/>
      <c r="AA14" s="195"/>
      <c r="AB14" s="196">
        <v>1</v>
      </c>
      <c r="AC14" s="197"/>
      <c r="AD14" s="198"/>
      <c r="AE14" s="199"/>
      <c r="AF14" s="196">
        <v>1</v>
      </c>
      <c r="AG14" s="197"/>
      <c r="AH14" s="200">
        <v>0.9</v>
      </c>
      <c r="AI14" s="199"/>
      <c r="AJ14" s="201"/>
      <c r="AK14" s="189"/>
      <c r="AL14" s="139"/>
      <c r="AM14" s="202"/>
      <c r="AN14" s="190"/>
      <c r="AO14" s="203"/>
      <c r="AP14" s="189"/>
      <c r="AQ14" s="139"/>
      <c r="AR14" s="203"/>
      <c r="AS14" s="140"/>
      <c r="AT14" s="190"/>
      <c r="AU14" s="203"/>
      <c r="AV14" s="189"/>
      <c r="AW14" s="139"/>
      <c r="AX14" s="203"/>
      <c r="AY14" s="140"/>
      <c r="AZ14" s="190"/>
      <c r="BA14" s="203"/>
      <c r="BB14" s="204"/>
      <c r="BC14" s="162"/>
      <c r="BD14" s="205"/>
      <c r="BE14" s="206"/>
      <c r="BF14" s="207"/>
      <c r="BG14" s="206"/>
      <c r="BH14" s="207"/>
      <c r="BI14" s="206"/>
      <c r="BJ14" s="207"/>
      <c r="BK14" s="208"/>
      <c r="BL14" s="209"/>
      <c r="BM14" s="206"/>
      <c r="BN14" s="207"/>
      <c r="BO14" s="206"/>
      <c r="BP14" s="207"/>
      <c r="BQ14" s="206"/>
      <c r="BR14" s="207"/>
      <c r="BS14" s="206"/>
      <c r="BT14" s="207"/>
      <c r="BU14" s="206"/>
      <c r="BV14" s="207"/>
      <c r="BW14" s="206"/>
      <c r="BX14" s="207"/>
      <c r="BY14" s="206"/>
      <c r="BZ14" s="209"/>
      <c r="CA14" s="208"/>
      <c r="CB14" s="209"/>
      <c r="CC14" s="206"/>
      <c r="CD14" s="207"/>
      <c r="CE14" s="206"/>
      <c r="CF14" s="207"/>
      <c r="CG14" s="206"/>
      <c r="CH14" s="207"/>
      <c r="CI14" s="206"/>
      <c r="CJ14" s="207"/>
      <c r="CK14" s="206"/>
      <c r="CL14" s="207"/>
      <c r="CM14" s="206"/>
      <c r="CN14" s="207"/>
      <c r="CO14" s="206"/>
      <c r="CP14" s="207"/>
      <c r="CQ14" s="208"/>
      <c r="CR14" s="209"/>
      <c r="CS14" s="206"/>
      <c r="CT14" s="207"/>
      <c r="CU14" s="206"/>
      <c r="CV14" s="207"/>
      <c r="CW14" s="208"/>
      <c r="CX14" s="210"/>
      <c r="CY14" s="206"/>
      <c r="CZ14" s="211"/>
      <c r="DA14" s="206"/>
      <c r="DB14" s="207"/>
      <c r="DC14" s="206"/>
      <c r="DD14" s="207"/>
      <c r="DE14" s="206"/>
      <c r="DF14" s="209"/>
      <c r="DG14" s="212"/>
      <c r="DH14" s="207"/>
      <c r="DI14" s="206"/>
      <c r="DJ14" s="207"/>
      <c r="DK14" s="206"/>
      <c r="DL14" s="210"/>
      <c r="DM14" s="213"/>
      <c r="DN14" s="162"/>
      <c r="DO14" s="214"/>
      <c r="DP14" s="215"/>
      <c r="DQ14" s="216"/>
      <c r="DR14" s="215"/>
      <c r="DS14" s="216"/>
      <c r="DT14" s="215"/>
      <c r="DU14" s="216"/>
      <c r="DV14" s="217"/>
      <c r="DW14" s="345"/>
      <c r="DX14" s="346"/>
      <c r="DY14" s="347"/>
      <c r="DZ14" s="346"/>
      <c r="EA14" s="348"/>
      <c r="EB14" s="349"/>
      <c r="EC14" s="350"/>
      <c r="ED14" s="351"/>
      <c r="EE14" s="350"/>
      <c r="EF14" s="352"/>
      <c r="EG14" s="353"/>
      <c r="EH14" s="351"/>
      <c r="EI14" s="354"/>
      <c r="EJ14" s="355"/>
      <c r="EK14" s="222"/>
      <c r="EL14" s="220"/>
      <c r="EM14" s="218"/>
      <c r="EN14" s="223"/>
      <c r="EO14" s="222"/>
      <c r="EP14" s="220"/>
      <c r="EQ14" s="218"/>
      <c r="ER14" s="220"/>
      <c r="ES14" s="218"/>
      <c r="ET14" s="220"/>
      <c r="EU14" s="218"/>
      <c r="EV14" s="223"/>
      <c r="EW14" s="221"/>
      <c r="EX14" s="219"/>
      <c r="EY14" s="218"/>
      <c r="EZ14" s="219"/>
      <c r="FA14" s="222"/>
      <c r="FB14" s="224"/>
    </row>
    <row r="15" spans="2:158" x14ac:dyDescent="0.25">
      <c r="C15" s="187" t="s">
        <v>143</v>
      </c>
      <c r="D15" s="188"/>
      <c r="E15" s="189"/>
      <c r="F15" s="139"/>
      <c r="G15" s="140"/>
      <c r="H15" s="190"/>
      <c r="I15" s="189"/>
      <c r="J15" s="139"/>
      <c r="K15" s="140"/>
      <c r="L15" s="190"/>
      <c r="M15" s="189"/>
      <c r="N15" s="191"/>
      <c r="O15" s="192"/>
      <c r="P15" s="193"/>
      <c r="Q15" s="192"/>
      <c r="R15" s="193"/>
      <c r="S15" s="192"/>
      <c r="T15" s="194"/>
      <c r="U15" s="195"/>
      <c r="V15" s="191"/>
      <c r="W15" s="192"/>
      <c r="X15" s="193"/>
      <c r="Y15" s="192"/>
      <c r="Z15" s="194"/>
      <c r="AA15" s="195"/>
      <c r="AB15" s="196">
        <v>1</v>
      </c>
      <c r="AC15" s="197"/>
      <c r="AD15" s="198"/>
      <c r="AE15" s="199"/>
      <c r="AF15" s="196">
        <v>1</v>
      </c>
      <c r="AG15" s="197"/>
      <c r="AH15" s="200">
        <v>0.9</v>
      </c>
      <c r="AI15" s="199"/>
      <c r="AJ15" s="201"/>
      <c r="AK15" s="189"/>
      <c r="AL15" s="139"/>
      <c r="AM15" s="202"/>
      <c r="AN15" s="190"/>
      <c r="AO15" s="203"/>
      <c r="AP15" s="189"/>
      <c r="AQ15" s="139"/>
      <c r="AR15" s="203"/>
      <c r="AS15" s="140"/>
      <c r="AT15" s="190"/>
      <c r="AU15" s="203"/>
      <c r="AV15" s="189"/>
      <c r="AW15" s="139"/>
      <c r="AX15" s="203"/>
      <c r="AY15" s="140"/>
      <c r="AZ15" s="190"/>
      <c r="BA15" s="203"/>
      <c r="BB15" s="204"/>
      <c r="BC15" s="162"/>
      <c r="BD15" s="205"/>
      <c r="BE15" s="206"/>
      <c r="BF15" s="207"/>
      <c r="BG15" s="206"/>
      <c r="BH15" s="207"/>
      <c r="BI15" s="206"/>
      <c r="BJ15" s="207"/>
      <c r="BK15" s="208"/>
      <c r="BL15" s="209"/>
      <c r="BM15" s="206"/>
      <c r="BN15" s="207"/>
      <c r="BO15" s="206"/>
      <c r="BP15" s="207"/>
      <c r="BQ15" s="206"/>
      <c r="BR15" s="207"/>
      <c r="BS15" s="206"/>
      <c r="BT15" s="207"/>
      <c r="BU15" s="206"/>
      <c r="BV15" s="207"/>
      <c r="BW15" s="206"/>
      <c r="BX15" s="207"/>
      <c r="BY15" s="206"/>
      <c r="BZ15" s="209"/>
      <c r="CA15" s="208"/>
      <c r="CB15" s="209"/>
      <c r="CC15" s="206"/>
      <c r="CD15" s="207"/>
      <c r="CE15" s="206"/>
      <c r="CF15" s="207"/>
      <c r="CG15" s="206"/>
      <c r="CH15" s="207"/>
      <c r="CI15" s="206"/>
      <c r="CJ15" s="207"/>
      <c r="CK15" s="206"/>
      <c r="CL15" s="207"/>
      <c r="CM15" s="206"/>
      <c r="CN15" s="207"/>
      <c r="CO15" s="206"/>
      <c r="CP15" s="207"/>
      <c r="CQ15" s="208"/>
      <c r="CR15" s="209"/>
      <c r="CS15" s="206"/>
      <c r="CT15" s="207"/>
      <c r="CU15" s="206"/>
      <c r="CV15" s="207"/>
      <c r="CW15" s="208"/>
      <c r="CX15" s="210"/>
      <c r="CY15" s="206"/>
      <c r="CZ15" s="211"/>
      <c r="DA15" s="206"/>
      <c r="DB15" s="207"/>
      <c r="DC15" s="206"/>
      <c r="DD15" s="207"/>
      <c r="DE15" s="206"/>
      <c r="DF15" s="209"/>
      <c r="DG15" s="212"/>
      <c r="DH15" s="207"/>
      <c r="DI15" s="206"/>
      <c r="DJ15" s="207"/>
      <c r="DK15" s="206"/>
      <c r="DL15" s="210"/>
      <c r="DM15" s="213"/>
      <c r="DN15" s="162"/>
      <c r="DO15" s="214"/>
      <c r="DP15" s="215"/>
      <c r="DQ15" s="216"/>
      <c r="DR15" s="215"/>
      <c r="DS15" s="216"/>
      <c r="DT15" s="215"/>
      <c r="DU15" s="216"/>
      <c r="DV15" s="217"/>
      <c r="DW15" s="345"/>
      <c r="DX15" s="346"/>
      <c r="DY15" s="347"/>
      <c r="DZ15" s="346"/>
      <c r="EA15" s="348"/>
      <c r="EB15" s="349"/>
      <c r="EC15" s="350"/>
      <c r="ED15" s="351"/>
      <c r="EE15" s="350"/>
      <c r="EF15" s="352"/>
      <c r="EG15" s="353"/>
      <c r="EH15" s="351"/>
      <c r="EI15" s="354"/>
      <c r="EJ15" s="355"/>
      <c r="EK15" s="222"/>
      <c r="EL15" s="220"/>
      <c r="EM15" s="218"/>
      <c r="EN15" s="223"/>
      <c r="EO15" s="222"/>
      <c r="EP15" s="220"/>
      <c r="EQ15" s="218"/>
      <c r="ER15" s="220"/>
      <c r="ES15" s="218"/>
      <c r="ET15" s="220"/>
      <c r="EU15" s="218"/>
      <c r="EV15" s="223"/>
      <c r="EW15" s="221"/>
      <c r="EX15" s="219"/>
      <c r="EY15" s="218"/>
      <c r="EZ15" s="219"/>
      <c r="FA15" s="222"/>
      <c r="FB15" s="224"/>
    </row>
    <row r="16" spans="2:158" x14ac:dyDescent="0.25">
      <c r="C16" s="187" t="s">
        <v>144</v>
      </c>
      <c r="D16" s="188"/>
      <c r="E16" s="189"/>
      <c r="F16" s="139"/>
      <c r="G16" s="140"/>
      <c r="H16" s="190"/>
      <c r="I16" s="189"/>
      <c r="J16" s="139"/>
      <c r="K16" s="140"/>
      <c r="L16" s="190"/>
      <c r="M16" s="189"/>
      <c r="N16" s="191"/>
      <c r="O16" s="192"/>
      <c r="P16" s="193"/>
      <c r="Q16" s="192"/>
      <c r="R16" s="193"/>
      <c r="S16" s="192"/>
      <c r="T16" s="194"/>
      <c r="U16" s="195"/>
      <c r="V16" s="191"/>
      <c r="W16" s="192"/>
      <c r="X16" s="193"/>
      <c r="Y16" s="192"/>
      <c r="Z16" s="194"/>
      <c r="AA16" s="195"/>
      <c r="AB16" s="196">
        <v>1</v>
      </c>
      <c r="AC16" s="197"/>
      <c r="AD16" s="198"/>
      <c r="AE16" s="199"/>
      <c r="AF16" s="196">
        <v>1</v>
      </c>
      <c r="AG16" s="197"/>
      <c r="AH16" s="200">
        <v>0.9</v>
      </c>
      <c r="AI16" s="199"/>
      <c r="AJ16" s="201"/>
      <c r="AK16" s="189"/>
      <c r="AL16" s="139"/>
      <c r="AM16" s="202"/>
      <c r="AN16" s="190"/>
      <c r="AO16" s="203"/>
      <c r="AP16" s="189"/>
      <c r="AQ16" s="139"/>
      <c r="AR16" s="203"/>
      <c r="AS16" s="140"/>
      <c r="AT16" s="190"/>
      <c r="AU16" s="203"/>
      <c r="AV16" s="189"/>
      <c r="AW16" s="139"/>
      <c r="AX16" s="203"/>
      <c r="AY16" s="140"/>
      <c r="AZ16" s="190"/>
      <c r="BA16" s="203"/>
      <c r="BB16" s="204"/>
      <c r="BC16" s="162"/>
      <c r="BD16" s="205"/>
      <c r="BE16" s="206"/>
      <c r="BF16" s="207"/>
      <c r="BG16" s="206"/>
      <c r="BH16" s="207"/>
      <c r="BI16" s="206"/>
      <c r="BJ16" s="207"/>
      <c r="BK16" s="208"/>
      <c r="BL16" s="209"/>
      <c r="BM16" s="206"/>
      <c r="BN16" s="207"/>
      <c r="BO16" s="206"/>
      <c r="BP16" s="207"/>
      <c r="BQ16" s="206"/>
      <c r="BR16" s="207"/>
      <c r="BS16" s="206"/>
      <c r="BT16" s="207"/>
      <c r="BU16" s="206"/>
      <c r="BV16" s="207"/>
      <c r="BW16" s="206"/>
      <c r="BX16" s="207"/>
      <c r="BY16" s="206"/>
      <c r="BZ16" s="209"/>
      <c r="CA16" s="208"/>
      <c r="CB16" s="209"/>
      <c r="CC16" s="206"/>
      <c r="CD16" s="207"/>
      <c r="CE16" s="206"/>
      <c r="CF16" s="207"/>
      <c r="CG16" s="206"/>
      <c r="CH16" s="207"/>
      <c r="CI16" s="206"/>
      <c r="CJ16" s="207"/>
      <c r="CK16" s="206"/>
      <c r="CL16" s="207"/>
      <c r="CM16" s="206"/>
      <c r="CN16" s="207"/>
      <c r="CO16" s="206"/>
      <c r="CP16" s="207"/>
      <c r="CQ16" s="208"/>
      <c r="CR16" s="209"/>
      <c r="CS16" s="206"/>
      <c r="CT16" s="207"/>
      <c r="CU16" s="206"/>
      <c r="CV16" s="207"/>
      <c r="CW16" s="208"/>
      <c r="CX16" s="210"/>
      <c r="CY16" s="206"/>
      <c r="CZ16" s="211"/>
      <c r="DA16" s="206"/>
      <c r="DB16" s="207"/>
      <c r="DC16" s="206"/>
      <c r="DD16" s="207"/>
      <c r="DE16" s="206"/>
      <c r="DF16" s="209"/>
      <c r="DG16" s="212"/>
      <c r="DH16" s="207"/>
      <c r="DI16" s="206"/>
      <c r="DJ16" s="207"/>
      <c r="DK16" s="206"/>
      <c r="DL16" s="210"/>
      <c r="DM16" s="213"/>
      <c r="DN16" s="162"/>
      <c r="DO16" s="214"/>
      <c r="DP16" s="215"/>
      <c r="DQ16" s="216"/>
      <c r="DR16" s="215"/>
      <c r="DS16" s="216"/>
      <c r="DT16" s="215"/>
      <c r="DU16" s="216"/>
      <c r="DV16" s="217"/>
      <c r="DW16" s="345"/>
      <c r="DX16" s="346"/>
      <c r="DY16" s="347"/>
      <c r="DZ16" s="346"/>
      <c r="EA16" s="348"/>
      <c r="EB16" s="349"/>
      <c r="EC16" s="350"/>
      <c r="ED16" s="351"/>
      <c r="EE16" s="350"/>
      <c r="EF16" s="352"/>
      <c r="EG16" s="353"/>
      <c r="EH16" s="351"/>
      <c r="EI16" s="354"/>
      <c r="EJ16" s="355"/>
      <c r="EK16" s="222"/>
      <c r="EL16" s="220"/>
      <c r="EM16" s="218"/>
      <c r="EN16" s="223"/>
      <c r="EO16" s="222"/>
      <c r="EP16" s="220"/>
      <c r="EQ16" s="218"/>
      <c r="ER16" s="220"/>
      <c r="ES16" s="218"/>
      <c r="ET16" s="220"/>
      <c r="EU16" s="218"/>
      <c r="EV16" s="223"/>
      <c r="EW16" s="221"/>
      <c r="EX16" s="219"/>
      <c r="EY16" s="218"/>
      <c r="EZ16" s="219"/>
      <c r="FA16" s="222"/>
      <c r="FB16" s="224"/>
    </row>
    <row r="17" spans="3:158" x14ac:dyDescent="0.25">
      <c r="C17" s="187" t="s">
        <v>145</v>
      </c>
      <c r="D17" s="188"/>
      <c r="E17" s="189"/>
      <c r="F17" s="139"/>
      <c r="G17" s="140"/>
      <c r="H17" s="190"/>
      <c r="I17" s="189"/>
      <c r="J17" s="139"/>
      <c r="K17" s="140"/>
      <c r="L17" s="190"/>
      <c r="M17" s="189"/>
      <c r="N17" s="191"/>
      <c r="O17" s="192"/>
      <c r="P17" s="193"/>
      <c r="Q17" s="192"/>
      <c r="R17" s="193"/>
      <c r="S17" s="192"/>
      <c r="T17" s="194"/>
      <c r="U17" s="195"/>
      <c r="V17" s="191"/>
      <c r="W17" s="192"/>
      <c r="X17" s="193"/>
      <c r="Y17" s="192"/>
      <c r="Z17" s="194"/>
      <c r="AA17" s="195"/>
      <c r="AB17" s="196">
        <v>1</v>
      </c>
      <c r="AC17" s="197"/>
      <c r="AD17" s="198"/>
      <c r="AE17" s="199"/>
      <c r="AF17" s="196">
        <v>1</v>
      </c>
      <c r="AG17" s="197"/>
      <c r="AH17" s="200">
        <v>0.9</v>
      </c>
      <c r="AI17" s="199"/>
      <c r="AJ17" s="201"/>
      <c r="AK17" s="189"/>
      <c r="AL17" s="139"/>
      <c r="AM17" s="202"/>
      <c r="AN17" s="190"/>
      <c r="AO17" s="203"/>
      <c r="AP17" s="189"/>
      <c r="AQ17" s="139"/>
      <c r="AR17" s="203"/>
      <c r="AS17" s="140"/>
      <c r="AT17" s="190"/>
      <c r="AU17" s="203"/>
      <c r="AV17" s="189"/>
      <c r="AW17" s="139"/>
      <c r="AX17" s="203"/>
      <c r="AY17" s="140"/>
      <c r="AZ17" s="190"/>
      <c r="BA17" s="203"/>
      <c r="BB17" s="204"/>
      <c r="BC17" s="162"/>
      <c r="BD17" s="205"/>
      <c r="BE17" s="206"/>
      <c r="BF17" s="207"/>
      <c r="BG17" s="206"/>
      <c r="BH17" s="207"/>
      <c r="BI17" s="206"/>
      <c r="BJ17" s="207"/>
      <c r="BK17" s="208"/>
      <c r="BL17" s="209"/>
      <c r="BM17" s="206"/>
      <c r="BN17" s="207"/>
      <c r="BO17" s="206"/>
      <c r="BP17" s="207"/>
      <c r="BQ17" s="206"/>
      <c r="BR17" s="207"/>
      <c r="BS17" s="206"/>
      <c r="BT17" s="207"/>
      <c r="BU17" s="206"/>
      <c r="BV17" s="207"/>
      <c r="BW17" s="206"/>
      <c r="BX17" s="207"/>
      <c r="BY17" s="206"/>
      <c r="BZ17" s="209"/>
      <c r="CA17" s="208"/>
      <c r="CB17" s="209"/>
      <c r="CC17" s="206"/>
      <c r="CD17" s="207"/>
      <c r="CE17" s="206"/>
      <c r="CF17" s="207"/>
      <c r="CG17" s="206"/>
      <c r="CH17" s="207"/>
      <c r="CI17" s="206"/>
      <c r="CJ17" s="207"/>
      <c r="CK17" s="206"/>
      <c r="CL17" s="207"/>
      <c r="CM17" s="206"/>
      <c r="CN17" s="207"/>
      <c r="CO17" s="206"/>
      <c r="CP17" s="207"/>
      <c r="CQ17" s="208"/>
      <c r="CR17" s="209"/>
      <c r="CS17" s="206"/>
      <c r="CT17" s="207"/>
      <c r="CU17" s="206"/>
      <c r="CV17" s="207"/>
      <c r="CW17" s="208"/>
      <c r="CX17" s="210"/>
      <c r="CY17" s="206"/>
      <c r="CZ17" s="211"/>
      <c r="DA17" s="206"/>
      <c r="DB17" s="207"/>
      <c r="DC17" s="206"/>
      <c r="DD17" s="207"/>
      <c r="DE17" s="206"/>
      <c r="DF17" s="209"/>
      <c r="DG17" s="212"/>
      <c r="DH17" s="207"/>
      <c r="DI17" s="206"/>
      <c r="DJ17" s="207"/>
      <c r="DK17" s="206"/>
      <c r="DL17" s="210"/>
      <c r="DM17" s="213"/>
      <c r="DN17" s="162"/>
      <c r="DO17" s="214"/>
      <c r="DP17" s="215"/>
      <c r="DQ17" s="216"/>
      <c r="DR17" s="215"/>
      <c r="DS17" s="216"/>
      <c r="DT17" s="215"/>
      <c r="DU17" s="216"/>
      <c r="DV17" s="217"/>
      <c r="DW17" s="345"/>
      <c r="DX17" s="346"/>
      <c r="DY17" s="347"/>
      <c r="DZ17" s="346"/>
      <c r="EA17" s="348"/>
      <c r="EB17" s="349"/>
      <c r="EC17" s="350"/>
      <c r="ED17" s="351"/>
      <c r="EE17" s="350"/>
      <c r="EF17" s="352"/>
      <c r="EG17" s="353"/>
      <c r="EH17" s="351"/>
      <c r="EI17" s="354"/>
      <c r="EJ17" s="355"/>
      <c r="EK17" s="222"/>
      <c r="EL17" s="220"/>
      <c r="EM17" s="218"/>
      <c r="EN17" s="223"/>
      <c r="EO17" s="222"/>
      <c r="EP17" s="220"/>
      <c r="EQ17" s="218"/>
      <c r="ER17" s="220"/>
      <c r="ES17" s="218"/>
      <c r="ET17" s="220"/>
      <c r="EU17" s="218"/>
      <c r="EV17" s="223"/>
      <c r="EW17" s="221"/>
      <c r="EX17" s="219"/>
      <c r="EY17" s="218"/>
      <c r="EZ17" s="219"/>
      <c r="FA17" s="222"/>
      <c r="FB17" s="224"/>
    </row>
    <row r="18" spans="3:158" x14ac:dyDescent="0.25">
      <c r="C18" s="187" t="s">
        <v>146</v>
      </c>
      <c r="D18" s="188"/>
      <c r="E18" s="189"/>
      <c r="F18" s="139"/>
      <c r="G18" s="140"/>
      <c r="H18" s="190"/>
      <c r="I18" s="189"/>
      <c r="J18" s="139"/>
      <c r="K18" s="140"/>
      <c r="L18" s="190"/>
      <c r="M18" s="189"/>
      <c r="N18" s="191"/>
      <c r="O18" s="192"/>
      <c r="P18" s="193"/>
      <c r="Q18" s="192"/>
      <c r="R18" s="193"/>
      <c r="S18" s="192"/>
      <c r="T18" s="194"/>
      <c r="U18" s="195"/>
      <c r="V18" s="191"/>
      <c r="W18" s="192"/>
      <c r="X18" s="193"/>
      <c r="Y18" s="192"/>
      <c r="Z18" s="194"/>
      <c r="AA18" s="195"/>
      <c r="AB18" s="196">
        <v>1</v>
      </c>
      <c r="AC18" s="197"/>
      <c r="AD18" s="198"/>
      <c r="AE18" s="199"/>
      <c r="AF18" s="196">
        <v>1</v>
      </c>
      <c r="AG18" s="197"/>
      <c r="AH18" s="200">
        <v>0.9</v>
      </c>
      <c r="AI18" s="199"/>
      <c r="AJ18" s="201"/>
      <c r="AK18" s="189"/>
      <c r="AL18" s="139"/>
      <c r="AM18" s="202"/>
      <c r="AN18" s="190"/>
      <c r="AO18" s="203"/>
      <c r="AP18" s="189"/>
      <c r="AQ18" s="139"/>
      <c r="AR18" s="203"/>
      <c r="AS18" s="140"/>
      <c r="AT18" s="190"/>
      <c r="AU18" s="203"/>
      <c r="AV18" s="189"/>
      <c r="AW18" s="139"/>
      <c r="AX18" s="203"/>
      <c r="AY18" s="140"/>
      <c r="AZ18" s="190"/>
      <c r="BA18" s="203"/>
      <c r="BB18" s="204"/>
      <c r="BC18" s="162"/>
      <c r="BD18" s="205"/>
      <c r="BE18" s="206"/>
      <c r="BF18" s="207"/>
      <c r="BG18" s="206"/>
      <c r="BH18" s="207"/>
      <c r="BI18" s="206"/>
      <c r="BJ18" s="207"/>
      <c r="BK18" s="208"/>
      <c r="BL18" s="209"/>
      <c r="BM18" s="206"/>
      <c r="BN18" s="207"/>
      <c r="BO18" s="206"/>
      <c r="BP18" s="207"/>
      <c r="BQ18" s="206"/>
      <c r="BR18" s="207"/>
      <c r="BS18" s="206"/>
      <c r="BT18" s="207"/>
      <c r="BU18" s="206"/>
      <c r="BV18" s="207"/>
      <c r="BW18" s="206"/>
      <c r="BX18" s="207"/>
      <c r="BY18" s="206"/>
      <c r="BZ18" s="209"/>
      <c r="CA18" s="208"/>
      <c r="CB18" s="209"/>
      <c r="CC18" s="206"/>
      <c r="CD18" s="207"/>
      <c r="CE18" s="206"/>
      <c r="CF18" s="207"/>
      <c r="CG18" s="206"/>
      <c r="CH18" s="207"/>
      <c r="CI18" s="206"/>
      <c r="CJ18" s="207"/>
      <c r="CK18" s="206"/>
      <c r="CL18" s="207"/>
      <c r="CM18" s="206"/>
      <c r="CN18" s="207"/>
      <c r="CO18" s="206"/>
      <c r="CP18" s="207"/>
      <c r="CQ18" s="208"/>
      <c r="CR18" s="209"/>
      <c r="CS18" s="206"/>
      <c r="CT18" s="207"/>
      <c r="CU18" s="206"/>
      <c r="CV18" s="207"/>
      <c r="CW18" s="208"/>
      <c r="CX18" s="210"/>
      <c r="CY18" s="206"/>
      <c r="CZ18" s="211"/>
      <c r="DA18" s="206"/>
      <c r="DB18" s="207"/>
      <c r="DC18" s="206"/>
      <c r="DD18" s="207"/>
      <c r="DE18" s="206"/>
      <c r="DF18" s="209"/>
      <c r="DG18" s="212"/>
      <c r="DH18" s="207"/>
      <c r="DI18" s="206"/>
      <c r="DJ18" s="207"/>
      <c r="DK18" s="206"/>
      <c r="DL18" s="210"/>
      <c r="DM18" s="213"/>
      <c r="DN18" s="162"/>
      <c r="DO18" s="214"/>
      <c r="DP18" s="215"/>
      <c r="DQ18" s="216"/>
      <c r="DR18" s="215"/>
      <c r="DS18" s="216"/>
      <c r="DT18" s="215"/>
      <c r="DU18" s="216"/>
      <c r="DV18" s="217"/>
      <c r="DW18" s="345"/>
      <c r="DX18" s="346"/>
      <c r="DY18" s="347"/>
      <c r="DZ18" s="346"/>
      <c r="EA18" s="348"/>
      <c r="EB18" s="349"/>
      <c r="EC18" s="350"/>
      <c r="ED18" s="351"/>
      <c r="EE18" s="350"/>
      <c r="EF18" s="352"/>
      <c r="EG18" s="353"/>
      <c r="EH18" s="351"/>
      <c r="EI18" s="354"/>
      <c r="EJ18" s="355"/>
      <c r="EK18" s="222"/>
      <c r="EL18" s="220"/>
      <c r="EM18" s="218"/>
      <c r="EN18" s="223"/>
      <c r="EO18" s="222"/>
      <c r="EP18" s="220"/>
      <c r="EQ18" s="218"/>
      <c r="ER18" s="220"/>
      <c r="ES18" s="218"/>
      <c r="ET18" s="220"/>
      <c r="EU18" s="218"/>
      <c r="EV18" s="223"/>
      <c r="EW18" s="221"/>
      <c r="EX18" s="219"/>
      <c r="EY18" s="218"/>
      <c r="EZ18" s="219"/>
      <c r="FA18" s="222"/>
      <c r="FB18" s="224"/>
    </row>
    <row r="19" spans="3:158" x14ac:dyDescent="0.25">
      <c r="C19" s="187" t="s">
        <v>147</v>
      </c>
      <c r="D19" s="188"/>
      <c r="E19" s="189"/>
      <c r="F19" s="139"/>
      <c r="G19" s="140"/>
      <c r="H19" s="190"/>
      <c r="I19" s="189"/>
      <c r="J19" s="139"/>
      <c r="K19" s="140"/>
      <c r="L19" s="190"/>
      <c r="M19" s="189"/>
      <c r="N19" s="191"/>
      <c r="O19" s="192"/>
      <c r="P19" s="193"/>
      <c r="Q19" s="192"/>
      <c r="R19" s="193"/>
      <c r="S19" s="192"/>
      <c r="T19" s="194"/>
      <c r="U19" s="195"/>
      <c r="V19" s="191"/>
      <c r="W19" s="192"/>
      <c r="X19" s="193"/>
      <c r="Y19" s="192"/>
      <c r="Z19" s="194"/>
      <c r="AA19" s="195"/>
      <c r="AB19" s="196">
        <v>1</v>
      </c>
      <c r="AC19" s="197"/>
      <c r="AD19" s="198"/>
      <c r="AE19" s="199"/>
      <c r="AF19" s="196">
        <v>1</v>
      </c>
      <c r="AG19" s="197"/>
      <c r="AH19" s="200">
        <v>0.9</v>
      </c>
      <c r="AI19" s="199"/>
      <c r="AJ19" s="201"/>
      <c r="AK19" s="189"/>
      <c r="AL19" s="139"/>
      <c r="AM19" s="202"/>
      <c r="AN19" s="190"/>
      <c r="AO19" s="203"/>
      <c r="AP19" s="189"/>
      <c r="AQ19" s="139"/>
      <c r="AR19" s="203"/>
      <c r="AS19" s="140"/>
      <c r="AT19" s="190"/>
      <c r="AU19" s="203"/>
      <c r="AV19" s="189"/>
      <c r="AW19" s="139"/>
      <c r="AX19" s="203"/>
      <c r="AY19" s="140"/>
      <c r="AZ19" s="190"/>
      <c r="BA19" s="203"/>
      <c r="BB19" s="204"/>
      <c r="BC19" s="162"/>
      <c r="BD19" s="205"/>
      <c r="BE19" s="206"/>
      <c r="BF19" s="207"/>
      <c r="BG19" s="206"/>
      <c r="BH19" s="207"/>
      <c r="BI19" s="206"/>
      <c r="BJ19" s="207"/>
      <c r="BK19" s="208"/>
      <c r="BL19" s="209"/>
      <c r="BM19" s="206"/>
      <c r="BN19" s="207"/>
      <c r="BO19" s="206"/>
      <c r="BP19" s="207"/>
      <c r="BQ19" s="206"/>
      <c r="BR19" s="207"/>
      <c r="BS19" s="206"/>
      <c r="BT19" s="207"/>
      <c r="BU19" s="206"/>
      <c r="BV19" s="207"/>
      <c r="BW19" s="206"/>
      <c r="BX19" s="207"/>
      <c r="BY19" s="206"/>
      <c r="BZ19" s="209"/>
      <c r="CA19" s="208"/>
      <c r="CB19" s="209"/>
      <c r="CC19" s="206"/>
      <c r="CD19" s="207"/>
      <c r="CE19" s="206"/>
      <c r="CF19" s="207"/>
      <c r="CG19" s="206"/>
      <c r="CH19" s="207"/>
      <c r="CI19" s="206"/>
      <c r="CJ19" s="207"/>
      <c r="CK19" s="206"/>
      <c r="CL19" s="207"/>
      <c r="CM19" s="206"/>
      <c r="CN19" s="207"/>
      <c r="CO19" s="206"/>
      <c r="CP19" s="207"/>
      <c r="CQ19" s="208"/>
      <c r="CR19" s="209"/>
      <c r="CS19" s="206"/>
      <c r="CT19" s="207"/>
      <c r="CU19" s="206"/>
      <c r="CV19" s="207"/>
      <c r="CW19" s="208"/>
      <c r="CX19" s="210"/>
      <c r="CY19" s="206"/>
      <c r="CZ19" s="211"/>
      <c r="DA19" s="206"/>
      <c r="DB19" s="207"/>
      <c r="DC19" s="206"/>
      <c r="DD19" s="207"/>
      <c r="DE19" s="206"/>
      <c r="DF19" s="209"/>
      <c r="DG19" s="212"/>
      <c r="DH19" s="207"/>
      <c r="DI19" s="206"/>
      <c r="DJ19" s="207"/>
      <c r="DK19" s="206"/>
      <c r="DL19" s="210"/>
      <c r="DM19" s="213"/>
      <c r="DN19" s="162"/>
      <c r="DO19" s="214"/>
      <c r="DP19" s="215"/>
      <c r="DQ19" s="216"/>
      <c r="DR19" s="215"/>
      <c r="DS19" s="216"/>
      <c r="DT19" s="215"/>
      <c r="DU19" s="216"/>
      <c r="DV19" s="217"/>
      <c r="DW19" s="345"/>
      <c r="DX19" s="346"/>
      <c r="DY19" s="347"/>
      <c r="DZ19" s="346"/>
      <c r="EA19" s="348"/>
      <c r="EB19" s="349"/>
      <c r="EC19" s="350"/>
      <c r="ED19" s="351"/>
      <c r="EE19" s="350"/>
      <c r="EF19" s="352"/>
      <c r="EG19" s="353"/>
      <c r="EH19" s="351"/>
      <c r="EI19" s="354"/>
      <c r="EJ19" s="355"/>
      <c r="EK19" s="222"/>
      <c r="EL19" s="220"/>
      <c r="EM19" s="218"/>
      <c r="EN19" s="223"/>
      <c r="EO19" s="222"/>
      <c r="EP19" s="220"/>
      <c r="EQ19" s="218"/>
      <c r="ER19" s="220"/>
      <c r="ES19" s="218"/>
      <c r="ET19" s="220"/>
      <c r="EU19" s="218"/>
      <c r="EV19" s="223"/>
      <c r="EW19" s="221"/>
      <c r="EX19" s="219"/>
      <c r="EY19" s="218"/>
      <c r="EZ19" s="219"/>
      <c r="FA19" s="222"/>
      <c r="FB19" s="224"/>
    </row>
    <row r="20" spans="3:158" x14ac:dyDescent="0.25">
      <c r="C20" s="187" t="s">
        <v>148</v>
      </c>
      <c r="D20" s="188"/>
      <c r="E20" s="189"/>
      <c r="F20" s="139"/>
      <c r="G20" s="140"/>
      <c r="H20" s="190"/>
      <c r="I20" s="189"/>
      <c r="J20" s="139"/>
      <c r="K20" s="140"/>
      <c r="L20" s="190"/>
      <c r="M20" s="189"/>
      <c r="N20" s="191"/>
      <c r="O20" s="192"/>
      <c r="P20" s="193"/>
      <c r="Q20" s="192"/>
      <c r="R20" s="193"/>
      <c r="S20" s="192"/>
      <c r="T20" s="194"/>
      <c r="U20" s="195"/>
      <c r="V20" s="191"/>
      <c r="W20" s="192"/>
      <c r="X20" s="193"/>
      <c r="Y20" s="192"/>
      <c r="Z20" s="194"/>
      <c r="AA20" s="195"/>
      <c r="AB20" s="196">
        <v>1</v>
      </c>
      <c r="AC20" s="197"/>
      <c r="AD20" s="198"/>
      <c r="AE20" s="199"/>
      <c r="AF20" s="196">
        <v>1</v>
      </c>
      <c r="AG20" s="197"/>
      <c r="AH20" s="200">
        <v>0.9</v>
      </c>
      <c r="AI20" s="199"/>
      <c r="AJ20" s="201"/>
      <c r="AK20" s="189"/>
      <c r="AL20" s="139"/>
      <c r="AM20" s="202"/>
      <c r="AN20" s="190"/>
      <c r="AO20" s="203"/>
      <c r="AP20" s="189"/>
      <c r="AQ20" s="139"/>
      <c r="AR20" s="203"/>
      <c r="AS20" s="140"/>
      <c r="AT20" s="190"/>
      <c r="AU20" s="203"/>
      <c r="AV20" s="189"/>
      <c r="AW20" s="139"/>
      <c r="AX20" s="203"/>
      <c r="AY20" s="140"/>
      <c r="AZ20" s="190"/>
      <c r="BA20" s="203"/>
      <c r="BB20" s="204"/>
      <c r="BC20" s="162"/>
      <c r="BD20" s="205"/>
      <c r="BE20" s="206"/>
      <c r="BF20" s="207"/>
      <c r="BG20" s="206"/>
      <c r="BH20" s="207"/>
      <c r="BI20" s="206"/>
      <c r="BJ20" s="207"/>
      <c r="BK20" s="208"/>
      <c r="BL20" s="209"/>
      <c r="BM20" s="206"/>
      <c r="BN20" s="207"/>
      <c r="BO20" s="206"/>
      <c r="BP20" s="207"/>
      <c r="BQ20" s="206"/>
      <c r="BR20" s="207"/>
      <c r="BS20" s="206"/>
      <c r="BT20" s="207"/>
      <c r="BU20" s="206"/>
      <c r="BV20" s="207"/>
      <c r="BW20" s="206"/>
      <c r="BX20" s="207"/>
      <c r="BY20" s="206"/>
      <c r="BZ20" s="209"/>
      <c r="CA20" s="208"/>
      <c r="CB20" s="209"/>
      <c r="CC20" s="206"/>
      <c r="CD20" s="207"/>
      <c r="CE20" s="206"/>
      <c r="CF20" s="207"/>
      <c r="CG20" s="206"/>
      <c r="CH20" s="207"/>
      <c r="CI20" s="206"/>
      <c r="CJ20" s="207"/>
      <c r="CK20" s="206"/>
      <c r="CL20" s="207"/>
      <c r="CM20" s="206"/>
      <c r="CN20" s="207"/>
      <c r="CO20" s="206"/>
      <c r="CP20" s="207"/>
      <c r="CQ20" s="208"/>
      <c r="CR20" s="209"/>
      <c r="CS20" s="206"/>
      <c r="CT20" s="207"/>
      <c r="CU20" s="206"/>
      <c r="CV20" s="207"/>
      <c r="CW20" s="208"/>
      <c r="CX20" s="210"/>
      <c r="CY20" s="206"/>
      <c r="CZ20" s="211"/>
      <c r="DA20" s="206"/>
      <c r="DB20" s="207"/>
      <c r="DC20" s="206"/>
      <c r="DD20" s="207"/>
      <c r="DE20" s="206"/>
      <c r="DF20" s="209"/>
      <c r="DG20" s="212"/>
      <c r="DH20" s="207"/>
      <c r="DI20" s="206"/>
      <c r="DJ20" s="207"/>
      <c r="DK20" s="206"/>
      <c r="DL20" s="210"/>
      <c r="DM20" s="213"/>
      <c r="DN20" s="162"/>
      <c r="DO20" s="214"/>
      <c r="DP20" s="215"/>
      <c r="DQ20" s="216"/>
      <c r="DR20" s="215"/>
      <c r="DS20" s="216"/>
      <c r="DT20" s="215"/>
      <c r="DU20" s="216"/>
      <c r="DV20" s="217"/>
      <c r="DW20" s="345"/>
      <c r="DX20" s="346"/>
      <c r="DY20" s="347"/>
      <c r="DZ20" s="346"/>
      <c r="EA20" s="348"/>
      <c r="EB20" s="349"/>
      <c r="EC20" s="350"/>
      <c r="ED20" s="351"/>
      <c r="EE20" s="350"/>
      <c r="EF20" s="352"/>
      <c r="EG20" s="353"/>
      <c r="EH20" s="351"/>
      <c r="EI20" s="354"/>
      <c r="EJ20" s="355"/>
      <c r="EK20" s="222"/>
      <c r="EL20" s="220"/>
      <c r="EM20" s="218"/>
      <c r="EN20" s="223"/>
      <c r="EO20" s="222"/>
      <c r="EP20" s="220"/>
      <c r="EQ20" s="218"/>
      <c r="ER20" s="220"/>
      <c r="ES20" s="218"/>
      <c r="ET20" s="220"/>
      <c r="EU20" s="218"/>
      <c r="EV20" s="223"/>
      <c r="EW20" s="221"/>
      <c r="EX20" s="219"/>
      <c r="EY20" s="218"/>
      <c r="EZ20" s="219"/>
      <c r="FA20" s="222"/>
      <c r="FB20" s="224"/>
    </row>
    <row r="21" spans="3:158" x14ac:dyDescent="0.25">
      <c r="C21" s="332" t="s">
        <v>149</v>
      </c>
      <c r="D21" s="188"/>
      <c r="E21" s="189"/>
      <c r="F21" s="139"/>
      <c r="G21" s="140"/>
      <c r="H21" s="190"/>
      <c r="I21" s="189"/>
      <c r="J21" s="139"/>
      <c r="K21" s="140"/>
      <c r="L21" s="190"/>
      <c r="M21" s="189"/>
      <c r="N21" s="191"/>
      <c r="O21" s="192"/>
      <c r="P21" s="193"/>
      <c r="Q21" s="192"/>
      <c r="R21" s="193"/>
      <c r="S21" s="192"/>
      <c r="T21" s="194"/>
      <c r="U21" s="195"/>
      <c r="V21" s="191"/>
      <c r="W21" s="192"/>
      <c r="X21" s="193"/>
      <c r="Y21" s="192"/>
      <c r="Z21" s="194"/>
      <c r="AA21" s="195"/>
      <c r="AB21" s="196">
        <v>1</v>
      </c>
      <c r="AC21" s="197"/>
      <c r="AD21" s="198"/>
      <c r="AE21" s="199"/>
      <c r="AF21" s="196">
        <v>1</v>
      </c>
      <c r="AG21" s="197"/>
      <c r="AH21" s="200">
        <v>0.9</v>
      </c>
      <c r="AI21" s="199"/>
      <c r="AJ21" s="201"/>
      <c r="AK21" s="189"/>
      <c r="AL21" s="139"/>
      <c r="AM21" s="202"/>
      <c r="AN21" s="190"/>
      <c r="AO21" s="203"/>
      <c r="AP21" s="189"/>
      <c r="AQ21" s="139"/>
      <c r="AR21" s="203"/>
      <c r="AS21" s="140"/>
      <c r="AT21" s="190"/>
      <c r="AU21" s="203"/>
      <c r="AV21" s="189"/>
      <c r="AW21" s="139"/>
      <c r="AX21" s="203"/>
      <c r="AY21" s="140"/>
      <c r="AZ21" s="190"/>
      <c r="BA21" s="203"/>
      <c r="BB21" s="204"/>
      <c r="BC21" s="162"/>
      <c r="BD21" s="205"/>
      <c r="BE21" s="206"/>
      <c r="BF21" s="207"/>
      <c r="BG21" s="206"/>
      <c r="BH21" s="207"/>
      <c r="BI21" s="206"/>
      <c r="BJ21" s="207"/>
      <c r="BK21" s="208"/>
      <c r="BL21" s="209"/>
      <c r="BM21" s="206"/>
      <c r="BN21" s="207"/>
      <c r="BO21" s="206"/>
      <c r="BP21" s="207"/>
      <c r="BQ21" s="206"/>
      <c r="BR21" s="207"/>
      <c r="BS21" s="206"/>
      <c r="BT21" s="207"/>
      <c r="BU21" s="206"/>
      <c r="BV21" s="207"/>
      <c r="BW21" s="206"/>
      <c r="BX21" s="207"/>
      <c r="BY21" s="206"/>
      <c r="BZ21" s="209"/>
      <c r="CA21" s="208"/>
      <c r="CB21" s="209"/>
      <c r="CC21" s="206"/>
      <c r="CD21" s="207"/>
      <c r="CE21" s="206"/>
      <c r="CF21" s="207"/>
      <c r="CG21" s="206"/>
      <c r="CH21" s="207"/>
      <c r="CI21" s="206"/>
      <c r="CJ21" s="207"/>
      <c r="CK21" s="206"/>
      <c r="CL21" s="207"/>
      <c r="CM21" s="206"/>
      <c r="CN21" s="207"/>
      <c r="CO21" s="206"/>
      <c r="CP21" s="207"/>
      <c r="CQ21" s="208"/>
      <c r="CR21" s="209"/>
      <c r="CS21" s="206"/>
      <c r="CT21" s="207"/>
      <c r="CU21" s="206"/>
      <c r="CV21" s="207"/>
      <c r="CW21" s="208"/>
      <c r="CX21" s="210"/>
      <c r="CY21" s="206"/>
      <c r="CZ21" s="211"/>
      <c r="DA21" s="206"/>
      <c r="DB21" s="207"/>
      <c r="DC21" s="206"/>
      <c r="DD21" s="207"/>
      <c r="DE21" s="206"/>
      <c r="DF21" s="209"/>
      <c r="DG21" s="212"/>
      <c r="DH21" s="207"/>
      <c r="DI21" s="206"/>
      <c r="DJ21" s="207"/>
      <c r="DK21" s="206"/>
      <c r="DL21" s="210"/>
      <c r="DM21" s="213"/>
      <c r="DN21" s="162"/>
      <c r="DO21" s="214"/>
      <c r="DP21" s="215"/>
      <c r="DQ21" s="216"/>
      <c r="DR21" s="215"/>
      <c r="DS21" s="216"/>
      <c r="DT21" s="215"/>
      <c r="DU21" s="216"/>
      <c r="DV21" s="217"/>
      <c r="DW21" s="345"/>
      <c r="DX21" s="346"/>
      <c r="DY21" s="347"/>
      <c r="DZ21" s="346"/>
      <c r="EA21" s="348"/>
      <c r="EB21" s="349"/>
      <c r="EC21" s="350"/>
      <c r="ED21" s="351"/>
      <c r="EE21" s="350"/>
      <c r="EF21" s="352"/>
      <c r="EG21" s="353"/>
      <c r="EH21" s="351"/>
      <c r="EI21" s="354"/>
      <c r="EJ21" s="355"/>
      <c r="EK21" s="222"/>
      <c r="EL21" s="220"/>
      <c r="EM21" s="218"/>
      <c r="EN21" s="223"/>
      <c r="EO21" s="222"/>
      <c r="EP21" s="220"/>
      <c r="EQ21" s="218"/>
      <c r="ER21" s="220"/>
      <c r="ES21" s="218"/>
      <c r="ET21" s="220"/>
      <c r="EU21" s="218"/>
      <c r="EV21" s="223"/>
      <c r="EW21" s="221"/>
      <c r="EX21" s="219"/>
      <c r="EY21" s="218"/>
      <c r="EZ21" s="219"/>
      <c r="FA21" s="222"/>
      <c r="FB21" s="224"/>
    </row>
    <row r="22" spans="3:158" x14ac:dyDescent="0.25">
      <c r="C22" s="332" t="s">
        <v>150</v>
      </c>
      <c r="D22" s="188"/>
      <c r="E22" s="189"/>
      <c r="F22" s="139"/>
      <c r="G22" s="140"/>
      <c r="H22" s="190"/>
      <c r="I22" s="189"/>
      <c r="J22" s="139"/>
      <c r="K22" s="140"/>
      <c r="L22" s="190"/>
      <c r="M22" s="189"/>
      <c r="N22" s="191"/>
      <c r="O22" s="192"/>
      <c r="P22" s="193"/>
      <c r="Q22" s="192"/>
      <c r="R22" s="193"/>
      <c r="S22" s="192"/>
      <c r="T22" s="194"/>
      <c r="U22" s="195"/>
      <c r="V22" s="191"/>
      <c r="W22" s="192"/>
      <c r="X22" s="193"/>
      <c r="Y22" s="192"/>
      <c r="Z22" s="194"/>
      <c r="AA22" s="195"/>
      <c r="AB22" s="196">
        <v>1</v>
      </c>
      <c r="AC22" s="197"/>
      <c r="AD22" s="198"/>
      <c r="AE22" s="199"/>
      <c r="AF22" s="196">
        <v>1</v>
      </c>
      <c r="AG22" s="197"/>
      <c r="AH22" s="200">
        <v>0.9</v>
      </c>
      <c r="AI22" s="199"/>
      <c r="AJ22" s="201"/>
      <c r="AK22" s="189"/>
      <c r="AL22" s="139"/>
      <c r="AM22" s="202"/>
      <c r="AN22" s="190"/>
      <c r="AO22" s="203"/>
      <c r="AP22" s="189"/>
      <c r="AQ22" s="139"/>
      <c r="AR22" s="203"/>
      <c r="AS22" s="140"/>
      <c r="AT22" s="190"/>
      <c r="AU22" s="203"/>
      <c r="AV22" s="189"/>
      <c r="AW22" s="139"/>
      <c r="AX22" s="203"/>
      <c r="AY22" s="140"/>
      <c r="AZ22" s="190"/>
      <c r="BA22" s="203"/>
      <c r="BB22" s="204"/>
      <c r="BC22" s="162"/>
      <c r="BD22" s="205"/>
      <c r="BE22" s="206"/>
      <c r="BF22" s="207"/>
      <c r="BG22" s="206"/>
      <c r="BH22" s="207"/>
      <c r="BI22" s="206"/>
      <c r="BJ22" s="207"/>
      <c r="BK22" s="208"/>
      <c r="BL22" s="209"/>
      <c r="BM22" s="206"/>
      <c r="BN22" s="207"/>
      <c r="BO22" s="206"/>
      <c r="BP22" s="207"/>
      <c r="BQ22" s="206"/>
      <c r="BR22" s="207"/>
      <c r="BS22" s="206"/>
      <c r="BT22" s="207"/>
      <c r="BU22" s="206"/>
      <c r="BV22" s="207"/>
      <c r="BW22" s="206"/>
      <c r="BX22" s="207"/>
      <c r="BY22" s="206"/>
      <c r="BZ22" s="209"/>
      <c r="CA22" s="208"/>
      <c r="CB22" s="209"/>
      <c r="CC22" s="206"/>
      <c r="CD22" s="207"/>
      <c r="CE22" s="206"/>
      <c r="CF22" s="207"/>
      <c r="CG22" s="206"/>
      <c r="CH22" s="207"/>
      <c r="CI22" s="206"/>
      <c r="CJ22" s="207"/>
      <c r="CK22" s="206"/>
      <c r="CL22" s="207"/>
      <c r="CM22" s="206"/>
      <c r="CN22" s="207"/>
      <c r="CO22" s="206"/>
      <c r="CP22" s="207"/>
      <c r="CQ22" s="208"/>
      <c r="CR22" s="209"/>
      <c r="CS22" s="206"/>
      <c r="CT22" s="207"/>
      <c r="CU22" s="206"/>
      <c r="CV22" s="207"/>
      <c r="CW22" s="208"/>
      <c r="CX22" s="210"/>
      <c r="CY22" s="206"/>
      <c r="CZ22" s="211"/>
      <c r="DA22" s="206"/>
      <c r="DB22" s="207"/>
      <c r="DC22" s="206"/>
      <c r="DD22" s="207"/>
      <c r="DE22" s="206"/>
      <c r="DF22" s="209"/>
      <c r="DG22" s="212"/>
      <c r="DH22" s="207"/>
      <c r="DI22" s="206"/>
      <c r="DJ22" s="207"/>
      <c r="DK22" s="206"/>
      <c r="DL22" s="210"/>
      <c r="DM22" s="213"/>
      <c r="DN22" s="162"/>
      <c r="DO22" s="214"/>
      <c r="DP22" s="215"/>
      <c r="DQ22" s="216"/>
      <c r="DR22" s="215"/>
      <c r="DS22" s="216"/>
      <c r="DT22" s="215"/>
      <c r="DU22" s="216"/>
      <c r="DV22" s="217"/>
      <c r="DW22" s="345"/>
      <c r="DX22" s="346"/>
      <c r="DY22" s="347"/>
      <c r="DZ22" s="346"/>
      <c r="EA22" s="348"/>
      <c r="EB22" s="349"/>
      <c r="EC22" s="350"/>
      <c r="ED22" s="351"/>
      <c r="EE22" s="350"/>
      <c r="EF22" s="352"/>
      <c r="EG22" s="353"/>
      <c r="EH22" s="351"/>
      <c r="EI22" s="354"/>
      <c r="EJ22" s="355"/>
      <c r="EK22" s="222"/>
      <c r="EL22" s="220"/>
      <c r="EM22" s="218"/>
      <c r="EN22" s="223"/>
      <c r="EO22" s="222"/>
      <c r="EP22" s="220"/>
      <c r="EQ22" s="218"/>
      <c r="ER22" s="220"/>
      <c r="ES22" s="218"/>
      <c r="ET22" s="220"/>
      <c r="EU22" s="218"/>
      <c r="EV22" s="223"/>
      <c r="EW22" s="221"/>
      <c r="EX22" s="219"/>
      <c r="EY22" s="218"/>
      <c r="EZ22" s="219"/>
      <c r="FA22" s="222"/>
      <c r="FB22" s="224"/>
    </row>
    <row r="23" spans="3:158" x14ac:dyDescent="0.25">
      <c r="C23" s="332" t="s">
        <v>151</v>
      </c>
      <c r="D23" s="188"/>
      <c r="E23" s="189"/>
      <c r="F23" s="139"/>
      <c r="G23" s="140"/>
      <c r="H23" s="190"/>
      <c r="I23" s="189"/>
      <c r="J23" s="139"/>
      <c r="K23" s="140"/>
      <c r="L23" s="190"/>
      <c r="M23" s="189"/>
      <c r="N23" s="191"/>
      <c r="O23" s="192"/>
      <c r="P23" s="193"/>
      <c r="Q23" s="192"/>
      <c r="R23" s="193"/>
      <c r="S23" s="192"/>
      <c r="T23" s="194"/>
      <c r="U23" s="195"/>
      <c r="V23" s="191"/>
      <c r="W23" s="192"/>
      <c r="X23" s="193"/>
      <c r="Y23" s="192"/>
      <c r="Z23" s="194"/>
      <c r="AA23" s="195"/>
      <c r="AB23" s="196">
        <v>1</v>
      </c>
      <c r="AC23" s="197"/>
      <c r="AD23" s="198"/>
      <c r="AE23" s="199"/>
      <c r="AF23" s="196">
        <v>1</v>
      </c>
      <c r="AG23" s="197"/>
      <c r="AH23" s="200">
        <v>0.9</v>
      </c>
      <c r="AI23" s="199"/>
      <c r="AJ23" s="201"/>
      <c r="AK23" s="189"/>
      <c r="AL23" s="139"/>
      <c r="AM23" s="202"/>
      <c r="AN23" s="190"/>
      <c r="AO23" s="203"/>
      <c r="AP23" s="189"/>
      <c r="AQ23" s="139"/>
      <c r="AR23" s="203"/>
      <c r="AS23" s="140"/>
      <c r="AT23" s="190"/>
      <c r="AU23" s="203"/>
      <c r="AV23" s="189"/>
      <c r="AW23" s="139"/>
      <c r="AX23" s="203"/>
      <c r="AY23" s="140"/>
      <c r="AZ23" s="190"/>
      <c r="BA23" s="203"/>
      <c r="BB23" s="204"/>
      <c r="BC23" s="162"/>
      <c r="BD23" s="205"/>
      <c r="BE23" s="206"/>
      <c r="BF23" s="207"/>
      <c r="BG23" s="206"/>
      <c r="BH23" s="207"/>
      <c r="BI23" s="206"/>
      <c r="BJ23" s="207"/>
      <c r="BK23" s="208"/>
      <c r="BL23" s="209"/>
      <c r="BM23" s="206"/>
      <c r="BN23" s="207"/>
      <c r="BO23" s="206"/>
      <c r="BP23" s="207"/>
      <c r="BQ23" s="206"/>
      <c r="BR23" s="207"/>
      <c r="BS23" s="206"/>
      <c r="BT23" s="207"/>
      <c r="BU23" s="206"/>
      <c r="BV23" s="207"/>
      <c r="BW23" s="206"/>
      <c r="BX23" s="207"/>
      <c r="BY23" s="206"/>
      <c r="BZ23" s="209"/>
      <c r="CA23" s="208"/>
      <c r="CB23" s="209"/>
      <c r="CC23" s="206"/>
      <c r="CD23" s="207"/>
      <c r="CE23" s="206"/>
      <c r="CF23" s="207"/>
      <c r="CG23" s="206"/>
      <c r="CH23" s="207"/>
      <c r="CI23" s="206"/>
      <c r="CJ23" s="207"/>
      <c r="CK23" s="206"/>
      <c r="CL23" s="207"/>
      <c r="CM23" s="206"/>
      <c r="CN23" s="207"/>
      <c r="CO23" s="206"/>
      <c r="CP23" s="207"/>
      <c r="CQ23" s="208"/>
      <c r="CR23" s="209"/>
      <c r="CS23" s="206"/>
      <c r="CT23" s="207"/>
      <c r="CU23" s="206"/>
      <c r="CV23" s="207"/>
      <c r="CW23" s="208"/>
      <c r="CX23" s="210"/>
      <c r="CY23" s="206"/>
      <c r="CZ23" s="211"/>
      <c r="DA23" s="206"/>
      <c r="DB23" s="207"/>
      <c r="DC23" s="206"/>
      <c r="DD23" s="207"/>
      <c r="DE23" s="206"/>
      <c r="DF23" s="209"/>
      <c r="DG23" s="212"/>
      <c r="DH23" s="207"/>
      <c r="DI23" s="206"/>
      <c r="DJ23" s="207"/>
      <c r="DK23" s="206"/>
      <c r="DL23" s="210"/>
      <c r="DM23" s="213"/>
      <c r="DN23" s="162"/>
      <c r="DO23" s="214"/>
      <c r="DP23" s="215"/>
      <c r="DQ23" s="216"/>
      <c r="DR23" s="215"/>
      <c r="DS23" s="216"/>
      <c r="DT23" s="215"/>
      <c r="DU23" s="216"/>
      <c r="DV23" s="217"/>
      <c r="DW23" s="345"/>
      <c r="DX23" s="346"/>
      <c r="DY23" s="347"/>
      <c r="DZ23" s="346"/>
      <c r="EA23" s="348"/>
      <c r="EB23" s="349"/>
      <c r="EC23" s="350"/>
      <c r="ED23" s="351"/>
      <c r="EE23" s="350"/>
      <c r="EF23" s="352"/>
      <c r="EG23" s="353"/>
      <c r="EH23" s="351"/>
      <c r="EI23" s="354"/>
      <c r="EJ23" s="355"/>
      <c r="EK23" s="222"/>
      <c r="EL23" s="220"/>
      <c r="EM23" s="218"/>
      <c r="EN23" s="223"/>
      <c r="EO23" s="222"/>
      <c r="EP23" s="220"/>
      <c r="EQ23" s="218"/>
      <c r="ER23" s="220"/>
      <c r="ES23" s="218"/>
      <c r="ET23" s="220"/>
      <c r="EU23" s="218"/>
      <c r="EV23" s="223"/>
      <c r="EW23" s="221"/>
      <c r="EX23" s="219"/>
      <c r="EY23" s="218"/>
      <c r="EZ23" s="219"/>
      <c r="FA23" s="222"/>
      <c r="FB23" s="224"/>
    </row>
    <row r="24" spans="3:158" x14ac:dyDescent="0.25">
      <c r="C24" s="187" t="s">
        <v>152</v>
      </c>
      <c r="D24" s="188"/>
      <c r="E24" s="189"/>
      <c r="F24" s="139"/>
      <c r="G24" s="140"/>
      <c r="H24" s="190"/>
      <c r="I24" s="189"/>
      <c r="J24" s="139"/>
      <c r="K24" s="140"/>
      <c r="L24" s="190"/>
      <c r="M24" s="189"/>
      <c r="N24" s="191"/>
      <c r="O24" s="192"/>
      <c r="P24" s="193"/>
      <c r="Q24" s="192"/>
      <c r="R24" s="193"/>
      <c r="S24" s="192"/>
      <c r="T24" s="194"/>
      <c r="U24" s="195"/>
      <c r="V24" s="191"/>
      <c r="W24" s="192"/>
      <c r="X24" s="193"/>
      <c r="Y24" s="192"/>
      <c r="Z24" s="194"/>
      <c r="AA24" s="195"/>
      <c r="AB24" s="196">
        <v>1</v>
      </c>
      <c r="AC24" s="197"/>
      <c r="AD24" s="198"/>
      <c r="AE24" s="199"/>
      <c r="AF24" s="196">
        <v>1</v>
      </c>
      <c r="AG24" s="197"/>
      <c r="AH24" s="200">
        <v>0.9</v>
      </c>
      <c r="AI24" s="199"/>
      <c r="AJ24" s="201"/>
      <c r="AK24" s="189"/>
      <c r="AL24" s="139"/>
      <c r="AM24" s="202"/>
      <c r="AN24" s="190"/>
      <c r="AO24" s="203"/>
      <c r="AP24" s="189"/>
      <c r="AQ24" s="139"/>
      <c r="AR24" s="203"/>
      <c r="AS24" s="140"/>
      <c r="AT24" s="190"/>
      <c r="AU24" s="203"/>
      <c r="AV24" s="189"/>
      <c r="AW24" s="139"/>
      <c r="AX24" s="203"/>
      <c r="AY24" s="140"/>
      <c r="AZ24" s="190"/>
      <c r="BA24" s="203"/>
      <c r="BB24" s="204"/>
      <c r="BC24" s="162"/>
      <c r="BD24" s="205"/>
      <c r="BE24" s="206"/>
      <c r="BF24" s="207"/>
      <c r="BG24" s="206"/>
      <c r="BH24" s="207"/>
      <c r="BI24" s="206"/>
      <c r="BJ24" s="207"/>
      <c r="BK24" s="208"/>
      <c r="BL24" s="209"/>
      <c r="BM24" s="206"/>
      <c r="BN24" s="207"/>
      <c r="BO24" s="206"/>
      <c r="BP24" s="207"/>
      <c r="BQ24" s="206"/>
      <c r="BR24" s="207"/>
      <c r="BS24" s="206"/>
      <c r="BT24" s="207"/>
      <c r="BU24" s="206"/>
      <c r="BV24" s="207"/>
      <c r="BW24" s="206"/>
      <c r="BX24" s="207"/>
      <c r="BY24" s="206"/>
      <c r="BZ24" s="209"/>
      <c r="CA24" s="208"/>
      <c r="CB24" s="209"/>
      <c r="CC24" s="206"/>
      <c r="CD24" s="207"/>
      <c r="CE24" s="206"/>
      <c r="CF24" s="207"/>
      <c r="CG24" s="206"/>
      <c r="CH24" s="207"/>
      <c r="CI24" s="206"/>
      <c r="CJ24" s="207"/>
      <c r="CK24" s="206"/>
      <c r="CL24" s="207"/>
      <c r="CM24" s="206"/>
      <c r="CN24" s="207"/>
      <c r="CO24" s="206"/>
      <c r="CP24" s="207"/>
      <c r="CQ24" s="208"/>
      <c r="CR24" s="209"/>
      <c r="CS24" s="206"/>
      <c r="CT24" s="207"/>
      <c r="CU24" s="206"/>
      <c r="CV24" s="207"/>
      <c r="CW24" s="208"/>
      <c r="CX24" s="210"/>
      <c r="CY24" s="206"/>
      <c r="CZ24" s="211"/>
      <c r="DA24" s="206"/>
      <c r="DB24" s="207"/>
      <c r="DC24" s="206"/>
      <c r="DD24" s="207"/>
      <c r="DE24" s="206"/>
      <c r="DF24" s="209"/>
      <c r="DG24" s="212"/>
      <c r="DH24" s="207"/>
      <c r="DI24" s="206"/>
      <c r="DJ24" s="207"/>
      <c r="DK24" s="206"/>
      <c r="DL24" s="210"/>
      <c r="DM24" s="213"/>
      <c r="DN24" s="162"/>
      <c r="DO24" s="214"/>
      <c r="DP24" s="215"/>
      <c r="DQ24" s="216"/>
      <c r="DR24" s="215"/>
      <c r="DS24" s="216"/>
      <c r="DT24" s="215"/>
      <c r="DU24" s="216"/>
      <c r="DV24" s="217"/>
      <c r="DW24" s="345"/>
      <c r="DX24" s="346"/>
      <c r="DY24" s="347"/>
      <c r="DZ24" s="346"/>
      <c r="EA24" s="348"/>
      <c r="EB24" s="349"/>
      <c r="EC24" s="350"/>
      <c r="ED24" s="351"/>
      <c r="EE24" s="350"/>
      <c r="EF24" s="352"/>
      <c r="EG24" s="353"/>
      <c r="EH24" s="351"/>
      <c r="EI24" s="354"/>
      <c r="EJ24" s="355"/>
      <c r="EK24" s="222"/>
      <c r="EL24" s="220"/>
      <c r="EM24" s="218"/>
      <c r="EN24" s="223"/>
      <c r="EO24" s="222"/>
      <c r="EP24" s="220"/>
      <c r="EQ24" s="218"/>
      <c r="ER24" s="220"/>
      <c r="ES24" s="218"/>
      <c r="ET24" s="220"/>
      <c r="EU24" s="218"/>
      <c r="EV24" s="223"/>
      <c r="EW24" s="221"/>
      <c r="EX24" s="219"/>
      <c r="EY24" s="218"/>
      <c r="EZ24" s="219"/>
      <c r="FA24" s="222"/>
      <c r="FB24" s="224"/>
    </row>
    <row r="25" spans="3:158" x14ac:dyDescent="0.25">
      <c r="C25" s="187" t="s">
        <v>153</v>
      </c>
      <c r="D25" s="188"/>
      <c r="E25" s="189"/>
      <c r="F25" s="139"/>
      <c r="G25" s="140"/>
      <c r="H25" s="190"/>
      <c r="I25" s="189"/>
      <c r="J25" s="139"/>
      <c r="K25" s="140"/>
      <c r="L25" s="190"/>
      <c r="M25" s="189"/>
      <c r="N25" s="191"/>
      <c r="O25" s="192"/>
      <c r="P25" s="193"/>
      <c r="Q25" s="192"/>
      <c r="R25" s="193"/>
      <c r="S25" s="192"/>
      <c r="T25" s="194"/>
      <c r="U25" s="195"/>
      <c r="V25" s="191"/>
      <c r="W25" s="192"/>
      <c r="X25" s="193"/>
      <c r="Y25" s="192"/>
      <c r="Z25" s="194"/>
      <c r="AA25" s="195"/>
      <c r="AB25" s="196">
        <v>1</v>
      </c>
      <c r="AC25" s="197"/>
      <c r="AD25" s="198"/>
      <c r="AE25" s="199"/>
      <c r="AF25" s="196">
        <v>1</v>
      </c>
      <c r="AG25" s="197"/>
      <c r="AH25" s="200">
        <v>0.9</v>
      </c>
      <c r="AI25" s="199"/>
      <c r="AJ25" s="201"/>
      <c r="AK25" s="189"/>
      <c r="AL25" s="139"/>
      <c r="AM25" s="202"/>
      <c r="AN25" s="190"/>
      <c r="AO25" s="203"/>
      <c r="AP25" s="189"/>
      <c r="AQ25" s="139"/>
      <c r="AR25" s="203"/>
      <c r="AS25" s="140"/>
      <c r="AT25" s="190"/>
      <c r="AU25" s="203"/>
      <c r="AV25" s="189"/>
      <c r="AW25" s="139"/>
      <c r="AX25" s="203"/>
      <c r="AY25" s="140"/>
      <c r="AZ25" s="190"/>
      <c r="BA25" s="203"/>
      <c r="BB25" s="204"/>
      <c r="BC25" s="162"/>
      <c r="BD25" s="205"/>
      <c r="BE25" s="206"/>
      <c r="BF25" s="207"/>
      <c r="BG25" s="206"/>
      <c r="BH25" s="207"/>
      <c r="BI25" s="206"/>
      <c r="BJ25" s="207"/>
      <c r="BK25" s="208"/>
      <c r="BL25" s="209"/>
      <c r="BM25" s="206"/>
      <c r="BN25" s="207"/>
      <c r="BO25" s="206"/>
      <c r="BP25" s="207"/>
      <c r="BQ25" s="206"/>
      <c r="BR25" s="207"/>
      <c r="BS25" s="206"/>
      <c r="BT25" s="207"/>
      <c r="BU25" s="206"/>
      <c r="BV25" s="207"/>
      <c r="BW25" s="206"/>
      <c r="BX25" s="207"/>
      <c r="BY25" s="206"/>
      <c r="BZ25" s="209"/>
      <c r="CA25" s="208"/>
      <c r="CB25" s="209"/>
      <c r="CC25" s="206"/>
      <c r="CD25" s="207"/>
      <c r="CE25" s="206"/>
      <c r="CF25" s="207"/>
      <c r="CG25" s="206"/>
      <c r="CH25" s="207"/>
      <c r="CI25" s="206"/>
      <c r="CJ25" s="207"/>
      <c r="CK25" s="206"/>
      <c r="CL25" s="207"/>
      <c r="CM25" s="206"/>
      <c r="CN25" s="207"/>
      <c r="CO25" s="206"/>
      <c r="CP25" s="207"/>
      <c r="CQ25" s="208"/>
      <c r="CR25" s="209"/>
      <c r="CS25" s="206"/>
      <c r="CT25" s="207"/>
      <c r="CU25" s="206"/>
      <c r="CV25" s="207"/>
      <c r="CW25" s="208"/>
      <c r="CX25" s="210"/>
      <c r="CY25" s="206"/>
      <c r="CZ25" s="211"/>
      <c r="DA25" s="206"/>
      <c r="DB25" s="207"/>
      <c r="DC25" s="206"/>
      <c r="DD25" s="207"/>
      <c r="DE25" s="206"/>
      <c r="DF25" s="209"/>
      <c r="DG25" s="212"/>
      <c r="DH25" s="207"/>
      <c r="DI25" s="206"/>
      <c r="DJ25" s="207"/>
      <c r="DK25" s="206"/>
      <c r="DL25" s="210"/>
      <c r="DM25" s="213"/>
      <c r="DN25" s="162"/>
      <c r="DO25" s="214"/>
      <c r="DP25" s="215"/>
      <c r="DQ25" s="216"/>
      <c r="DR25" s="215"/>
      <c r="DS25" s="216"/>
      <c r="DT25" s="215"/>
      <c r="DU25" s="216"/>
      <c r="DV25" s="217"/>
      <c r="DW25" s="345"/>
      <c r="DX25" s="346"/>
      <c r="DY25" s="347"/>
      <c r="DZ25" s="346"/>
      <c r="EA25" s="348"/>
      <c r="EB25" s="349"/>
      <c r="EC25" s="350"/>
      <c r="ED25" s="351"/>
      <c r="EE25" s="350"/>
      <c r="EF25" s="352"/>
      <c r="EG25" s="353"/>
      <c r="EH25" s="351"/>
      <c r="EI25" s="354"/>
      <c r="EJ25" s="355"/>
      <c r="EK25" s="222"/>
      <c r="EL25" s="220"/>
      <c r="EM25" s="218"/>
      <c r="EN25" s="223"/>
      <c r="EO25" s="222"/>
      <c r="EP25" s="220"/>
      <c r="EQ25" s="218"/>
      <c r="ER25" s="220"/>
      <c r="ES25" s="218"/>
      <c r="ET25" s="220"/>
      <c r="EU25" s="218"/>
      <c r="EV25" s="223"/>
      <c r="EW25" s="221"/>
      <c r="EX25" s="219"/>
      <c r="EY25" s="218"/>
      <c r="EZ25" s="219"/>
      <c r="FA25" s="222"/>
      <c r="FB25" s="224"/>
    </row>
    <row r="26" spans="3:158" x14ac:dyDescent="0.25">
      <c r="C26" s="187" t="s">
        <v>154</v>
      </c>
      <c r="D26" s="188"/>
      <c r="E26" s="189"/>
      <c r="F26" s="139"/>
      <c r="G26" s="140"/>
      <c r="H26" s="190"/>
      <c r="I26" s="189"/>
      <c r="J26" s="139"/>
      <c r="K26" s="140"/>
      <c r="L26" s="190"/>
      <c r="M26" s="189"/>
      <c r="N26" s="191"/>
      <c r="O26" s="192"/>
      <c r="P26" s="193"/>
      <c r="Q26" s="192"/>
      <c r="R26" s="193"/>
      <c r="S26" s="192"/>
      <c r="T26" s="194"/>
      <c r="U26" s="195"/>
      <c r="V26" s="191"/>
      <c r="W26" s="192"/>
      <c r="X26" s="193"/>
      <c r="Y26" s="192"/>
      <c r="Z26" s="194"/>
      <c r="AA26" s="195"/>
      <c r="AB26" s="196">
        <v>1</v>
      </c>
      <c r="AC26" s="197"/>
      <c r="AD26" s="198"/>
      <c r="AE26" s="199"/>
      <c r="AF26" s="196">
        <v>1</v>
      </c>
      <c r="AG26" s="197"/>
      <c r="AH26" s="200">
        <v>0.9</v>
      </c>
      <c r="AI26" s="199"/>
      <c r="AJ26" s="201"/>
      <c r="AK26" s="189"/>
      <c r="AL26" s="139"/>
      <c r="AM26" s="202"/>
      <c r="AN26" s="190"/>
      <c r="AO26" s="203"/>
      <c r="AP26" s="189"/>
      <c r="AQ26" s="139"/>
      <c r="AR26" s="203"/>
      <c r="AS26" s="140"/>
      <c r="AT26" s="190"/>
      <c r="AU26" s="203"/>
      <c r="AV26" s="189"/>
      <c r="AW26" s="139"/>
      <c r="AX26" s="203"/>
      <c r="AY26" s="140"/>
      <c r="AZ26" s="190"/>
      <c r="BA26" s="203"/>
      <c r="BB26" s="204"/>
      <c r="BC26" s="162"/>
      <c r="BD26" s="205"/>
      <c r="BE26" s="206"/>
      <c r="BF26" s="207"/>
      <c r="BG26" s="206"/>
      <c r="BH26" s="207"/>
      <c r="BI26" s="206"/>
      <c r="BJ26" s="207"/>
      <c r="BK26" s="208"/>
      <c r="BL26" s="209"/>
      <c r="BM26" s="206"/>
      <c r="BN26" s="207"/>
      <c r="BO26" s="206"/>
      <c r="BP26" s="207"/>
      <c r="BQ26" s="206"/>
      <c r="BR26" s="207"/>
      <c r="BS26" s="206"/>
      <c r="BT26" s="207"/>
      <c r="BU26" s="206"/>
      <c r="BV26" s="207"/>
      <c r="BW26" s="206"/>
      <c r="BX26" s="207"/>
      <c r="BY26" s="206"/>
      <c r="BZ26" s="209"/>
      <c r="CA26" s="208"/>
      <c r="CB26" s="209"/>
      <c r="CC26" s="206"/>
      <c r="CD26" s="207"/>
      <c r="CE26" s="206"/>
      <c r="CF26" s="207"/>
      <c r="CG26" s="206"/>
      <c r="CH26" s="207"/>
      <c r="CI26" s="206"/>
      <c r="CJ26" s="207"/>
      <c r="CK26" s="206"/>
      <c r="CL26" s="207"/>
      <c r="CM26" s="206"/>
      <c r="CN26" s="207"/>
      <c r="CO26" s="206"/>
      <c r="CP26" s="207"/>
      <c r="CQ26" s="208"/>
      <c r="CR26" s="209"/>
      <c r="CS26" s="206"/>
      <c r="CT26" s="207"/>
      <c r="CU26" s="206"/>
      <c r="CV26" s="207"/>
      <c r="CW26" s="208"/>
      <c r="CX26" s="210"/>
      <c r="CY26" s="206"/>
      <c r="CZ26" s="211"/>
      <c r="DA26" s="206"/>
      <c r="DB26" s="207"/>
      <c r="DC26" s="206"/>
      <c r="DD26" s="207"/>
      <c r="DE26" s="206"/>
      <c r="DF26" s="209"/>
      <c r="DG26" s="212"/>
      <c r="DH26" s="207"/>
      <c r="DI26" s="206"/>
      <c r="DJ26" s="207"/>
      <c r="DK26" s="206"/>
      <c r="DL26" s="210"/>
      <c r="DM26" s="213"/>
      <c r="DN26" s="162"/>
      <c r="DO26" s="214"/>
      <c r="DP26" s="215"/>
      <c r="DQ26" s="216"/>
      <c r="DR26" s="215"/>
      <c r="DS26" s="216"/>
      <c r="DT26" s="215"/>
      <c r="DU26" s="216"/>
      <c r="DV26" s="217"/>
      <c r="DW26" s="345"/>
      <c r="DX26" s="346"/>
      <c r="DY26" s="347"/>
      <c r="DZ26" s="346"/>
      <c r="EA26" s="348"/>
      <c r="EB26" s="349"/>
      <c r="EC26" s="350"/>
      <c r="ED26" s="351"/>
      <c r="EE26" s="350"/>
      <c r="EF26" s="352"/>
      <c r="EG26" s="353"/>
      <c r="EH26" s="351"/>
      <c r="EI26" s="354"/>
      <c r="EJ26" s="355"/>
      <c r="EK26" s="222"/>
      <c r="EL26" s="220"/>
      <c r="EM26" s="218"/>
      <c r="EN26" s="223"/>
      <c r="EO26" s="222"/>
      <c r="EP26" s="220"/>
      <c r="EQ26" s="218"/>
      <c r="ER26" s="220"/>
      <c r="ES26" s="218"/>
      <c r="ET26" s="220"/>
      <c r="EU26" s="218"/>
      <c r="EV26" s="223"/>
      <c r="EW26" s="221"/>
      <c r="EX26" s="219"/>
      <c r="EY26" s="218"/>
      <c r="EZ26" s="219"/>
      <c r="FA26" s="222"/>
      <c r="FB26" s="224"/>
    </row>
    <row r="27" spans="3:158" x14ac:dyDescent="0.25">
      <c r="C27" s="187" t="s">
        <v>155</v>
      </c>
      <c r="D27" s="188"/>
      <c r="E27" s="189"/>
      <c r="F27" s="139"/>
      <c r="G27" s="140"/>
      <c r="H27" s="190"/>
      <c r="I27" s="189"/>
      <c r="J27" s="139"/>
      <c r="K27" s="140"/>
      <c r="L27" s="190"/>
      <c r="M27" s="189"/>
      <c r="N27" s="191"/>
      <c r="O27" s="192"/>
      <c r="P27" s="193"/>
      <c r="Q27" s="192"/>
      <c r="R27" s="193"/>
      <c r="S27" s="192"/>
      <c r="T27" s="194"/>
      <c r="U27" s="195"/>
      <c r="V27" s="191"/>
      <c r="W27" s="192"/>
      <c r="X27" s="193"/>
      <c r="Y27" s="192"/>
      <c r="Z27" s="194"/>
      <c r="AA27" s="195"/>
      <c r="AB27" s="196">
        <v>1</v>
      </c>
      <c r="AC27" s="197"/>
      <c r="AD27" s="198"/>
      <c r="AE27" s="199"/>
      <c r="AF27" s="196">
        <v>1</v>
      </c>
      <c r="AG27" s="197"/>
      <c r="AH27" s="200">
        <v>0.9</v>
      </c>
      <c r="AI27" s="199"/>
      <c r="AJ27" s="201"/>
      <c r="AK27" s="189"/>
      <c r="AL27" s="139"/>
      <c r="AM27" s="202"/>
      <c r="AN27" s="190"/>
      <c r="AO27" s="203"/>
      <c r="AP27" s="189"/>
      <c r="AQ27" s="139"/>
      <c r="AR27" s="203"/>
      <c r="AS27" s="140"/>
      <c r="AT27" s="190"/>
      <c r="AU27" s="203"/>
      <c r="AV27" s="189"/>
      <c r="AW27" s="139"/>
      <c r="AX27" s="203"/>
      <c r="AY27" s="140"/>
      <c r="AZ27" s="190"/>
      <c r="BA27" s="203"/>
      <c r="BB27" s="204"/>
      <c r="BC27" s="162"/>
      <c r="BD27" s="205"/>
      <c r="BE27" s="206"/>
      <c r="BF27" s="207"/>
      <c r="BG27" s="206"/>
      <c r="BH27" s="207"/>
      <c r="BI27" s="206"/>
      <c r="BJ27" s="207"/>
      <c r="BK27" s="208"/>
      <c r="BL27" s="209"/>
      <c r="BM27" s="206"/>
      <c r="BN27" s="207"/>
      <c r="BO27" s="206"/>
      <c r="BP27" s="207"/>
      <c r="BQ27" s="206"/>
      <c r="BR27" s="207"/>
      <c r="BS27" s="206"/>
      <c r="BT27" s="207"/>
      <c r="BU27" s="206"/>
      <c r="BV27" s="207"/>
      <c r="BW27" s="206"/>
      <c r="BX27" s="207"/>
      <c r="BY27" s="206"/>
      <c r="BZ27" s="209"/>
      <c r="CA27" s="208"/>
      <c r="CB27" s="209"/>
      <c r="CC27" s="206"/>
      <c r="CD27" s="207"/>
      <c r="CE27" s="206"/>
      <c r="CF27" s="207"/>
      <c r="CG27" s="206"/>
      <c r="CH27" s="207"/>
      <c r="CI27" s="206"/>
      <c r="CJ27" s="207"/>
      <c r="CK27" s="206"/>
      <c r="CL27" s="207"/>
      <c r="CM27" s="206"/>
      <c r="CN27" s="207"/>
      <c r="CO27" s="206"/>
      <c r="CP27" s="207"/>
      <c r="CQ27" s="208"/>
      <c r="CR27" s="209"/>
      <c r="CS27" s="206"/>
      <c r="CT27" s="207"/>
      <c r="CU27" s="206"/>
      <c r="CV27" s="207"/>
      <c r="CW27" s="208"/>
      <c r="CX27" s="210"/>
      <c r="CY27" s="206"/>
      <c r="CZ27" s="211"/>
      <c r="DA27" s="206"/>
      <c r="DB27" s="207"/>
      <c r="DC27" s="206"/>
      <c r="DD27" s="207"/>
      <c r="DE27" s="206"/>
      <c r="DF27" s="209"/>
      <c r="DG27" s="212"/>
      <c r="DH27" s="207"/>
      <c r="DI27" s="206"/>
      <c r="DJ27" s="207"/>
      <c r="DK27" s="206"/>
      <c r="DL27" s="210"/>
      <c r="DM27" s="213"/>
      <c r="DN27" s="162"/>
      <c r="DO27" s="214"/>
      <c r="DP27" s="215"/>
      <c r="DQ27" s="216"/>
      <c r="DR27" s="215"/>
      <c r="DS27" s="216"/>
      <c r="DT27" s="215"/>
      <c r="DU27" s="216"/>
      <c r="DV27" s="217"/>
      <c r="DW27" s="345"/>
      <c r="DX27" s="346"/>
      <c r="DY27" s="347"/>
      <c r="DZ27" s="346"/>
      <c r="EA27" s="348"/>
      <c r="EB27" s="349"/>
      <c r="EC27" s="350"/>
      <c r="ED27" s="351"/>
      <c r="EE27" s="350"/>
      <c r="EF27" s="352"/>
      <c r="EG27" s="353"/>
      <c r="EH27" s="351"/>
      <c r="EI27" s="354"/>
      <c r="EJ27" s="355"/>
      <c r="EK27" s="222"/>
      <c r="EL27" s="220"/>
      <c r="EM27" s="218"/>
      <c r="EN27" s="223"/>
      <c r="EO27" s="222"/>
      <c r="EP27" s="220"/>
      <c r="EQ27" s="218"/>
      <c r="ER27" s="220"/>
      <c r="ES27" s="218"/>
      <c r="ET27" s="220"/>
      <c r="EU27" s="218"/>
      <c r="EV27" s="223"/>
      <c r="EW27" s="221"/>
      <c r="EX27" s="219"/>
      <c r="EY27" s="218"/>
      <c r="EZ27" s="219"/>
      <c r="FA27" s="222"/>
      <c r="FB27" s="224"/>
    </row>
    <row r="28" spans="3:158" x14ac:dyDescent="0.25">
      <c r="C28" s="187" t="s">
        <v>156</v>
      </c>
      <c r="D28" s="188"/>
      <c r="E28" s="189"/>
      <c r="F28" s="139"/>
      <c r="G28" s="140"/>
      <c r="H28" s="190"/>
      <c r="I28" s="189"/>
      <c r="J28" s="139"/>
      <c r="K28" s="140"/>
      <c r="L28" s="190"/>
      <c r="M28" s="189"/>
      <c r="N28" s="191"/>
      <c r="O28" s="192"/>
      <c r="P28" s="193"/>
      <c r="Q28" s="192"/>
      <c r="R28" s="193"/>
      <c r="S28" s="192"/>
      <c r="T28" s="194"/>
      <c r="U28" s="195"/>
      <c r="V28" s="191"/>
      <c r="W28" s="192"/>
      <c r="X28" s="193"/>
      <c r="Y28" s="192"/>
      <c r="Z28" s="194"/>
      <c r="AA28" s="195"/>
      <c r="AB28" s="196">
        <v>1</v>
      </c>
      <c r="AC28" s="197"/>
      <c r="AD28" s="198"/>
      <c r="AE28" s="199"/>
      <c r="AF28" s="196">
        <v>1</v>
      </c>
      <c r="AG28" s="197"/>
      <c r="AH28" s="200">
        <v>0.9</v>
      </c>
      <c r="AI28" s="199"/>
      <c r="AJ28" s="201"/>
      <c r="AK28" s="189"/>
      <c r="AL28" s="139"/>
      <c r="AM28" s="202"/>
      <c r="AN28" s="190"/>
      <c r="AO28" s="203"/>
      <c r="AP28" s="189"/>
      <c r="AQ28" s="139"/>
      <c r="AR28" s="203"/>
      <c r="AS28" s="140"/>
      <c r="AT28" s="190"/>
      <c r="AU28" s="203"/>
      <c r="AV28" s="189"/>
      <c r="AW28" s="139"/>
      <c r="AX28" s="203"/>
      <c r="AY28" s="140"/>
      <c r="AZ28" s="190"/>
      <c r="BA28" s="203"/>
      <c r="BB28" s="204"/>
      <c r="BC28" s="162"/>
      <c r="BD28" s="205"/>
      <c r="BE28" s="206"/>
      <c r="BF28" s="207"/>
      <c r="BG28" s="206"/>
      <c r="BH28" s="207"/>
      <c r="BI28" s="206"/>
      <c r="BJ28" s="207"/>
      <c r="BK28" s="208"/>
      <c r="BL28" s="209"/>
      <c r="BM28" s="206"/>
      <c r="BN28" s="207"/>
      <c r="BO28" s="206"/>
      <c r="BP28" s="207"/>
      <c r="BQ28" s="206"/>
      <c r="BR28" s="207"/>
      <c r="BS28" s="206"/>
      <c r="BT28" s="207"/>
      <c r="BU28" s="206"/>
      <c r="BV28" s="207"/>
      <c r="BW28" s="206"/>
      <c r="BX28" s="207"/>
      <c r="BY28" s="206"/>
      <c r="BZ28" s="209"/>
      <c r="CA28" s="208"/>
      <c r="CB28" s="209"/>
      <c r="CC28" s="206"/>
      <c r="CD28" s="207"/>
      <c r="CE28" s="206"/>
      <c r="CF28" s="207"/>
      <c r="CG28" s="206"/>
      <c r="CH28" s="207"/>
      <c r="CI28" s="206"/>
      <c r="CJ28" s="207"/>
      <c r="CK28" s="206"/>
      <c r="CL28" s="207"/>
      <c r="CM28" s="206"/>
      <c r="CN28" s="207"/>
      <c r="CO28" s="206"/>
      <c r="CP28" s="207"/>
      <c r="CQ28" s="208"/>
      <c r="CR28" s="209"/>
      <c r="CS28" s="206"/>
      <c r="CT28" s="207"/>
      <c r="CU28" s="206"/>
      <c r="CV28" s="207"/>
      <c r="CW28" s="208"/>
      <c r="CX28" s="210"/>
      <c r="CY28" s="206"/>
      <c r="CZ28" s="211"/>
      <c r="DA28" s="206"/>
      <c r="DB28" s="207"/>
      <c r="DC28" s="206"/>
      <c r="DD28" s="207"/>
      <c r="DE28" s="206"/>
      <c r="DF28" s="209"/>
      <c r="DG28" s="212"/>
      <c r="DH28" s="207"/>
      <c r="DI28" s="206"/>
      <c r="DJ28" s="207"/>
      <c r="DK28" s="206"/>
      <c r="DL28" s="210"/>
      <c r="DM28" s="213"/>
      <c r="DN28" s="162"/>
      <c r="DO28" s="214"/>
      <c r="DP28" s="215"/>
      <c r="DQ28" s="216"/>
      <c r="DR28" s="215"/>
      <c r="DS28" s="216"/>
      <c r="DT28" s="215"/>
      <c r="DU28" s="216"/>
      <c r="DV28" s="217"/>
      <c r="DW28" s="345"/>
      <c r="DX28" s="346"/>
      <c r="DY28" s="347"/>
      <c r="DZ28" s="346"/>
      <c r="EA28" s="348"/>
      <c r="EB28" s="349"/>
      <c r="EC28" s="350"/>
      <c r="ED28" s="351"/>
      <c r="EE28" s="350"/>
      <c r="EF28" s="352"/>
      <c r="EG28" s="353"/>
      <c r="EH28" s="351"/>
      <c r="EI28" s="354"/>
      <c r="EJ28" s="355"/>
      <c r="EK28" s="222"/>
      <c r="EL28" s="220"/>
      <c r="EM28" s="218"/>
      <c r="EN28" s="223"/>
      <c r="EO28" s="222"/>
      <c r="EP28" s="220"/>
      <c r="EQ28" s="218"/>
      <c r="ER28" s="220"/>
      <c r="ES28" s="218"/>
      <c r="ET28" s="220"/>
      <c r="EU28" s="218"/>
      <c r="EV28" s="223"/>
      <c r="EW28" s="221"/>
      <c r="EX28" s="219"/>
      <c r="EY28" s="218"/>
      <c r="EZ28" s="219"/>
      <c r="FA28" s="222"/>
      <c r="FB28" s="224"/>
    </row>
    <row r="29" spans="3:158" x14ac:dyDescent="0.25">
      <c r="C29" s="187" t="s">
        <v>157</v>
      </c>
      <c r="D29" s="188"/>
      <c r="E29" s="189"/>
      <c r="F29" s="139"/>
      <c r="G29" s="140"/>
      <c r="H29" s="190"/>
      <c r="I29" s="189"/>
      <c r="J29" s="139"/>
      <c r="K29" s="140"/>
      <c r="L29" s="190"/>
      <c r="M29" s="189"/>
      <c r="N29" s="191"/>
      <c r="O29" s="192"/>
      <c r="P29" s="193"/>
      <c r="Q29" s="192"/>
      <c r="R29" s="193"/>
      <c r="S29" s="192"/>
      <c r="T29" s="194"/>
      <c r="U29" s="195"/>
      <c r="V29" s="191"/>
      <c r="W29" s="192"/>
      <c r="X29" s="193"/>
      <c r="Y29" s="192"/>
      <c r="Z29" s="194"/>
      <c r="AA29" s="195"/>
      <c r="AB29" s="196">
        <v>1</v>
      </c>
      <c r="AC29" s="197"/>
      <c r="AD29" s="198"/>
      <c r="AE29" s="199"/>
      <c r="AF29" s="196">
        <v>1</v>
      </c>
      <c r="AG29" s="197"/>
      <c r="AH29" s="200">
        <v>0.9</v>
      </c>
      <c r="AI29" s="199"/>
      <c r="AJ29" s="201"/>
      <c r="AK29" s="189"/>
      <c r="AL29" s="139"/>
      <c r="AM29" s="202"/>
      <c r="AN29" s="190"/>
      <c r="AO29" s="203"/>
      <c r="AP29" s="189"/>
      <c r="AQ29" s="139"/>
      <c r="AR29" s="203"/>
      <c r="AS29" s="140"/>
      <c r="AT29" s="190"/>
      <c r="AU29" s="203"/>
      <c r="AV29" s="189"/>
      <c r="AW29" s="139"/>
      <c r="AX29" s="203"/>
      <c r="AY29" s="140"/>
      <c r="AZ29" s="190"/>
      <c r="BA29" s="203"/>
      <c r="BB29" s="204"/>
      <c r="BC29" s="162"/>
      <c r="BD29" s="205"/>
      <c r="BE29" s="206"/>
      <c r="BF29" s="207"/>
      <c r="BG29" s="206"/>
      <c r="BH29" s="207"/>
      <c r="BI29" s="206"/>
      <c r="BJ29" s="207"/>
      <c r="BK29" s="208"/>
      <c r="BL29" s="209"/>
      <c r="BM29" s="206"/>
      <c r="BN29" s="207"/>
      <c r="BO29" s="206"/>
      <c r="BP29" s="207"/>
      <c r="BQ29" s="206"/>
      <c r="BR29" s="207"/>
      <c r="BS29" s="206"/>
      <c r="BT29" s="207"/>
      <c r="BU29" s="206"/>
      <c r="BV29" s="207"/>
      <c r="BW29" s="206"/>
      <c r="BX29" s="207"/>
      <c r="BY29" s="206"/>
      <c r="BZ29" s="209"/>
      <c r="CA29" s="208"/>
      <c r="CB29" s="209"/>
      <c r="CC29" s="206"/>
      <c r="CD29" s="207"/>
      <c r="CE29" s="206"/>
      <c r="CF29" s="207"/>
      <c r="CG29" s="206"/>
      <c r="CH29" s="207"/>
      <c r="CI29" s="206"/>
      <c r="CJ29" s="207"/>
      <c r="CK29" s="206"/>
      <c r="CL29" s="207"/>
      <c r="CM29" s="206"/>
      <c r="CN29" s="207"/>
      <c r="CO29" s="206"/>
      <c r="CP29" s="207"/>
      <c r="CQ29" s="208"/>
      <c r="CR29" s="209"/>
      <c r="CS29" s="206"/>
      <c r="CT29" s="207"/>
      <c r="CU29" s="206"/>
      <c r="CV29" s="207"/>
      <c r="CW29" s="208"/>
      <c r="CX29" s="210"/>
      <c r="CY29" s="206"/>
      <c r="CZ29" s="211"/>
      <c r="DA29" s="206"/>
      <c r="DB29" s="207"/>
      <c r="DC29" s="206"/>
      <c r="DD29" s="207"/>
      <c r="DE29" s="206"/>
      <c r="DF29" s="209"/>
      <c r="DG29" s="212"/>
      <c r="DH29" s="207"/>
      <c r="DI29" s="206"/>
      <c r="DJ29" s="207"/>
      <c r="DK29" s="206"/>
      <c r="DL29" s="210"/>
      <c r="DM29" s="213"/>
      <c r="DN29" s="162"/>
      <c r="DO29" s="214"/>
      <c r="DP29" s="215"/>
      <c r="DQ29" s="216"/>
      <c r="DR29" s="215"/>
      <c r="DS29" s="216"/>
      <c r="DT29" s="215"/>
      <c r="DU29" s="216"/>
      <c r="DV29" s="217"/>
      <c r="DW29" s="345"/>
      <c r="DX29" s="346"/>
      <c r="DY29" s="347"/>
      <c r="DZ29" s="346"/>
      <c r="EA29" s="348"/>
      <c r="EB29" s="349"/>
      <c r="EC29" s="350"/>
      <c r="ED29" s="351"/>
      <c r="EE29" s="350"/>
      <c r="EF29" s="352"/>
      <c r="EG29" s="353"/>
      <c r="EH29" s="351"/>
      <c r="EI29" s="354"/>
      <c r="EJ29" s="355"/>
      <c r="EK29" s="222"/>
      <c r="EL29" s="220"/>
      <c r="EM29" s="218"/>
      <c r="EN29" s="223"/>
      <c r="EO29" s="222"/>
      <c r="EP29" s="220"/>
      <c r="EQ29" s="218"/>
      <c r="ER29" s="220"/>
      <c r="ES29" s="218"/>
      <c r="ET29" s="220"/>
      <c r="EU29" s="218"/>
      <c r="EV29" s="223"/>
      <c r="EW29" s="221"/>
      <c r="EX29" s="219"/>
      <c r="EY29" s="218"/>
      <c r="EZ29" s="219"/>
      <c r="FA29" s="222"/>
      <c r="FB29" s="224"/>
    </row>
    <row r="30" spans="3:158" x14ac:dyDescent="0.25">
      <c r="C30" s="187" t="s">
        <v>158</v>
      </c>
      <c r="D30" s="188"/>
      <c r="E30" s="189"/>
      <c r="F30" s="139"/>
      <c r="G30" s="140"/>
      <c r="H30" s="190"/>
      <c r="I30" s="189"/>
      <c r="J30" s="139"/>
      <c r="K30" s="140"/>
      <c r="L30" s="190"/>
      <c r="M30" s="189"/>
      <c r="N30" s="191"/>
      <c r="O30" s="192"/>
      <c r="P30" s="193"/>
      <c r="Q30" s="192"/>
      <c r="R30" s="193"/>
      <c r="S30" s="192"/>
      <c r="T30" s="194"/>
      <c r="U30" s="195"/>
      <c r="V30" s="191"/>
      <c r="W30" s="192"/>
      <c r="X30" s="193"/>
      <c r="Y30" s="192"/>
      <c r="Z30" s="194"/>
      <c r="AA30" s="195"/>
      <c r="AB30" s="196">
        <v>1</v>
      </c>
      <c r="AC30" s="197"/>
      <c r="AD30" s="198"/>
      <c r="AE30" s="199"/>
      <c r="AF30" s="196">
        <v>1</v>
      </c>
      <c r="AG30" s="197"/>
      <c r="AH30" s="200">
        <v>0.9</v>
      </c>
      <c r="AI30" s="199"/>
      <c r="AJ30" s="201"/>
      <c r="AK30" s="189"/>
      <c r="AL30" s="139"/>
      <c r="AM30" s="202"/>
      <c r="AN30" s="190"/>
      <c r="AO30" s="203"/>
      <c r="AP30" s="189"/>
      <c r="AQ30" s="139"/>
      <c r="AR30" s="203"/>
      <c r="AS30" s="140"/>
      <c r="AT30" s="190"/>
      <c r="AU30" s="203"/>
      <c r="AV30" s="189"/>
      <c r="AW30" s="139"/>
      <c r="AX30" s="203"/>
      <c r="AY30" s="140"/>
      <c r="AZ30" s="190"/>
      <c r="BA30" s="203"/>
      <c r="BB30" s="204"/>
      <c r="BC30" s="162"/>
      <c r="BD30" s="205"/>
      <c r="BE30" s="206"/>
      <c r="BF30" s="207"/>
      <c r="BG30" s="206"/>
      <c r="BH30" s="207"/>
      <c r="BI30" s="206"/>
      <c r="BJ30" s="207"/>
      <c r="BK30" s="208"/>
      <c r="BL30" s="209"/>
      <c r="BM30" s="206"/>
      <c r="BN30" s="207"/>
      <c r="BO30" s="206"/>
      <c r="BP30" s="207"/>
      <c r="BQ30" s="206"/>
      <c r="BR30" s="207"/>
      <c r="BS30" s="206"/>
      <c r="BT30" s="207"/>
      <c r="BU30" s="206"/>
      <c r="BV30" s="207"/>
      <c r="BW30" s="206"/>
      <c r="BX30" s="207"/>
      <c r="BY30" s="206"/>
      <c r="BZ30" s="209"/>
      <c r="CA30" s="208"/>
      <c r="CB30" s="209"/>
      <c r="CC30" s="206"/>
      <c r="CD30" s="207"/>
      <c r="CE30" s="206"/>
      <c r="CF30" s="207"/>
      <c r="CG30" s="206"/>
      <c r="CH30" s="207"/>
      <c r="CI30" s="206"/>
      <c r="CJ30" s="207"/>
      <c r="CK30" s="206"/>
      <c r="CL30" s="207"/>
      <c r="CM30" s="206"/>
      <c r="CN30" s="207"/>
      <c r="CO30" s="206"/>
      <c r="CP30" s="207"/>
      <c r="CQ30" s="208"/>
      <c r="CR30" s="209"/>
      <c r="CS30" s="206"/>
      <c r="CT30" s="207"/>
      <c r="CU30" s="206"/>
      <c r="CV30" s="207"/>
      <c r="CW30" s="208"/>
      <c r="CX30" s="210"/>
      <c r="CY30" s="206"/>
      <c r="CZ30" s="211"/>
      <c r="DA30" s="206"/>
      <c r="DB30" s="207"/>
      <c r="DC30" s="206"/>
      <c r="DD30" s="207"/>
      <c r="DE30" s="206"/>
      <c r="DF30" s="209"/>
      <c r="DG30" s="212"/>
      <c r="DH30" s="207"/>
      <c r="DI30" s="206"/>
      <c r="DJ30" s="207"/>
      <c r="DK30" s="206"/>
      <c r="DL30" s="210"/>
      <c r="DM30" s="213"/>
      <c r="DN30" s="162"/>
      <c r="DO30" s="214"/>
      <c r="DP30" s="215"/>
      <c r="DQ30" s="216"/>
      <c r="DR30" s="215"/>
      <c r="DS30" s="216"/>
      <c r="DT30" s="215"/>
      <c r="DU30" s="216"/>
      <c r="DV30" s="217"/>
      <c r="DW30" s="345"/>
      <c r="DX30" s="346"/>
      <c r="DY30" s="347"/>
      <c r="DZ30" s="346"/>
      <c r="EA30" s="348"/>
      <c r="EB30" s="349"/>
      <c r="EC30" s="350"/>
      <c r="ED30" s="351"/>
      <c r="EE30" s="350"/>
      <c r="EF30" s="352"/>
      <c r="EG30" s="353"/>
      <c r="EH30" s="351"/>
      <c r="EI30" s="354"/>
      <c r="EJ30" s="355"/>
      <c r="EK30" s="222"/>
      <c r="EL30" s="220"/>
      <c r="EM30" s="218"/>
      <c r="EN30" s="223"/>
      <c r="EO30" s="222"/>
      <c r="EP30" s="220"/>
      <c r="EQ30" s="218"/>
      <c r="ER30" s="220"/>
      <c r="ES30" s="218"/>
      <c r="ET30" s="220"/>
      <c r="EU30" s="218"/>
      <c r="EV30" s="223"/>
      <c r="EW30" s="221"/>
      <c r="EX30" s="219"/>
      <c r="EY30" s="218"/>
      <c r="EZ30" s="219"/>
      <c r="FA30" s="222"/>
      <c r="FB30" s="224"/>
    </row>
    <row r="31" spans="3:158" x14ac:dyDescent="0.25">
      <c r="C31" s="187" t="s">
        <v>159</v>
      </c>
      <c r="D31" s="188"/>
      <c r="E31" s="189"/>
      <c r="F31" s="139"/>
      <c r="G31" s="140"/>
      <c r="H31" s="190"/>
      <c r="I31" s="189"/>
      <c r="J31" s="139"/>
      <c r="K31" s="140"/>
      <c r="L31" s="190"/>
      <c r="M31" s="189"/>
      <c r="N31" s="191"/>
      <c r="O31" s="192"/>
      <c r="P31" s="193"/>
      <c r="Q31" s="192"/>
      <c r="R31" s="193"/>
      <c r="S31" s="192"/>
      <c r="T31" s="194"/>
      <c r="U31" s="195"/>
      <c r="V31" s="191"/>
      <c r="W31" s="192"/>
      <c r="X31" s="193"/>
      <c r="Y31" s="192"/>
      <c r="Z31" s="194"/>
      <c r="AA31" s="195"/>
      <c r="AB31" s="196">
        <v>1</v>
      </c>
      <c r="AC31" s="197"/>
      <c r="AD31" s="198"/>
      <c r="AE31" s="199"/>
      <c r="AF31" s="196">
        <v>1</v>
      </c>
      <c r="AG31" s="197"/>
      <c r="AH31" s="200">
        <v>0.9</v>
      </c>
      <c r="AI31" s="199"/>
      <c r="AJ31" s="201"/>
      <c r="AK31" s="189"/>
      <c r="AL31" s="139"/>
      <c r="AM31" s="202"/>
      <c r="AN31" s="190"/>
      <c r="AO31" s="203"/>
      <c r="AP31" s="189"/>
      <c r="AQ31" s="139"/>
      <c r="AR31" s="203"/>
      <c r="AS31" s="140"/>
      <c r="AT31" s="190"/>
      <c r="AU31" s="203"/>
      <c r="AV31" s="189"/>
      <c r="AW31" s="139"/>
      <c r="AX31" s="203"/>
      <c r="AY31" s="140"/>
      <c r="AZ31" s="190"/>
      <c r="BA31" s="203"/>
      <c r="BB31" s="204"/>
      <c r="BC31" s="162"/>
      <c r="BD31" s="205"/>
      <c r="BE31" s="206"/>
      <c r="BF31" s="207"/>
      <c r="BG31" s="206"/>
      <c r="BH31" s="207"/>
      <c r="BI31" s="206"/>
      <c r="BJ31" s="207"/>
      <c r="BK31" s="208"/>
      <c r="BL31" s="209"/>
      <c r="BM31" s="206"/>
      <c r="BN31" s="207"/>
      <c r="BO31" s="206"/>
      <c r="BP31" s="207"/>
      <c r="BQ31" s="206"/>
      <c r="BR31" s="207"/>
      <c r="BS31" s="206"/>
      <c r="BT31" s="207"/>
      <c r="BU31" s="206"/>
      <c r="BV31" s="207"/>
      <c r="BW31" s="206"/>
      <c r="BX31" s="207"/>
      <c r="BY31" s="206"/>
      <c r="BZ31" s="209"/>
      <c r="CA31" s="208"/>
      <c r="CB31" s="209"/>
      <c r="CC31" s="206"/>
      <c r="CD31" s="207"/>
      <c r="CE31" s="206"/>
      <c r="CF31" s="207"/>
      <c r="CG31" s="206"/>
      <c r="CH31" s="207"/>
      <c r="CI31" s="206"/>
      <c r="CJ31" s="207"/>
      <c r="CK31" s="206"/>
      <c r="CL31" s="207"/>
      <c r="CM31" s="206"/>
      <c r="CN31" s="207"/>
      <c r="CO31" s="206"/>
      <c r="CP31" s="207"/>
      <c r="CQ31" s="208"/>
      <c r="CR31" s="209"/>
      <c r="CS31" s="206"/>
      <c r="CT31" s="207"/>
      <c r="CU31" s="206"/>
      <c r="CV31" s="207"/>
      <c r="CW31" s="208"/>
      <c r="CX31" s="210"/>
      <c r="CY31" s="206"/>
      <c r="CZ31" s="211"/>
      <c r="DA31" s="206"/>
      <c r="DB31" s="207"/>
      <c r="DC31" s="206"/>
      <c r="DD31" s="207"/>
      <c r="DE31" s="206"/>
      <c r="DF31" s="209"/>
      <c r="DG31" s="212"/>
      <c r="DH31" s="207"/>
      <c r="DI31" s="206"/>
      <c r="DJ31" s="207"/>
      <c r="DK31" s="206"/>
      <c r="DL31" s="210"/>
      <c r="DM31" s="213"/>
      <c r="DN31" s="162"/>
      <c r="DO31" s="214"/>
      <c r="DP31" s="215"/>
      <c r="DQ31" s="216"/>
      <c r="DR31" s="215"/>
      <c r="DS31" s="216"/>
      <c r="DT31" s="215"/>
      <c r="DU31" s="216"/>
      <c r="DV31" s="217"/>
      <c r="DW31" s="345"/>
      <c r="DX31" s="346"/>
      <c r="DY31" s="347"/>
      <c r="DZ31" s="346"/>
      <c r="EA31" s="348"/>
      <c r="EB31" s="349"/>
      <c r="EC31" s="350"/>
      <c r="ED31" s="351"/>
      <c r="EE31" s="350"/>
      <c r="EF31" s="352"/>
      <c r="EG31" s="353"/>
      <c r="EH31" s="351"/>
      <c r="EI31" s="354"/>
      <c r="EJ31" s="355"/>
      <c r="EK31" s="222"/>
      <c r="EL31" s="220"/>
      <c r="EM31" s="218"/>
      <c r="EN31" s="223"/>
      <c r="EO31" s="222"/>
      <c r="EP31" s="220"/>
      <c r="EQ31" s="218"/>
      <c r="ER31" s="220"/>
      <c r="ES31" s="218"/>
      <c r="ET31" s="220"/>
      <c r="EU31" s="218"/>
      <c r="EV31" s="223"/>
      <c r="EW31" s="221"/>
      <c r="EX31" s="219"/>
      <c r="EY31" s="218"/>
      <c r="EZ31" s="219"/>
      <c r="FA31" s="222"/>
      <c r="FB31" s="224"/>
    </row>
    <row r="32" spans="3:158" x14ac:dyDescent="0.25">
      <c r="C32" s="187" t="s">
        <v>160</v>
      </c>
      <c r="D32" s="188"/>
      <c r="E32" s="189"/>
      <c r="F32" s="139"/>
      <c r="G32" s="140"/>
      <c r="H32" s="190"/>
      <c r="I32" s="189"/>
      <c r="J32" s="139"/>
      <c r="K32" s="140"/>
      <c r="L32" s="190"/>
      <c r="M32" s="189"/>
      <c r="N32" s="191"/>
      <c r="O32" s="192"/>
      <c r="P32" s="193"/>
      <c r="Q32" s="192"/>
      <c r="R32" s="193"/>
      <c r="S32" s="192"/>
      <c r="T32" s="194"/>
      <c r="U32" s="195"/>
      <c r="V32" s="191"/>
      <c r="W32" s="192"/>
      <c r="X32" s="193"/>
      <c r="Y32" s="192"/>
      <c r="Z32" s="194"/>
      <c r="AA32" s="195"/>
      <c r="AB32" s="196">
        <v>1</v>
      </c>
      <c r="AC32" s="197"/>
      <c r="AD32" s="198"/>
      <c r="AE32" s="199"/>
      <c r="AF32" s="196">
        <v>1</v>
      </c>
      <c r="AG32" s="197"/>
      <c r="AH32" s="200">
        <v>0.9</v>
      </c>
      <c r="AI32" s="199"/>
      <c r="AJ32" s="201"/>
      <c r="AK32" s="189"/>
      <c r="AL32" s="139"/>
      <c r="AM32" s="202"/>
      <c r="AN32" s="190"/>
      <c r="AO32" s="203"/>
      <c r="AP32" s="189"/>
      <c r="AQ32" s="139"/>
      <c r="AR32" s="203"/>
      <c r="AS32" s="140"/>
      <c r="AT32" s="190"/>
      <c r="AU32" s="203"/>
      <c r="AV32" s="189"/>
      <c r="AW32" s="139"/>
      <c r="AX32" s="203"/>
      <c r="AY32" s="140"/>
      <c r="AZ32" s="190"/>
      <c r="BA32" s="203"/>
      <c r="BB32" s="204"/>
      <c r="BC32" s="162"/>
      <c r="BD32" s="205"/>
      <c r="BE32" s="206"/>
      <c r="BF32" s="207"/>
      <c r="BG32" s="206"/>
      <c r="BH32" s="207"/>
      <c r="BI32" s="206"/>
      <c r="BJ32" s="207"/>
      <c r="BK32" s="208"/>
      <c r="BL32" s="209"/>
      <c r="BM32" s="206"/>
      <c r="BN32" s="207"/>
      <c r="BO32" s="206"/>
      <c r="BP32" s="207"/>
      <c r="BQ32" s="206"/>
      <c r="BR32" s="207"/>
      <c r="BS32" s="206"/>
      <c r="BT32" s="207"/>
      <c r="BU32" s="206"/>
      <c r="BV32" s="207"/>
      <c r="BW32" s="206"/>
      <c r="BX32" s="207"/>
      <c r="BY32" s="206"/>
      <c r="BZ32" s="209"/>
      <c r="CA32" s="208"/>
      <c r="CB32" s="209"/>
      <c r="CC32" s="206"/>
      <c r="CD32" s="207"/>
      <c r="CE32" s="206"/>
      <c r="CF32" s="207"/>
      <c r="CG32" s="206"/>
      <c r="CH32" s="207"/>
      <c r="CI32" s="206"/>
      <c r="CJ32" s="207"/>
      <c r="CK32" s="206"/>
      <c r="CL32" s="207"/>
      <c r="CM32" s="206"/>
      <c r="CN32" s="207"/>
      <c r="CO32" s="206"/>
      <c r="CP32" s="207"/>
      <c r="CQ32" s="208"/>
      <c r="CR32" s="209"/>
      <c r="CS32" s="206"/>
      <c r="CT32" s="207"/>
      <c r="CU32" s="206"/>
      <c r="CV32" s="207"/>
      <c r="CW32" s="208"/>
      <c r="CX32" s="210"/>
      <c r="CY32" s="206"/>
      <c r="CZ32" s="211"/>
      <c r="DA32" s="206"/>
      <c r="DB32" s="207"/>
      <c r="DC32" s="206"/>
      <c r="DD32" s="207"/>
      <c r="DE32" s="206"/>
      <c r="DF32" s="209"/>
      <c r="DG32" s="212"/>
      <c r="DH32" s="207"/>
      <c r="DI32" s="206"/>
      <c r="DJ32" s="207"/>
      <c r="DK32" s="206"/>
      <c r="DL32" s="210"/>
      <c r="DM32" s="213"/>
      <c r="DN32" s="162"/>
      <c r="DO32" s="214"/>
      <c r="DP32" s="215"/>
      <c r="DQ32" s="216"/>
      <c r="DR32" s="215"/>
      <c r="DS32" s="216"/>
      <c r="DT32" s="215"/>
      <c r="DU32" s="216"/>
      <c r="DV32" s="217"/>
      <c r="DW32" s="345"/>
      <c r="DX32" s="346"/>
      <c r="DY32" s="347"/>
      <c r="DZ32" s="346"/>
      <c r="EA32" s="348"/>
      <c r="EB32" s="349"/>
      <c r="EC32" s="350"/>
      <c r="ED32" s="351"/>
      <c r="EE32" s="350"/>
      <c r="EF32" s="352"/>
      <c r="EG32" s="353"/>
      <c r="EH32" s="351"/>
      <c r="EI32" s="354"/>
      <c r="EJ32" s="355"/>
      <c r="EK32" s="222"/>
      <c r="EL32" s="220"/>
      <c r="EM32" s="218"/>
      <c r="EN32" s="223"/>
      <c r="EO32" s="222"/>
      <c r="EP32" s="220"/>
      <c r="EQ32" s="218"/>
      <c r="ER32" s="220"/>
      <c r="ES32" s="218"/>
      <c r="ET32" s="220"/>
      <c r="EU32" s="218"/>
      <c r="EV32" s="223"/>
      <c r="EW32" s="221"/>
      <c r="EX32" s="219"/>
      <c r="EY32" s="218"/>
      <c r="EZ32" s="219"/>
      <c r="FA32" s="222"/>
      <c r="FB32" s="224"/>
    </row>
    <row r="33" spans="3:158" x14ac:dyDescent="0.25">
      <c r="C33" s="225"/>
      <c r="D33" s="226"/>
      <c r="E33" s="227"/>
      <c r="F33" s="228"/>
      <c r="G33" s="229"/>
      <c r="H33" s="230"/>
      <c r="I33" s="227"/>
      <c r="J33" s="228"/>
      <c r="K33" s="229"/>
      <c r="L33" s="230"/>
      <c r="M33" s="227"/>
      <c r="N33" s="231"/>
      <c r="O33" s="232"/>
      <c r="P33" s="233"/>
      <c r="Q33" s="232"/>
      <c r="R33" s="233"/>
      <c r="S33" s="232"/>
      <c r="T33" s="234"/>
      <c r="U33" s="235"/>
      <c r="V33" s="231"/>
      <c r="W33" s="232"/>
      <c r="X33" s="233"/>
      <c r="Y33" s="232"/>
      <c r="Z33" s="234"/>
      <c r="AA33" s="235"/>
      <c r="AB33" s="236"/>
      <c r="AC33" s="237"/>
      <c r="AD33" s="238"/>
      <c r="AE33" s="239"/>
      <c r="AF33" s="236"/>
      <c r="AG33" s="237"/>
      <c r="AH33" s="240"/>
      <c r="AI33" s="239"/>
      <c r="AJ33" s="241"/>
      <c r="AK33" s="227"/>
      <c r="AL33" s="228"/>
      <c r="AM33" s="242"/>
      <c r="AN33" s="230"/>
      <c r="AO33" s="243"/>
      <c r="AP33" s="227"/>
      <c r="AQ33" s="228"/>
      <c r="AR33" s="243"/>
      <c r="AS33" s="229"/>
      <c r="AT33" s="230"/>
      <c r="AU33" s="243"/>
      <c r="AV33" s="227"/>
      <c r="AW33" s="228"/>
      <c r="AX33" s="243"/>
      <c r="AY33" s="229"/>
      <c r="AZ33" s="230"/>
      <c r="BA33" s="243"/>
      <c r="BB33" s="244"/>
      <c r="BC33" s="162"/>
      <c r="BD33" s="245"/>
      <c r="BE33" s="246"/>
      <c r="BF33" s="247"/>
      <c r="BG33" s="246"/>
      <c r="BH33" s="247"/>
      <c r="BI33" s="246"/>
      <c r="BJ33" s="247"/>
      <c r="BK33" s="248"/>
      <c r="BL33" s="249"/>
      <c r="BM33" s="246"/>
      <c r="BN33" s="247"/>
      <c r="BO33" s="246"/>
      <c r="BP33" s="247"/>
      <c r="BQ33" s="246"/>
      <c r="BR33" s="247"/>
      <c r="BS33" s="246"/>
      <c r="BT33" s="247"/>
      <c r="BU33" s="246"/>
      <c r="BV33" s="247"/>
      <c r="BW33" s="246"/>
      <c r="BX33" s="247"/>
      <c r="BY33" s="246"/>
      <c r="BZ33" s="249"/>
      <c r="CA33" s="248"/>
      <c r="CB33" s="249"/>
      <c r="CC33" s="246"/>
      <c r="CD33" s="247"/>
      <c r="CE33" s="246"/>
      <c r="CF33" s="247"/>
      <c r="CG33" s="246"/>
      <c r="CH33" s="247"/>
      <c r="CI33" s="246"/>
      <c r="CJ33" s="247"/>
      <c r="CK33" s="246"/>
      <c r="CL33" s="247"/>
      <c r="CM33" s="246"/>
      <c r="CN33" s="247"/>
      <c r="CO33" s="246"/>
      <c r="CP33" s="247"/>
      <c r="CQ33" s="248"/>
      <c r="CR33" s="249"/>
      <c r="CS33" s="246"/>
      <c r="CT33" s="247"/>
      <c r="CU33" s="246"/>
      <c r="CV33" s="247"/>
      <c r="CW33" s="248"/>
      <c r="CX33" s="250"/>
      <c r="CY33" s="246"/>
      <c r="CZ33" s="251"/>
      <c r="DA33" s="246"/>
      <c r="DB33" s="247"/>
      <c r="DC33" s="246"/>
      <c r="DD33" s="247"/>
      <c r="DE33" s="246"/>
      <c r="DF33" s="249"/>
      <c r="DG33" s="252"/>
      <c r="DH33" s="247"/>
      <c r="DI33" s="246"/>
      <c r="DJ33" s="247"/>
      <c r="DK33" s="246"/>
      <c r="DL33" s="250"/>
      <c r="DM33" s="253"/>
      <c r="DN33" s="162"/>
      <c r="DO33" s="254"/>
      <c r="DP33" s="255"/>
      <c r="DQ33" s="256"/>
      <c r="DR33" s="255"/>
      <c r="DS33" s="256"/>
      <c r="DT33" s="255"/>
      <c r="DU33" s="256"/>
      <c r="DV33" s="257"/>
      <c r="DW33" s="356"/>
      <c r="DX33" s="357"/>
      <c r="DY33" s="358"/>
      <c r="DZ33" s="357"/>
      <c r="EA33" s="359"/>
      <c r="EB33" s="360"/>
      <c r="EC33" s="361"/>
      <c r="ED33" s="362"/>
      <c r="EE33" s="361"/>
      <c r="EF33" s="363"/>
      <c r="EG33" s="364"/>
      <c r="EH33" s="362"/>
      <c r="EI33" s="365"/>
      <c r="EJ33" s="366"/>
      <c r="EK33" s="262"/>
      <c r="EL33" s="260"/>
      <c r="EM33" s="258"/>
      <c r="EN33" s="263"/>
      <c r="EO33" s="262"/>
      <c r="EP33" s="260"/>
      <c r="EQ33" s="258"/>
      <c r="ER33" s="260"/>
      <c r="ES33" s="258"/>
      <c r="ET33" s="260"/>
      <c r="EU33" s="258"/>
      <c r="EV33" s="263"/>
      <c r="EW33" s="261"/>
      <c r="EX33" s="259"/>
      <c r="EY33" s="258"/>
      <c r="EZ33" s="259"/>
      <c r="FA33" s="262"/>
      <c r="FB33" s="264"/>
    </row>
    <row r="34" spans="3:158" x14ac:dyDescent="0.25">
      <c r="C34" s="187" t="s">
        <v>162</v>
      </c>
      <c r="D34" s="188"/>
      <c r="E34" s="189"/>
      <c r="F34" s="139"/>
      <c r="G34" s="140"/>
      <c r="H34" s="190"/>
      <c r="I34" s="189"/>
      <c r="J34" s="139"/>
      <c r="K34" s="140"/>
      <c r="L34" s="190"/>
      <c r="M34" s="189"/>
      <c r="N34" s="191"/>
      <c r="O34" s="192"/>
      <c r="P34" s="193"/>
      <c r="Q34" s="192"/>
      <c r="R34" s="193"/>
      <c r="S34" s="192"/>
      <c r="T34" s="194"/>
      <c r="U34" s="195"/>
      <c r="V34" s="191"/>
      <c r="W34" s="192"/>
      <c r="X34" s="193"/>
      <c r="Y34" s="192"/>
      <c r="Z34" s="194"/>
      <c r="AA34" s="195"/>
      <c r="AB34" s="196">
        <v>1</v>
      </c>
      <c r="AC34" s="197"/>
      <c r="AD34" s="198"/>
      <c r="AE34" s="199"/>
      <c r="AF34" s="196">
        <v>1</v>
      </c>
      <c r="AG34" s="197"/>
      <c r="AH34" s="200">
        <v>0.9</v>
      </c>
      <c r="AI34" s="199"/>
      <c r="AJ34" s="201"/>
      <c r="AK34" s="189"/>
      <c r="AL34" s="139"/>
      <c r="AM34" s="202"/>
      <c r="AN34" s="190"/>
      <c r="AO34" s="203"/>
      <c r="AP34" s="189"/>
      <c r="AQ34" s="139"/>
      <c r="AR34" s="203"/>
      <c r="AS34" s="140"/>
      <c r="AT34" s="190"/>
      <c r="AU34" s="203"/>
      <c r="AV34" s="189"/>
      <c r="AW34" s="139"/>
      <c r="AX34" s="203"/>
      <c r="AY34" s="140"/>
      <c r="AZ34" s="190"/>
      <c r="BA34" s="203"/>
      <c r="BB34" s="204"/>
      <c r="BC34" s="162"/>
      <c r="BD34" s="205"/>
      <c r="BE34" s="206"/>
      <c r="BF34" s="207"/>
      <c r="BG34" s="206"/>
      <c r="BH34" s="207"/>
      <c r="BI34" s="206"/>
      <c r="BJ34" s="207"/>
      <c r="BK34" s="208"/>
      <c r="BL34" s="209"/>
      <c r="BM34" s="206"/>
      <c r="BN34" s="207"/>
      <c r="BO34" s="206"/>
      <c r="BP34" s="207"/>
      <c r="BQ34" s="206"/>
      <c r="BR34" s="207"/>
      <c r="BS34" s="206"/>
      <c r="BT34" s="207"/>
      <c r="BU34" s="206"/>
      <c r="BV34" s="207"/>
      <c r="BW34" s="206"/>
      <c r="BX34" s="207"/>
      <c r="BY34" s="206"/>
      <c r="BZ34" s="209"/>
      <c r="CA34" s="208"/>
      <c r="CB34" s="209"/>
      <c r="CC34" s="206"/>
      <c r="CD34" s="207"/>
      <c r="CE34" s="206"/>
      <c r="CF34" s="207"/>
      <c r="CG34" s="206"/>
      <c r="CH34" s="207"/>
      <c r="CI34" s="206"/>
      <c r="CJ34" s="207"/>
      <c r="CK34" s="206"/>
      <c r="CL34" s="207"/>
      <c r="CM34" s="206"/>
      <c r="CN34" s="207"/>
      <c r="CO34" s="206"/>
      <c r="CP34" s="207"/>
      <c r="CQ34" s="208"/>
      <c r="CR34" s="209"/>
      <c r="CS34" s="206"/>
      <c r="CT34" s="207"/>
      <c r="CU34" s="206"/>
      <c r="CV34" s="207"/>
      <c r="CW34" s="208"/>
      <c r="CX34" s="210"/>
      <c r="CY34" s="206"/>
      <c r="CZ34" s="211"/>
      <c r="DA34" s="206"/>
      <c r="DB34" s="207"/>
      <c r="DC34" s="206"/>
      <c r="DD34" s="207"/>
      <c r="DE34" s="206"/>
      <c r="DF34" s="209"/>
      <c r="DG34" s="212"/>
      <c r="DH34" s="207"/>
      <c r="DI34" s="206"/>
      <c r="DJ34" s="207"/>
      <c r="DK34" s="206"/>
      <c r="DL34" s="210"/>
      <c r="DM34" s="213"/>
      <c r="DN34" s="162"/>
      <c r="DO34" s="214"/>
      <c r="DP34" s="215"/>
      <c r="DQ34" s="216"/>
      <c r="DR34" s="215"/>
      <c r="DS34" s="216"/>
      <c r="DT34" s="215"/>
      <c r="DU34" s="216"/>
      <c r="DV34" s="217"/>
      <c r="DW34" s="345"/>
      <c r="DX34" s="346"/>
      <c r="DY34" s="347"/>
      <c r="DZ34" s="346"/>
      <c r="EA34" s="348"/>
      <c r="EB34" s="349"/>
      <c r="EC34" s="350"/>
      <c r="ED34" s="351"/>
      <c r="EE34" s="350"/>
      <c r="EF34" s="352"/>
      <c r="EG34" s="353"/>
      <c r="EH34" s="351"/>
      <c r="EI34" s="354"/>
      <c r="EJ34" s="355"/>
      <c r="EK34" s="222"/>
      <c r="EL34" s="220"/>
      <c r="EM34" s="218"/>
      <c r="EN34" s="223"/>
      <c r="EO34" s="222"/>
      <c r="EP34" s="220"/>
      <c r="EQ34" s="218"/>
      <c r="ER34" s="220"/>
      <c r="ES34" s="218"/>
      <c r="ET34" s="220"/>
      <c r="EU34" s="218"/>
      <c r="EV34" s="223"/>
      <c r="EW34" s="221"/>
      <c r="EX34" s="219"/>
      <c r="EY34" s="218"/>
      <c r="EZ34" s="219"/>
      <c r="FA34" s="222"/>
      <c r="FB34" s="224"/>
    </row>
    <row r="35" spans="3:158" x14ac:dyDescent="0.25">
      <c r="C35" s="187" t="s">
        <v>163</v>
      </c>
      <c r="D35" s="188"/>
      <c r="E35" s="189"/>
      <c r="F35" s="139"/>
      <c r="G35" s="140"/>
      <c r="H35" s="190"/>
      <c r="I35" s="189"/>
      <c r="J35" s="139"/>
      <c r="K35" s="140"/>
      <c r="L35" s="190"/>
      <c r="M35" s="189"/>
      <c r="N35" s="191"/>
      <c r="O35" s="192"/>
      <c r="P35" s="193"/>
      <c r="Q35" s="192"/>
      <c r="R35" s="193"/>
      <c r="S35" s="192"/>
      <c r="T35" s="194"/>
      <c r="U35" s="195"/>
      <c r="V35" s="191"/>
      <c r="W35" s="192"/>
      <c r="X35" s="193"/>
      <c r="Y35" s="192"/>
      <c r="Z35" s="194"/>
      <c r="AA35" s="195"/>
      <c r="AB35" s="196">
        <v>1</v>
      </c>
      <c r="AC35" s="197"/>
      <c r="AD35" s="198"/>
      <c r="AE35" s="199"/>
      <c r="AF35" s="196">
        <v>1</v>
      </c>
      <c r="AG35" s="197"/>
      <c r="AH35" s="200">
        <v>0.9</v>
      </c>
      <c r="AI35" s="199"/>
      <c r="AJ35" s="201"/>
      <c r="AK35" s="189"/>
      <c r="AL35" s="139"/>
      <c r="AM35" s="202"/>
      <c r="AN35" s="190"/>
      <c r="AO35" s="203"/>
      <c r="AP35" s="189"/>
      <c r="AQ35" s="139"/>
      <c r="AR35" s="203"/>
      <c r="AS35" s="140"/>
      <c r="AT35" s="190"/>
      <c r="AU35" s="203"/>
      <c r="AV35" s="189"/>
      <c r="AW35" s="139"/>
      <c r="AX35" s="203"/>
      <c r="AY35" s="140"/>
      <c r="AZ35" s="190"/>
      <c r="BA35" s="203"/>
      <c r="BB35" s="204"/>
      <c r="BC35" s="162"/>
      <c r="BD35" s="205"/>
      <c r="BE35" s="206"/>
      <c r="BF35" s="207"/>
      <c r="BG35" s="206"/>
      <c r="BH35" s="207"/>
      <c r="BI35" s="206"/>
      <c r="BJ35" s="207"/>
      <c r="BK35" s="208"/>
      <c r="BL35" s="209"/>
      <c r="BM35" s="206"/>
      <c r="BN35" s="207"/>
      <c r="BO35" s="206"/>
      <c r="BP35" s="207"/>
      <c r="BQ35" s="206"/>
      <c r="BR35" s="207"/>
      <c r="BS35" s="206"/>
      <c r="BT35" s="207"/>
      <c r="BU35" s="206"/>
      <c r="BV35" s="207"/>
      <c r="BW35" s="206"/>
      <c r="BX35" s="207"/>
      <c r="BY35" s="206"/>
      <c r="BZ35" s="209"/>
      <c r="CA35" s="208"/>
      <c r="CB35" s="209"/>
      <c r="CC35" s="206"/>
      <c r="CD35" s="207"/>
      <c r="CE35" s="206"/>
      <c r="CF35" s="207"/>
      <c r="CG35" s="206"/>
      <c r="CH35" s="207"/>
      <c r="CI35" s="206"/>
      <c r="CJ35" s="207"/>
      <c r="CK35" s="206"/>
      <c r="CL35" s="207"/>
      <c r="CM35" s="206"/>
      <c r="CN35" s="207"/>
      <c r="CO35" s="206"/>
      <c r="CP35" s="207"/>
      <c r="CQ35" s="208"/>
      <c r="CR35" s="209"/>
      <c r="CS35" s="206"/>
      <c r="CT35" s="207"/>
      <c r="CU35" s="206"/>
      <c r="CV35" s="207"/>
      <c r="CW35" s="208"/>
      <c r="CX35" s="210"/>
      <c r="CY35" s="206"/>
      <c r="CZ35" s="211"/>
      <c r="DA35" s="206"/>
      <c r="DB35" s="207"/>
      <c r="DC35" s="206"/>
      <c r="DD35" s="207"/>
      <c r="DE35" s="206"/>
      <c r="DF35" s="209"/>
      <c r="DG35" s="212"/>
      <c r="DH35" s="207"/>
      <c r="DI35" s="206"/>
      <c r="DJ35" s="207"/>
      <c r="DK35" s="206"/>
      <c r="DL35" s="210"/>
      <c r="DM35" s="213"/>
      <c r="DN35" s="162"/>
      <c r="DO35" s="214"/>
      <c r="DP35" s="215"/>
      <c r="DQ35" s="216"/>
      <c r="DR35" s="215"/>
      <c r="DS35" s="216"/>
      <c r="DT35" s="215"/>
      <c r="DU35" s="216"/>
      <c r="DV35" s="217"/>
      <c r="DW35" s="345"/>
      <c r="DX35" s="346"/>
      <c r="DY35" s="347"/>
      <c r="DZ35" s="346"/>
      <c r="EA35" s="348"/>
      <c r="EB35" s="349"/>
      <c r="EC35" s="350"/>
      <c r="ED35" s="351"/>
      <c r="EE35" s="350"/>
      <c r="EF35" s="352"/>
      <c r="EG35" s="353"/>
      <c r="EH35" s="351"/>
      <c r="EI35" s="354"/>
      <c r="EJ35" s="355"/>
      <c r="EK35" s="222"/>
      <c r="EL35" s="220"/>
      <c r="EM35" s="218"/>
      <c r="EN35" s="223"/>
      <c r="EO35" s="222"/>
      <c r="EP35" s="220"/>
      <c r="EQ35" s="218"/>
      <c r="ER35" s="220"/>
      <c r="ES35" s="218"/>
      <c r="ET35" s="220"/>
      <c r="EU35" s="218"/>
      <c r="EV35" s="223"/>
      <c r="EW35" s="221"/>
      <c r="EX35" s="219"/>
      <c r="EY35" s="218"/>
      <c r="EZ35" s="219"/>
      <c r="FA35" s="222"/>
      <c r="FB35" s="224"/>
    </row>
    <row r="36" spans="3:158" x14ac:dyDescent="0.25">
      <c r="C36" s="187" t="s">
        <v>165</v>
      </c>
      <c r="D36" s="188"/>
      <c r="E36" s="189"/>
      <c r="F36" s="139"/>
      <c r="G36" s="140"/>
      <c r="H36" s="190"/>
      <c r="I36" s="189"/>
      <c r="J36" s="139"/>
      <c r="K36" s="140"/>
      <c r="L36" s="190"/>
      <c r="M36" s="189"/>
      <c r="N36" s="191"/>
      <c r="O36" s="192"/>
      <c r="P36" s="193"/>
      <c r="Q36" s="192"/>
      <c r="R36" s="193"/>
      <c r="S36" s="192"/>
      <c r="T36" s="194"/>
      <c r="U36" s="195"/>
      <c r="V36" s="191"/>
      <c r="W36" s="192"/>
      <c r="X36" s="193"/>
      <c r="Y36" s="192"/>
      <c r="Z36" s="194"/>
      <c r="AA36" s="195"/>
      <c r="AB36" s="196">
        <v>1</v>
      </c>
      <c r="AC36" s="197"/>
      <c r="AD36" s="198"/>
      <c r="AE36" s="199"/>
      <c r="AF36" s="196">
        <v>1</v>
      </c>
      <c r="AG36" s="197"/>
      <c r="AH36" s="200">
        <v>0.9</v>
      </c>
      <c r="AI36" s="199"/>
      <c r="AJ36" s="201"/>
      <c r="AK36" s="189"/>
      <c r="AL36" s="139"/>
      <c r="AM36" s="202"/>
      <c r="AN36" s="190"/>
      <c r="AO36" s="203"/>
      <c r="AP36" s="189"/>
      <c r="AQ36" s="139"/>
      <c r="AR36" s="203"/>
      <c r="AS36" s="140"/>
      <c r="AT36" s="190"/>
      <c r="AU36" s="203"/>
      <c r="AV36" s="189"/>
      <c r="AW36" s="139"/>
      <c r="AX36" s="203"/>
      <c r="AY36" s="140"/>
      <c r="AZ36" s="190"/>
      <c r="BA36" s="203"/>
      <c r="BB36" s="204"/>
      <c r="BC36" s="162"/>
      <c r="BD36" s="205"/>
      <c r="BE36" s="206"/>
      <c r="BF36" s="207"/>
      <c r="BG36" s="206"/>
      <c r="BH36" s="207"/>
      <c r="BI36" s="206"/>
      <c r="BJ36" s="207"/>
      <c r="BK36" s="208"/>
      <c r="BL36" s="209"/>
      <c r="BM36" s="206"/>
      <c r="BN36" s="207"/>
      <c r="BO36" s="206"/>
      <c r="BP36" s="207"/>
      <c r="BQ36" s="206"/>
      <c r="BR36" s="207"/>
      <c r="BS36" s="206"/>
      <c r="BT36" s="207"/>
      <c r="BU36" s="206"/>
      <c r="BV36" s="207"/>
      <c r="BW36" s="206"/>
      <c r="BX36" s="207"/>
      <c r="BY36" s="206"/>
      <c r="BZ36" s="209"/>
      <c r="CA36" s="208"/>
      <c r="CB36" s="209"/>
      <c r="CC36" s="206"/>
      <c r="CD36" s="207"/>
      <c r="CE36" s="206"/>
      <c r="CF36" s="207"/>
      <c r="CG36" s="206"/>
      <c r="CH36" s="207"/>
      <c r="CI36" s="206"/>
      <c r="CJ36" s="207"/>
      <c r="CK36" s="206"/>
      <c r="CL36" s="207"/>
      <c r="CM36" s="206"/>
      <c r="CN36" s="207"/>
      <c r="CO36" s="206"/>
      <c r="CP36" s="207"/>
      <c r="CQ36" s="208"/>
      <c r="CR36" s="209"/>
      <c r="CS36" s="206"/>
      <c r="CT36" s="207"/>
      <c r="CU36" s="206"/>
      <c r="CV36" s="207"/>
      <c r="CW36" s="208"/>
      <c r="CX36" s="210"/>
      <c r="CY36" s="206"/>
      <c r="CZ36" s="211"/>
      <c r="DA36" s="206"/>
      <c r="DB36" s="207"/>
      <c r="DC36" s="206"/>
      <c r="DD36" s="207"/>
      <c r="DE36" s="206"/>
      <c r="DF36" s="209"/>
      <c r="DG36" s="212"/>
      <c r="DH36" s="207"/>
      <c r="DI36" s="206"/>
      <c r="DJ36" s="207"/>
      <c r="DK36" s="206"/>
      <c r="DL36" s="210"/>
      <c r="DM36" s="213"/>
      <c r="DN36" s="162"/>
      <c r="DO36" s="214"/>
      <c r="DP36" s="215"/>
      <c r="DQ36" s="216"/>
      <c r="DR36" s="215"/>
      <c r="DS36" s="216"/>
      <c r="DT36" s="215"/>
      <c r="DU36" s="216"/>
      <c r="DV36" s="217"/>
      <c r="DW36" s="345"/>
      <c r="DX36" s="346"/>
      <c r="DY36" s="347"/>
      <c r="DZ36" s="346"/>
      <c r="EA36" s="348"/>
      <c r="EB36" s="349"/>
      <c r="EC36" s="350"/>
      <c r="ED36" s="351"/>
      <c r="EE36" s="350"/>
      <c r="EF36" s="352"/>
      <c r="EG36" s="353"/>
      <c r="EH36" s="351"/>
      <c r="EI36" s="354"/>
      <c r="EJ36" s="355"/>
      <c r="EK36" s="222"/>
      <c r="EL36" s="220"/>
      <c r="EM36" s="218"/>
      <c r="EN36" s="223"/>
      <c r="EO36" s="222"/>
      <c r="EP36" s="220"/>
      <c r="EQ36" s="218"/>
      <c r="ER36" s="220"/>
      <c r="ES36" s="218"/>
      <c r="ET36" s="220"/>
      <c r="EU36" s="218"/>
      <c r="EV36" s="223"/>
      <c r="EW36" s="221"/>
      <c r="EX36" s="219"/>
      <c r="EY36" s="218"/>
      <c r="EZ36" s="219"/>
      <c r="FA36" s="222"/>
      <c r="FB36" s="224"/>
    </row>
    <row r="37" spans="3:158" x14ac:dyDescent="0.25">
      <c r="C37" s="187" t="s">
        <v>164</v>
      </c>
      <c r="D37" s="188"/>
      <c r="E37" s="189"/>
      <c r="F37" s="139"/>
      <c r="G37" s="140"/>
      <c r="H37" s="190"/>
      <c r="I37" s="189"/>
      <c r="J37" s="139"/>
      <c r="K37" s="140"/>
      <c r="L37" s="190"/>
      <c r="M37" s="189"/>
      <c r="N37" s="191"/>
      <c r="O37" s="192"/>
      <c r="P37" s="193"/>
      <c r="Q37" s="192"/>
      <c r="R37" s="193"/>
      <c r="S37" s="192"/>
      <c r="T37" s="194"/>
      <c r="U37" s="195"/>
      <c r="V37" s="191"/>
      <c r="W37" s="192"/>
      <c r="X37" s="193"/>
      <c r="Y37" s="192"/>
      <c r="Z37" s="194"/>
      <c r="AA37" s="195"/>
      <c r="AB37" s="196">
        <v>1</v>
      </c>
      <c r="AC37" s="197"/>
      <c r="AD37" s="198"/>
      <c r="AE37" s="199"/>
      <c r="AF37" s="196">
        <v>1</v>
      </c>
      <c r="AG37" s="197"/>
      <c r="AH37" s="200">
        <v>0.9</v>
      </c>
      <c r="AI37" s="199"/>
      <c r="AJ37" s="201"/>
      <c r="AK37" s="189"/>
      <c r="AL37" s="139"/>
      <c r="AM37" s="202"/>
      <c r="AN37" s="190"/>
      <c r="AO37" s="203"/>
      <c r="AP37" s="189"/>
      <c r="AQ37" s="139"/>
      <c r="AR37" s="203"/>
      <c r="AS37" s="140"/>
      <c r="AT37" s="190"/>
      <c r="AU37" s="203"/>
      <c r="AV37" s="189"/>
      <c r="AW37" s="139"/>
      <c r="AX37" s="203"/>
      <c r="AY37" s="140"/>
      <c r="AZ37" s="190"/>
      <c r="BA37" s="203"/>
      <c r="BB37" s="204"/>
      <c r="BC37" s="162"/>
      <c r="BD37" s="205"/>
      <c r="BE37" s="206"/>
      <c r="BF37" s="207"/>
      <c r="BG37" s="206"/>
      <c r="BH37" s="207"/>
      <c r="BI37" s="206"/>
      <c r="BJ37" s="207"/>
      <c r="BK37" s="208"/>
      <c r="BL37" s="209"/>
      <c r="BM37" s="206"/>
      <c r="BN37" s="207"/>
      <c r="BO37" s="206"/>
      <c r="BP37" s="207"/>
      <c r="BQ37" s="206"/>
      <c r="BR37" s="207"/>
      <c r="BS37" s="206"/>
      <c r="BT37" s="207"/>
      <c r="BU37" s="206"/>
      <c r="BV37" s="207"/>
      <c r="BW37" s="206"/>
      <c r="BX37" s="207"/>
      <c r="BY37" s="206"/>
      <c r="BZ37" s="209"/>
      <c r="CA37" s="208"/>
      <c r="CB37" s="209"/>
      <c r="CC37" s="206"/>
      <c r="CD37" s="207"/>
      <c r="CE37" s="206"/>
      <c r="CF37" s="207"/>
      <c r="CG37" s="206"/>
      <c r="CH37" s="207"/>
      <c r="CI37" s="206"/>
      <c r="CJ37" s="207"/>
      <c r="CK37" s="206"/>
      <c r="CL37" s="207"/>
      <c r="CM37" s="206"/>
      <c r="CN37" s="207"/>
      <c r="CO37" s="206"/>
      <c r="CP37" s="207"/>
      <c r="CQ37" s="208"/>
      <c r="CR37" s="209"/>
      <c r="CS37" s="206"/>
      <c r="CT37" s="207"/>
      <c r="CU37" s="206"/>
      <c r="CV37" s="207"/>
      <c r="CW37" s="208"/>
      <c r="CX37" s="210"/>
      <c r="CY37" s="206"/>
      <c r="CZ37" s="211"/>
      <c r="DA37" s="206"/>
      <c r="DB37" s="207"/>
      <c r="DC37" s="206"/>
      <c r="DD37" s="207"/>
      <c r="DE37" s="206"/>
      <c r="DF37" s="209"/>
      <c r="DG37" s="212"/>
      <c r="DH37" s="207"/>
      <c r="DI37" s="206"/>
      <c r="DJ37" s="207"/>
      <c r="DK37" s="206"/>
      <c r="DL37" s="210"/>
      <c r="DM37" s="213"/>
      <c r="DN37" s="162"/>
      <c r="DO37" s="214"/>
      <c r="DP37" s="215"/>
      <c r="DQ37" s="216"/>
      <c r="DR37" s="215"/>
      <c r="DS37" s="216"/>
      <c r="DT37" s="215"/>
      <c r="DU37" s="216"/>
      <c r="DV37" s="217"/>
      <c r="DW37" s="345"/>
      <c r="DX37" s="346"/>
      <c r="DY37" s="347"/>
      <c r="DZ37" s="346"/>
      <c r="EA37" s="348"/>
      <c r="EB37" s="349"/>
      <c r="EC37" s="350"/>
      <c r="ED37" s="351"/>
      <c r="EE37" s="350"/>
      <c r="EF37" s="352"/>
      <c r="EG37" s="353"/>
      <c r="EH37" s="351"/>
      <c r="EI37" s="354"/>
      <c r="EJ37" s="355"/>
      <c r="EK37" s="222"/>
      <c r="EL37" s="220"/>
      <c r="EM37" s="218"/>
      <c r="EN37" s="223"/>
      <c r="EO37" s="222"/>
      <c r="EP37" s="220"/>
      <c r="EQ37" s="218"/>
      <c r="ER37" s="220"/>
      <c r="ES37" s="218"/>
      <c r="ET37" s="220"/>
      <c r="EU37" s="218"/>
      <c r="EV37" s="223"/>
      <c r="EW37" s="221"/>
      <c r="EX37" s="219"/>
      <c r="EY37" s="218"/>
      <c r="EZ37" s="219"/>
      <c r="FA37" s="222"/>
      <c r="FB37" s="224"/>
    </row>
    <row r="38" spans="3:158" x14ac:dyDescent="0.25">
      <c r="C38" s="187" t="s">
        <v>183</v>
      </c>
      <c r="D38" s="188"/>
      <c r="E38" s="189"/>
      <c r="F38" s="139"/>
      <c r="G38" s="140"/>
      <c r="H38" s="190"/>
      <c r="I38" s="189"/>
      <c r="J38" s="139"/>
      <c r="K38" s="140"/>
      <c r="L38" s="190"/>
      <c r="M38" s="189"/>
      <c r="N38" s="191"/>
      <c r="O38" s="192"/>
      <c r="P38" s="193"/>
      <c r="Q38" s="192"/>
      <c r="R38" s="193"/>
      <c r="S38" s="192"/>
      <c r="T38" s="194"/>
      <c r="U38" s="195"/>
      <c r="V38" s="191"/>
      <c r="W38" s="192"/>
      <c r="X38" s="193"/>
      <c r="Y38" s="192"/>
      <c r="Z38" s="194"/>
      <c r="AA38" s="195"/>
      <c r="AB38" s="196">
        <v>1</v>
      </c>
      <c r="AC38" s="197"/>
      <c r="AD38" s="198"/>
      <c r="AE38" s="199"/>
      <c r="AF38" s="196">
        <v>1</v>
      </c>
      <c r="AG38" s="197"/>
      <c r="AH38" s="200">
        <v>0.9</v>
      </c>
      <c r="AI38" s="199"/>
      <c r="AJ38" s="201"/>
      <c r="AK38" s="189"/>
      <c r="AL38" s="139"/>
      <c r="AM38" s="202"/>
      <c r="AN38" s="190"/>
      <c r="AO38" s="203"/>
      <c r="AP38" s="189"/>
      <c r="AQ38" s="139"/>
      <c r="AR38" s="203"/>
      <c r="AS38" s="140"/>
      <c r="AT38" s="190"/>
      <c r="AU38" s="203"/>
      <c r="AV38" s="189"/>
      <c r="AW38" s="139"/>
      <c r="AX38" s="203"/>
      <c r="AY38" s="140"/>
      <c r="AZ38" s="190"/>
      <c r="BA38" s="203"/>
      <c r="BB38" s="204"/>
      <c r="BC38" s="162"/>
      <c r="BD38" s="205"/>
      <c r="BE38" s="206"/>
      <c r="BF38" s="207"/>
      <c r="BG38" s="206"/>
      <c r="BH38" s="207"/>
      <c r="BI38" s="206"/>
      <c r="BJ38" s="207"/>
      <c r="BK38" s="208"/>
      <c r="BL38" s="209"/>
      <c r="BM38" s="206"/>
      <c r="BN38" s="207"/>
      <c r="BO38" s="206"/>
      <c r="BP38" s="207"/>
      <c r="BQ38" s="206"/>
      <c r="BR38" s="207"/>
      <c r="BS38" s="206"/>
      <c r="BT38" s="207"/>
      <c r="BU38" s="206"/>
      <c r="BV38" s="207"/>
      <c r="BW38" s="206"/>
      <c r="BX38" s="207"/>
      <c r="BY38" s="206"/>
      <c r="BZ38" s="209"/>
      <c r="CA38" s="208"/>
      <c r="CB38" s="209"/>
      <c r="CC38" s="206"/>
      <c r="CD38" s="207"/>
      <c r="CE38" s="206"/>
      <c r="CF38" s="207"/>
      <c r="CG38" s="206"/>
      <c r="CH38" s="207"/>
      <c r="CI38" s="206"/>
      <c r="CJ38" s="207"/>
      <c r="CK38" s="206"/>
      <c r="CL38" s="207"/>
      <c r="CM38" s="206"/>
      <c r="CN38" s="207"/>
      <c r="CO38" s="206"/>
      <c r="CP38" s="207"/>
      <c r="CQ38" s="208"/>
      <c r="CR38" s="209"/>
      <c r="CS38" s="206"/>
      <c r="CT38" s="207"/>
      <c r="CU38" s="206"/>
      <c r="CV38" s="207"/>
      <c r="CW38" s="208"/>
      <c r="CX38" s="210"/>
      <c r="CY38" s="206"/>
      <c r="CZ38" s="211"/>
      <c r="DA38" s="206"/>
      <c r="DB38" s="207"/>
      <c r="DC38" s="206"/>
      <c r="DD38" s="207"/>
      <c r="DE38" s="206"/>
      <c r="DF38" s="209"/>
      <c r="DG38" s="212"/>
      <c r="DH38" s="207"/>
      <c r="DI38" s="206"/>
      <c r="DJ38" s="207"/>
      <c r="DK38" s="206"/>
      <c r="DL38" s="210"/>
      <c r="DM38" s="213"/>
      <c r="DN38" s="162"/>
      <c r="DO38" s="214"/>
      <c r="DP38" s="215"/>
      <c r="DQ38" s="216"/>
      <c r="DR38" s="215"/>
      <c r="DS38" s="216"/>
      <c r="DT38" s="215"/>
      <c r="DU38" s="216"/>
      <c r="DV38" s="217"/>
      <c r="DW38" s="345"/>
      <c r="DX38" s="346"/>
      <c r="DY38" s="347"/>
      <c r="DZ38" s="346"/>
      <c r="EA38" s="348"/>
      <c r="EB38" s="349"/>
      <c r="EC38" s="350"/>
      <c r="ED38" s="351"/>
      <c r="EE38" s="350"/>
      <c r="EF38" s="352"/>
      <c r="EG38" s="353"/>
      <c r="EH38" s="351"/>
      <c r="EI38" s="354"/>
      <c r="EJ38" s="355"/>
      <c r="EK38" s="222"/>
      <c r="EL38" s="220"/>
      <c r="EM38" s="218"/>
      <c r="EN38" s="223"/>
      <c r="EO38" s="222"/>
      <c r="EP38" s="220"/>
      <c r="EQ38" s="218"/>
      <c r="ER38" s="220"/>
      <c r="ES38" s="218"/>
      <c r="ET38" s="220"/>
      <c r="EU38" s="218"/>
      <c r="EV38" s="223"/>
      <c r="EW38" s="221"/>
      <c r="EX38" s="219"/>
      <c r="EY38" s="218"/>
      <c r="EZ38" s="219"/>
      <c r="FA38" s="222"/>
      <c r="FB38" s="224"/>
    </row>
    <row r="39" spans="3:158" x14ac:dyDescent="0.25">
      <c r="C39" s="225"/>
      <c r="D39" s="226"/>
      <c r="E39" s="227"/>
      <c r="F39" s="228"/>
      <c r="G39" s="229"/>
      <c r="H39" s="230"/>
      <c r="I39" s="227"/>
      <c r="J39" s="228"/>
      <c r="K39" s="229"/>
      <c r="L39" s="230"/>
      <c r="M39" s="227"/>
      <c r="N39" s="231"/>
      <c r="O39" s="232"/>
      <c r="P39" s="233"/>
      <c r="Q39" s="232"/>
      <c r="R39" s="233"/>
      <c r="S39" s="232"/>
      <c r="T39" s="234"/>
      <c r="U39" s="235"/>
      <c r="V39" s="231"/>
      <c r="W39" s="232"/>
      <c r="X39" s="233"/>
      <c r="Y39" s="232"/>
      <c r="Z39" s="234"/>
      <c r="AA39" s="235"/>
      <c r="AB39" s="236"/>
      <c r="AC39" s="237"/>
      <c r="AD39" s="238"/>
      <c r="AE39" s="239"/>
      <c r="AF39" s="236"/>
      <c r="AG39" s="237"/>
      <c r="AH39" s="240"/>
      <c r="AI39" s="239"/>
      <c r="AJ39" s="241"/>
      <c r="AK39" s="227"/>
      <c r="AL39" s="228"/>
      <c r="AM39" s="242"/>
      <c r="AN39" s="230"/>
      <c r="AO39" s="243"/>
      <c r="AP39" s="227"/>
      <c r="AQ39" s="228"/>
      <c r="AR39" s="243"/>
      <c r="AS39" s="229"/>
      <c r="AT39" s="230"/>
      <c r="AU39" s="243"/>
      <c r="AV39" s="227"/>
      <c r="AW39" s="228"/>
      <c r="AX39" s="243"/>
      <c r="AY39" s="229"/>
      <c r="AZ39" s="230"/>
      <c r="BA39" s="243"/>
      <c r="BB39" s="244"/>
      <c r="BC39" s="162"/>
      <c r="BD39" s="245"/>
      <c r="BE39" s="246"/>
      <c r="BF39" s="247"/>
      <c r="BG39" s="246"/>
      <c r="BH39" s="247"/>
      <c r="BI39" s="246"/>
      <c r="BJ39" s="247"/>
      <c r="BK39" s="248"/>
      <c r="BL39" s="249"/>
      <c r="BM39" s="246"/>
      <c r="BN39" s="247"/>
      <c r="BO39" s="246"/>
      <c r="BP39" s="247"/>
      <c r="BQ39" s="246"/>
      <c r="BR39" s="247"/>
      <c r="BS39" s="246"/>
      <c r="BT39" s="247"/>
      <c r="BU39" s="246"/>
      <c r="BV39" s="247"/>
      <c r="BW39" s="246"/>
      <c r="BX39" s="247"/>
      <c r="BY39" s="246"/>
      <c r="BZ39" s="249"/>
      <c r="CA39" s="248"/>
      <c r="CB39" s="249"/>
      <c r="CC39" s="246"/>
      <c r="CD39" s="247"/>
      <c r="CE39" s="246"/>
      <c r="CF39" s="247"/>
      <c r="CG39" s="246"/>
      <c r="CH39" s="247"/>
      <c r="CI39" s="246"/>
      <c r="CJ39" s="247"/>
      <c r="CK39" s="246"/>
      <c r="CL39" s="247"/>
      <c r="CM39" s="246"/>
      <c r="CN39" s="247"/>
      <c r="CO39" s="246"/>
      <c r="CP39" s="247"/>
      <c r="CQ39" s="248"/>
      <c r="CR39" s="249"/>
      <c r="CS39" s="246"/>
      <c r="CT39" s="247"/>
      <c r="CU39" s="246"/>
      <c r="CV39" s="247"/>
      <c r="CW39" s="248"/>
      <c r="CX39" s="250"/>
      <c r="CY39" s="246"/>
      <c r="CZ39" s="251"/>
      <c r="DA39" s="246"/>
      <c r="DB39" s="247"/>
      <c r="DC39" s="246"/>
      <c r="DD39" s="247"/>
      <c r="DE39" s="246"/>
      <c r="DF39" s="249"/>
      <c r="DG39" s="252"/>
      <c r="DH39" s="247"/>
      <c r="DI39" s="246"/>
      <c r="DJ39" s="247"/>
      <c r="DK39" s="246"/>
      <c r="DL39" s="250"/>
      <c r="DM39" s="253"/>
      <c r="DN39" s="162"/>
      <c r="DO39" s="254"/>
      <c r="DP39" s="255"/>
      <c r="DQ39" s="256"/>
      <c r="DR39" s="255"/>
      <c r="DS39" s="256"/>
      <c r="DT39" s="255"/>
      <c r="DU39" s="256"/>
      <c r="DV39" s="257"/>
      <c r="DW39" s="356"/>
      <c r="DX39" s="357"/>
      <c r="DY39" s="358"/>
      <c r="DZ39" s="357"/>
      <c r="EA39" s="359"/>
      <c r="EB39" s="360"/>
      <c r="EC39" s="361"/>
      <c r="ED39" s="362"/>
      <c r="EE39" s="361"/>
      <c r="EF39" s="363"/>
      <c r="EG39" s="364"/>
      <c r="EH39" s="362"/>
      <c r="EI39" s="365"/>
      <c r="EJ39" s="366"/>
      <c r="EK39" s="262"/>
      <c r="EL39" s="260"/>
      <c r="EM39" s="258"/>
      <c r="EN39" s="263"/>
      <c r="EO39" s="262"/>
      <c r="EP39" s="260"/>
      <c r="EQ39" s="258"/>
      <c r="ER39" s="260"/>
      <c r="ES39" s="258"/>
      <c r="ET39" s="260"/>
      <c r="EU39" s="258"/>
      <c r="EV39" s="263"/>
      <c r="EW39" s="261"/>
      <c r="EX39" s="259"/>
      <c r="EY39" s="258"/>
      <c r="EZ39" s="259"/>
      <c r="FA39" s="262"/>
      <c r="FB39" s="264"/>
    </row>
    <row r="40" spans="3:158" x14ac:dyDescent="0.25">
      <c r="C40" s="187" t="s">
        <v>166</v>
      </c>
      <c r="D40" s="188"/>
      <c r="E40" s="189"/>
      <c r="F40" s="139"/>
      <c r="G40" s="140"/>
      <c r="H40" s="190"/>
      <c r="I40" s="189"/>
      <c r="J40" s="139"/>
      <c r="K40" s="140"/>
      <c r="L40" s="190"/>
      <c r="M40" s="189"/>
      <c r="N40" s="191"/>
      <c r="O40" s="192"/>
      <c r="P40" s="193"/>
      <c r="Q40" s="192"/>
      <c r="R40" s="193"/>
      <c r="S40" s="192"/>
      <c r="T40" s="194"/>
      <c r="U40" s="195"/>
      <c r="V40" s="191"/>
      <c r="W40" s="192"/>
      <c r="X40" s="193"/>
      <c r="Y40" s="192"/>
      <c r="Z40" s="194"/>
      <c r="AA40" s="195"/>
      <c r="AB40" s="196">
        <v>1</v>
      </c>
      <c r="AC40" s="197"/>
      <c r="AD40" s="198"/>
      <c r="AE40" s="199"/>
      <c r="AF40" s="196">
        <v>1</v>
      </c>
      <c r="AG40" s="197"/>
      <c r="AH40" s="200">
        <v>0.9</v>
      </c>
      <c r="AI40" s="199"/>
      <c r="AJ40" s="201"/>
      <c r="AK40" s="189"/>
      <c r="AL40" s="139"/>
      <c r="AM40" s="202"/>
      <c r="AN40" s="190"/>
      <c r="AO40" s="203"/>
      <c r="AP40" s="189"/>
      <c r="AQ40" s="139"/>
      <c r="AR40" s="203"/>
      <c r="AS40" s="140"/>
      <c r="AT40" s="190"/>
      <c r="AU40" s="203"/>
      <c r="AV40" s="189"/>
      <c r="AW40" s="139"/>
      <c r="AX40" s="203"/>
      <c r="AY40" s="140"/>
      <c r="AZ40" s="190"/>
      <c r="BA40" s="203"/>
      <c r="BB40" s="204"/>
      <c r="BC40" s="162"/>
      <c r="BD40" s="205"/>
      <c r="BE40" s="206"/>
      <c r="BF40" s="207"/>
      <c r="BG40" s="206"/>
      <c r="BH40" s="207"/>
      <c r="BI40" s="206"/>
      <c r="BJ40" s="207"/>
      <c r="BK40" s="208"/>
      <c r="BL40" s="209"/>
      <c r="BM40" s="206"/>
      <c r="BN40" s="207"/>
      <c r="BO40" s="206"/>
      <c r="BP40" s="207"/>
      <c r="BQ40" s="206"/>
      <c r="BR40" s="207"/>
      <c r="BS40" s="206"/>
      <c r="BT40" s="207"/>
      <c r="BU40" s="206"/>
      <c r="BV40" s="207"/>
      <c r="BW40" s="206"/>
      <c r="BX40" s="207"/>
      <c r="BY40" s="206"/>
      <c r="BZ40" s="209"/>
      <c r="CA40" s="208"/>
      <c r="CB40" s="209"/>
      <c r="CC40" s="206"/>
      <c r="CD40" s="207"/>
      <c r="CE40" s="206"/>
      <c r="CF40" s="207"/>
      <c r="CG40" s="206"/>
      <c r="CH40" s="207"/>
      <c r="CI40" s="206"/>
      <c r="CJ40" s="207"/>
      <c r="CK40" s="206"/>
      <c r="CL40" s="207"/>
      <c r="CM40" s="206"/>
      <c r="CN40" s="207"/>
      <c r="CO40" s="206"/>
      <c r="CP40" s="207"/>
      <c r="CQ40" s="208"/>
      <c r="CR40" s="209"/>
      <c r="CS40" s="206"/>
      <c r="CT40" s="207"/>
      <c r="CU40" s="206"/>
      <c r="CV40" s="207"/>
      <c r="CW40" s="208"/>
      <c r="CX40" s="210"/>
      <c r="CY40" s="206"/>
      <c r="CZ40" s="211"/>
      <c r="DA40" s="206"/>
      <c r="DB40" s="207"/>
      <c r="DC40" s="206"/>
      <c r="DD40" s="207"/>
      <c r="DE40" s="206"/>
      <c r="DF40" s="209"/>
      <c r="DG40" s="212"/>
      <c r="DH40" s="207"/>
      <c r="DI40" s="206"/>
      <c r="DJ40" s="207"/>
      <c r="DK40" s="206"/>
      <c r="DL40" s="210"/>
      <c r="DM40" s="213"/>
      <c r="DN40" s="162"/>
      <c r="DO40" s="214"/>
      <c r="DP40" s="215"/>
      <c r="DQ40" s="216"/>
      <c r="DR40" s="215"/>
      <c r="DS40" s="216"/>
      <c r="DT40" s="215"/>
      <c r="DU40" s="216"/>
      <c r="DV40" s="217"/>
      <c r="DW40" s="345"/>
      <c r="DX40" s="346"/>
      <c r="DY40" s="347"/>
      <c r="DZ40" s="346"/>
      <c r="EA40" s="348"/>
      <c r="EB40" s="349"/>
      <c r="EC40" s="350"/>
      <c r="ED40" s="351"/>
      <c r="EE40" s="350"/>
      <c r="EF40" s="352"/>
      <c r="EG40" s="353"/>
      <c r="EH40" s="351"/>
      <c r="EI40" s="354"/>
      <c r="EJ40" s="355"/>
      <c r="EK40" s="222"/>
      <c r="EL40" s="220"/>
      <c r="EM40" s="218"/>
      <c r="EN40" s="223"/>
      <c r="EO40" s="222"/>
      <c r="EP40" s="220"/>
      <c r="EQ40" s="218"/>
      <c r="ER40" s="220"/>
      <c r="ES40" s="218"/>
      <c r="ET40" s="220"/>
      <c r="EU40" s="218"/>
      <c r="EV40" s="223"/>
      <c r="EW40" s="221"/>
      <c r="EX40" s="219"/>
      <c r="EY40" s="218"/>
      <c r="EZ40" s="219"/>
      <c r="FA40" s="222"/>
      <c r="FB40" s="224"/>
    </row>
    <row r="41" spans="3:158" x14ac:dyDescent="0.25">
      <c r="C41" s="187" t="s">
        <v>168</v>
      </c>
      <c r="D41" s="188"/>
      <c r="E41" s="189"/>
      <c r="F41" s="139"/>
      <c r="G41" s="140"/>
      <c r="H41" s="190"/>
      <c r="I41" s="189"/>
      <c r="J41" s="139"/>
      <c r="K41" s="140"/>
      <c r="L41" s="190"/>
      <c r="M41" s="189"/>
      <c r="N41" s="191"/>
      <c r="O41" s="192"/>
      <c r="P41" s="193"/>
      <c r="Q41" s="192"/>
      <c r="R41" s="193"/>
      <c r="S41" s="192"/>
      <c r="T41" s="194"/>
      <c r="U41" s="195"/>
      <c r="V41" s="191"/>
      <c r="W41" s="192"/>
      <c r="X41" s="193"/>
      <c r="Y41" s="192"/>
      <c r="Z41" s="194"/>
      <c r="AA41" s="195"/>
      <c r="AB41" s="196">
        <v>1</v>
      </c>
      <c r="AC41" s="197"/>
      <c r="AD41" s="198"/>
      <c r="AE41" s="199"/>
      <c r="AF41" s="196">
        <v>1</v>
      </c>
      <c r="AG41" s="197"/>
      <c r="AH41" s="200">
        <v>0.9</v>
      </c>
      <c r="AI41" s="199"/>
      <c r="AJ41" s="201"/>
      <c r="AK41" s="189"/>
      <c r="AL41" s="139"/>
      <c r="AM41" s="202"/>
      <c r="AN41" s="190"/>
      <c r="AO41" s="203"/>
      <c r="AP41" s="189"/>
      <c r="AQ41" s="139"/>
      <c r="AR41" s="203"/>
      <c r="AS41" s="140"/>
      <c r="AT41" s="190"/>
      <c r="AU41" s="203"/>
      <c r="AV41" s="189"/>
      <c r="AW41" s="139"/>
      <c r="AX41" s="203"/>
      <c r="AY41" s="140"/>
      <c r="AZ41" s="190"/>
      <c r="BA41" s="203"/>
      <c r="BB41" s="204"/>
      <c r="BC41" s="162"/>
      <c r="BD41" s="205"/>
      <c r="BE41" s="206"/>
      <c r="BF41" s="207"/>
      <c r="BG41" s="206"/>
      <c r="BH41" s="207"/>
      <c r="BI41" s="206"/>
      <c r="BJ41" s="207"/>
      <c r="BK41" s="208"/>
      <c r="BL41" s="209"/>
      <c r="BM41" s="206"/>
      <c r="BN41" s="207"/>
      <c r="BO41" s="206"/>
      <c r="BP41" s="207"/>
      <c r="BQ41" s="206"/>
      <c r="BR41" s="207"/>
      <c r="BS41" s="206"/>
      <c r="BT41" s="207"/>
      <c r="BU41" s="206"/>
      <c r="BV41" s="207"/>
      <c r="BW41" s="206"/>
      <c r="BX41" s="207"/>
      <c r="BY41" s="206"/>
      <c r="BZ41" s="209"/>
      <c r="CA41" s="208"/>
      <c r="CB41" s="209"/>
      <c r="CC41" s="206"/>
      <c r="CD41" s="207"/>
      <c r="CE41" s="206"/>
      <c r="CF41" s="207"/>
      <c r="CG41" s="206"/>
      <c r="CH41" s="207"/>
      <c r="CI41" s="206"/>
      <c r="CJ41" s="207"/>
      <c r="CK41" s="206"/>
      <c r="CL41" s="207"/>
      <c r="CM41" s="206"/>
      <c r="CN41" s="207"/>
      <c r="CO41" s="206"/>
      <c r="CP41" s="207"/>
      <c r="CQ41" s="208"/>
      <c r="CR41" s="209"/>
      <c r="CS41" s="206"/>
      <c r="CT41" s="207"/>
      <c r="CU41" s="206"/>
      <c r="CV41" s="207"/>
      <c r="CW41" s="208"/>
      <c r="CX41" s="210"/>
      <c r="CY41" s="206"/>
      <c r="CZ41" s="211"/>
      <c r="DA41" s="206"/>
      <c r="DB41" s="207"/>
      <c r="DC41" s="206"/>
      <c r="DD41" s="207"/>
      <c r="DE41" s="206"/>
      <c r="DF41" s="209"/>
      <c r="DG41" s="212"/>
      <c r="DH41" s="207"/>
      <c r="DI41" s="206"/>
      <c r="DJ41" s="207"/>
      <c r="DK41" s="206"/>
      <c r="DL41" s="210"/>
      <c r="DM41" s="213"/>
      <c r="DN41" s="162"/>
      <c r="DO41" s="214"/>
      <c r="DP41" s="215"/>
      <c r="DQ41" s="216"/>
      <c r="DR41" s="215"/>
      <c r="DS41" s="216"/>
      <c r="DT41" s="215"/>
      <c r="DU41" s="216"/>
      <c r="DV41" s="217"/>
      <c r="DW41" s="345"/>
      <c r="DX41" s="346"/>
      <c r="DY41" s="347"/>
      <c r="DZ41" s="346"/>
      <c r="EA41" s="348"/>
      <c r="EB41" s="349"/>
      <c r="EC41" s="350"/>
      <c r="ED41" s="351"/>
      <c r="EE41" s="350"/>
      <c r="EF41" s="352"/>
      <c r="EG41" s="353"/>
      <c r="EH41" s="351"/>
      <c r="EI41" s="354"/>
      <c r="EJ41" s="355"/>
      <c r="EK41" s="222"/>
      <c r="EL41" s="220"/>
      <c r="EM41" s="218"/>
      <c r="EN41" s="223"/>
      <c r="EO41" s="222"/>
      <c r="EP41" s="220"/>
      <c r="EQ41" s="218"/>
      <c r="ER41" s="220"/>
      <c r="ES41" s="218"/>
      <c r="ET41" s="220"/>
      <c r="EU41" s="218"/>
      <c r="EV41" s="223"/>
      <c r="EW41" s="221"/>
      <c r="EX41" s="219"/>
      <c r="EY41" s="218"/>
      <c r="EZ41" s="219"/>
      <c r="FA41" s="222"/>
      <c r="FB41" s="224"/>
    </row>
    <row r="42" spans="3:158" x14ac:dyDescent="0.25">
      <c r="C42" s="187" t="s">
        <v>169</v>
      </c>
      <c r="D42" s="188"/>
      <c r="E42" s="189"/>
      <c r="F42" s="139"/>
      <c r="G42" s="140"/>
      <c r="H42" s="190"/>
      <c r="I42" s="189"/>
      <c r="J42" s="139"/>
      <c r="K42" s="140"/>
      <c r="L42" s="190"/>
      <c r="M42" s="189"/>
      <c r="N42" s="191"/>
      <c r="O42" s="192"/>
      <c r="P42" s="193"/>
      <c r="Q42" s="192"/>
      <c r="R42" s="193"/>
      <c r="S42" s="192"/>
      <c r="T42" s="194"/>
      <c r="U42" s="195"/>
      <c r="V42" s="191"/>
      <c r="W42" s="192"/>
      <c r="X42" s="193"/>
      <c r="Y42" s="192"/>
      <c r="Z42" s="194"/>
      <c r="AA42" s="195"/>
      <c r="AB42" s="196">
        <v>1</v>
      </c>
      <c r="AC42" s="197"/>
      <c r="AD42" s="198"/>
      <c r="AE42" s="199"/>
      <c r="AF42" s="196">
        <v>1</v>
      </c>
      <c r="AG42" s="197"/>
      <c r="AH42" s="200">
        <v>0.9</v>
      </c>
      <c r="AI42" s="199"/>
      <c r="AJ42" s="201"/>
      <c r="AK42" s="189"/>
      <c r="AL42" s="139"/>
      <c r="AM42" s="202"/>
      <c r="AN42" s="190"/>
      <c r="AO42" s="203"/>
      <c r="AP42" s="189"/>
      <c r="AQ42" s="139"/>
      <c r="AR42" s="203"/>
      <c r="AS42" s="140"/>
      <c r="AT42" s="190"/>
      <c r="AU42" s="203"/>
      <c r="AV42" s="189"/>
      <c r="AW42" s="139"/>
      <c r="AX42" s="203"/>
      <c r="AY42" s="140"/>
      <c r="AZ42" s="190"/>
      <c r="BA42" s="203"/>
      <c r="BB42" s="204"/>
      <c r="BC42" s="162"/>
      <c r="BD42" s="205"/>
      <c r="BE42" s="206"/>
      <c r="BF42" s="207"/>
      <c r="BG42" s="206"/>
      <c r="BH42" s="207"/>
      <c r="BI42" s="206"/>
      <c r="BJ42" s="207"/>
      <c r="BK42" s="208"/>
      <c r="BL42" s="209"/>
      <c r="BM42" s="206"/>
      <c r="BN42" s="207"/>
      <c r="BO42" s="206"/>
      <c r="BP42" s="207"/>
      <c r="BQ42" s="206"/>
      <c r="BR42" s="207"/>
      <c r="BS42" s="206"/>
      <c r="BT42" s="207"/>
      <c r="BU42" s="206"/>
      <c r="BV42" s="207"/>
      <c r="BW42" s="206"/>
      <c r="BX42" s="207"/>
      <c r="BY42" s="206"/>
      <c r="BZ42" s="209"/>
      <c r="CA42" s="208"/>
      <c r="CB42" s="209"/>
      <c r="CC42" s="206"/>
      <c r="CD42" s="207"/>
      <c r="CE42" s="206"/>
      <c r="CF42" s="207"/>
      <c r="CG42" s="206"/>
      <c r="CH42" s="207"/>
      <c r="CI42" s="206"/>
      <c r="CJ42" s="207"/>
      <c r="CK42" s="206"/>
      <c r="CL42" s="207"/>
      <c r="CM42" s="206"/>
      <c r="CN42" s="207"/>
      <c r="CO42" s="206"/>
      <c r="CP42" s="207"/>
      <c r="CQ42" s="208"/>
      <c r="CR42" s="209"/>
      <c r="CS42" s="206"/>
      <c r="CT42" s="207"/>
      <c r="CU42" s="206"/>
      <c r="CV42" s="207"/>
      <c r="CW42" s="208"/>
      <c r="CX42" s="210"/>
      <c r="CY42" s="206"/>
      <c r="CZ42" s="211"/>
      <c r="DA42" s="206"/>
      <c r="DB42" s="207"/>
      <c r="DC42" s="206"/>
      <c r="DD42" s="207"/>
      <c r="DE42" s="206"/>
      <c r="DF42" s="209"/>
      <c r="DG42" s="212"/>
      <c r="DH42" s="207"/>
      <c r="DI42" s="206"/>
      <c r="DJ42" s="207"/>
      <c r="DK42" s="206"/>
      <c r="DL42" s="210"/>
      <c r="DM42" s="213"/>
      <c r="DN42" s="162"/>
      <c r="DO42" s="214"/>
      <c r="DP42" s="215"/>
      <c r="DQ42" s="216"/>
      <c r="DR42" s="215"/>
      <c r="DS42" s="216"/>
      <c r="DT42" s="215"/>
      <c r="DU42" s="216"/>
      <c r="DV42" s="217"/>
      <c r="DW42" s="345"/>
      <c r="DX42" s="346"/>
      <c r="DY42" s="347"/>
      <c r="DZ42" s="346"/>
      <c r="EA42" s="348"/>
      <c r="EB42" s="349"/>
      <c r="EC42" s="350"/>
      <c r="ED42" s="351"/>
      <c r="EE42" s="350"/>
      <c r="EF42" s="352"/>
      <c r="EG42" s="353"/>
      <c r="EH42" s="351"/>
      <c r="EI42" s="354"/>
      <c r="EJ42" s="355"/>
      <c r="EK42" s="222"/>
      <c r="EL42" s="220"/>
      <c r="EM42" s="218"/>
      <c r="EN42" s="223"/>
      <c r="EO42" s="222"/>
      <c r="EP42" s="220"/>
      <c r="EQ42" s="218"/>
      <c r="ER42" s="220"/>
      <c r="ES42" s="218"/>
      <c r="ET42" s="220"/>
      <c r="EU42" s="218"/>
      <c r="EV42" s="223"/>
      <c r="EW42" s="221"/>
      <c r="EX42" s="219"/>
      <c r="EY42" s="218"/>
      <c r="EZ42" s="219"/>
      <c r="FA42" s="222"/>
      <c r="FB42" s="224"/>
    </row>
    <row r="43" spans="3:158" x14ac:dyDescent="0.25">
      <c r="C43" s="187" t="s">
        <v>170</v>
      </c>
      <c r="D43" s="188"/>
      <c r="E43" s="189"/>
      <c r="F43" s="139"/>
      <c r="G43" s="140"/>
      <c r="H43" s="190"/>
      <c r="I43" s="189"/>
      <c r="J43" s="139"/>
      <c r="K43" s="140"/>
      <c r="L43" s="190"/>
      <c r="M43" s="189"/>
      <c r="N43" s="191"/>
      <c r="O43" s="192"/>
      <c r="P43" s="193"/>
      <c r="Q43" s="192"/>
      <c r="R43" s="193"/>
      <c r="S43" s="192"/>
      <c r="T43" s="194"/>
      <c r="U43" s="195"/>
      <c r="V43" s="191"/>
      <c r="W43" s="192"/>
      <c r="X43" s="193"/>
      <c r="Y43" s="192"/>
      <c r="Z43" s="194"/>
      <c r="AA43" s="195"/>
      <c r="AB43" s="196">
        <v>1</v>
      </c>
      <c r="AC43" s="197"/>
      <c r="AD43" s="198"/>
      <c r="AE43" s="199"/>
      <c r="AF43" s="196">
        <v>1</v>
      </c>
      <c r="AG43" s="197"/>
      <c r="AH43" s="200">
        <v>0.9</v>
      </c>
      <c r="AI43" s="199"/>
      <c r="AJ43" s="201"/>
      <c r="AK43" s="189"/>
      <c r="AL43" s="139"/>
      <c r="AM43" s="202"/>
      <c r="AN43" s="190"/>
      <c r="AO43" s="203"/>
      <c r="AP43" s="189"/>
      <c r="AQ43" s="139"/>
      <c r="AR43" s="203"/>
      <c r="AS43" s="140"/>
      <c r="AT43" s="190"/>
      <c r="AU43" s="203"/>
      <c r="AV43" s="189"/>
      <c r="AW43" s="139"/>
      <c r="AX43" s="203"/>
      <c r="AY43" s="140"/>
      <c r="AZ43" s="190"/>
      <c r="BA43" s="203"/>
      <c r="BB43" s="204"/>
      <c r="BC43" s="162"/>
      <c r="BD43" s="205"/>
      <c r="BE43" s="206"/>
      <c r="BF43" s="207"/>
      <c r="BG43" s="206"/>
      <c r="BH43" s="207"/>
      <c r="BI43" s="206"/>
      <c r="BJ43" s="207"/>
      <c r="BK43" s="208"/>
      <c r="BL43" s="209"/>
      <c r="BM43" s="206"/>
      <c r="BN43" s="207"/>
      <c r="BO43" s="206"/>
      <c r="BP43" s="207"/>
      <c r="BQ43" s="206"/>
      <c r="BR43" s="207"/>
      <c r="BS43" s="206"/>
      <c r="BT43" s="207"/>
      <c r="BU43" s="206"/>
      <c r="BV43" s="207"/>
      <c r="BW43" s="206"/>
      <c r="BX43" s="207"/>
      <c r="BY43" s="206"/>
      <c r="BZ43" s="209"/>
      <c r="CA43" s="208"/>
      <c r="CB43" s="209"/>
      <c r="CC43" s="206"/>
      <c r="CD43" s="207"/>
      <c r="CE43" s="206"/>
      <c r="CF43" s="207"/>
      <c r="CG43" s="206"/>
      <c r="CH43" s="207"/>
      <c r="CI43" s="206"/>
      <c r="CJ43" s="207"/>
      <c r="CK43" s="206"/>
      <c r="CL43" s="207"/>
      <c r="CM43" s="206"/>
      <c r="CN43" s="207"/>
      <c r="CO43" s="206"/>
      <c r="CP43" s="207"/>
      <c r="CQ43" s="208"/>
      <c r="CR43" s="209"/>
      <c r="CS43" s="206"/>
      <c r="CT43" s="207"/>
      <c r="CU43" s="206"/>
      <c r="CV43" s="207"/>
      <c r="CW43" s="208"/>
      <c r="CX43" s="210"/>
      <c r="CY43" s="206"/>
      <c r="CZ43" s="211"/>
      <c r="DA43" s="206"/>
      <c r="DB43" s="207"/>
      <c r="DC43" s="206"/>
      <c r="DD43" s="207"/>
      <c r="DE43" s="206"/>
      <c r="DF43" s="209"/>
      <c r="DG43" s="212"/>
      <c r="DH43" s="207"/>
      <c r="DI43" s="206"/>
      <c r="DJ43" s="207"/>
      <c r="DK43" s="206"/>
      <c r="DL43" s="210"/>
      <c r="DM43" s="213"/>
      <c r="DN43" s="162"/>
      <c r="DO43" s="214"/>
      <c r="DP43" s="215"/>
      <c r="DQ43" s="216"/>
      <c r="DR43" s="215"/>
      <c r="DS43" s="216"/>
      <c r="DT43" s="215"/>
      <c r="DU43" s="216"/>
      <c r="DV43" s="217"/>
      <c r="DW43" s="345"/>
      <c r="DX43" s="346"/>
      <c r="DY43" s="347"/>
      <c r="DZ43" s="346"/>
      <c r="EA43" s="348"/>
      <c r="EB43" s="349"/>
      <c r="EC43" s="350"/>
      <c r="ED43" s="351"/>
      <c r="EE43" s="350"/>
      <c r="EF43" s="352"/>
      <c r="EG43" s="353"/>
      <c r="EH43" s="351"/>
      <c r="EI43" s="354"/>
      <c r="EJ43" s="355"/>
      <c r="EK43" s="222"/>
      <c r="EL43" s="220"/>
      <c r="EM43" s="218"/>
      <c r="EN43" s="223"/>
      <c r="EO43" s="222"/>
      <c r="EP43" s="220"/>
      <c r="EQ43" s="218"/>
      <c r="ER43" s="220"/>
      <c r="ES43" s="218"/>
      <c r="ET43" s="220"/>
      <c r="EU43" s="218"/>
      <c r="EV43" s="223"/>
      <c r="EW43" s="221"/>
      <c r="EX43" s="219"/>
      <c r="EY43" s="218"/>
      <c r="EZ43" s="219"/>
      <c r="FA43" s="222"/>
      <c r="FB43" s="224"/>
    </row>
    <row r="44" spans="3:158" x14ac:dyDescent="0.25">
      <c r="C44" s="187" t="s">
        <v>167</v>
      </c>
      <c r="D44" s="188"/>
      <c r="E44" s="189"/>
      <c r="F44" s="139"/>
      <c r="G44" s="140"/>
      <c r="H44" s="190"/>
      <c r="I44" s="189"/>
      <c r="J44" s="139"/>
      <c r="K44" s="140"/>
      <c r="L44" s="190"/>
      <c r="M44" s="189"/>
      <c r="N44" s="191"/>
      <c r="O44" s="192"/>
      <c r="P44" s="193"/>
      <c r="Q44" s="192"/>
      <c r="R44" s="193"/>
      <c r="S44" s="192"/>
      <c r="T44" s="194"/>
      <c r="U44" s="195"/>
      <c r="V44" s="191"/>
      <c r="W44" s="192"/>
      <c r="X44" s="193"/>
      <c r="Y44" s="192"/>
      <c r="Z44" s="194"/>
      <c r="AA44" s="195"/>
      <c r="AB44" s="196">
        <v>1</v>
      </c>
      <c r="AC44" s="197"/>
      <c r="AD44" s="198"/>
      <c r="AE44" s="199"/>
      <c r="AF44" s="196">
        <v>1</v>
      </c>
      <c r="AG44" s="197"/>
      <c r="AH44" s="200">
        <v>0.9</v>
      </c>
      <c r="AI44" s="199"/>
      <c r="AJ44" s="201"/>
      <c r="AK44" s="189"/>
      <c r="AL44" s="139"/>
      <c r="AM44" s="202"/>
      <c r="AN44" s="190"/>
      <c r="AO44" s="203"/>
      <c r="AP44" s="189"/>
      <c r="AQ44" s="139"/>
      <c r="AR44" s="203"/>
      <c r="AS44" s="140"/>
      <c r="AT44" s="190"/>
      <c r="AU44" s="203"/>
      <c r="AV44" s="189"/>
      <c r="AW44" s="139"/>
      <c r="AX44" s="203"/>
      <c r="AY44" s="140"/>
      <c r="AZ44" s="190"/>
      <c r="BA44" s="203"/>
      <c r="BB44" s="204"/>
      <c r="BC44" s="162"/>
      <c r="BD44" s="205"/>
      <c r="BE44" s="206"/>
      <c r="BF44" s="207"/>
      <c r="BG44" s="206"/>
      <c r="BH44" s="207"/>
      <c r="BI44" s="206"/>
      <c r="BJ44" s="207"/>
      <c r="BK44" s="208"/>
      <c r="BL44" s="209"/>
      <c r="BM44" s="206"/>
      <c r="BN44" s="207"/>
      <c r="BO44" s="206"/>
      <c r="BP44" s="207"/>
      <c r="BQ44" s="206"/>
      <c r="BR44" s="207"/>
      <c r="BS44" s="206"/>
      <c r="BT44" s="207"/>
      <c r="BU44" s="206"/>
      <c r="BV44" s="207"/>
      <c r="BW44" s="206"/>
      <c r="BX44" s="207"/>
      <c r="BY44" s="206"/>
      <c r="BZ44" s="209"/>
      <c r="CA44" s="208"/>
      <c r="CB44" s="209"/>
      <c r="CC44" s="206"/>
      <c r="CD44" s="207"/>
      <c r="CE44" s="206"/>
      <c r="CF44" s="207"/>
      <c r="CG44" s="206"/>
      <c r="CH44" s="207"/>
      <c r="CI44" s="206"/>
      <c r="CJ44" s="207"/>
      <c r="CK44" s="206"/>
      <c r="CL44" s="207"/>
      <c r="CM44" s="206"/>
      <c r="CN44" s="207"/>
      <c r="CO44" s="206"/>
      <c r="CP44" s="207"/>
      <c r="CQ44" s="208"/>
      <c r="CR44" s="209"/>
      <c r="CS44" s="206"/>
      <c r="CT44" s="207"/>
      <c r="CU44" s="206"/>
      <c r="CV44" s="207"/>
      <c r="CW44" s="208"/>
      <c r="CX44" s="210"/>
      <c r="CY44" s="206"/>
      <c r="CZ44" s="211"/>
      <c r="DA44" s="206"/>
      <c r="DB44" s="207"/>
      <c r="DC44" s="206"/>
      <c r="DD44" s="207"/>
      <c r="DE44" s="206"/>
      <c r="DF44" s="209"/>
      <c r="DG44" s="212"/>
      <c r="DH44" s="207"/>
      <c r="DI44" s="206"/>
      <c r="DJ44" s="207"/>
      <c r="DK44" s="206"/>
      <c r="DL44" s="210"/>
      <c r="DM44" s="213"/>
      <c r="DN44" s="162"/>
      <c r="DO44" s="214"/>
      <c r="DP44" s="215"/>
      <c r="DQ44" s="216"/>
      <c r="DR44" s="215"/>
      <c r="DS44" s="216"/>
      <c r="DT44" s="215"/>
      <c r="DU44" s="216"/>
      <c r="DV44" s="217"/>
      <c r="DW44" s="345"/>
      <c r="DX44" s="346"/>
      <c r="DY44" s="347"/>
      <c r="DZ44" s="346"/>
      <c r="EA44" s="348"/>
      <c r="EB44" s="349"/>
      <c r="EC44" s="350"/>
      <c r="ED44" s="351"/>
      <c r="EE44" s="350"/>
      <c r="EF44" s="352"/>
      <c r="EG44" s="353"/>
      <c r="EH44" s="351"/>
      <c r="EI44" s="354"/>
      <c r="EJ44" s="355"/>
      <c r="EK44" s="222"/>
      <c r="EL44" s="220"/>
      <c r="EM44" s="218"/>
      <c r="EN44" s="223"/>
      <c r="EO44" s="222"/>
      <c r="EP44" s="220"/>
      <c r="EQ44" s="218"/>
      <c r="ER44" s="220"/>
      <c r="ES44" s="218"/>
      <c r="ET44" s="220"/>
      <c r="EU44" s="218"/>
      <c r="EV44" s="223"/>
      <c r="EW44" s="221"/>
      <c r="EX44" s="219"/>
      <c r="EY44" s="218"/>
      <c r="EZ44" s="219"/>
      <c r="FA44" s="222"/>
      <c r="FB44" s="224"/>
    </row>
    <row r="45" spans="3:158" x14ac:dyDescent="0.25">
      <c r="C45" s="225"/>
      <c r="D45" s="226"/>
      <c r="E45" s="227"/>
      <c r="F45" s="228"/>
      <c r="G45" s="229"/>
      <c r="H45" s="230"/>
      <c r="I45" s="227"/>
      <c r="J45" s="228"/>
      <c r="K45" s="229"/>
      <c r="L45" s="230"/>
      <c r="M45" s="227"/>
      <c r="N45" s="231"/>
      <c r="O45" s="232"/>
      <c r="P45" s="233"/>
      <c r="Q45" s="232"/>
      <c r="R45" s="233"/>
      <c r="S45" s="232"/>
      <c r="T45" s="234"/>
      <c r="U45" s="235"/>
      <c r="V45" s="231"/>
      <c r="W45" s="232"/>
      <c r="X45" s="233"/>
      <c r="Y45" s="232"/>
      <c r="Z45" s="234"/>
      <c r="AA45" s="235"/>
      <c r="AB45" s="236"/>
      <c r="AC45" s="237"/>
      <c r="AD45" s="238"/>
      <c r="AE45" s="239"/>
      <c r="AF45" s="236"/>
      <c r="AG45" s="237"/>
      <c r="AH45" s="240"/>
      <c r="AI45" s="239"/>
      <c r="AJ45" s="241"/>
      <c r="AK45" s="227"/>
      <c r="AL45" s="228"/>
      <c r="AM45" s="242"/>
      <c r="AN45" s="230"/>
      <c r="AO45" s="243"/>
      <c r="AP45" s="227"/>
      <c r="AQ45" s="228"/>
      <c r="AR45" s="243"/>
      <c r="AS45" s="229"/>
      <c r="AT45" s="230"/>
      <c r="AU45" s="243"/>
      <c r="AV45" s="227"/>
      <c r="AW45" s="228"/>
      <c r="AX45" s="243"/>
      <c r="AY45" s="229"/>
      <c r="AZ45" s="230"/>
      <c r="BA45" s="243"/>
      <c r="BB45" s="244"/>
      <c r="BC45" s="162"/>
      <c r="BD45" s="245"/>
      <c r="BE45" s="246"/>
      <c r="BF45" s="247"/>
      <c r="BG45" s="246"/>
      <c r="BH45" s="247"/>
      <c r="BI45" s="246"/>
      <c r="BJ45" s="247"/>
      <c r="BK45" s="248"/>
      <c r="BL45" s="249"/>
      <c r="BM45" s="246"/>
      <c r="BN45" s="247"/>
      <c r="BO45" s="246"/>
      <c r="BP45" s="247"/>
      <c r="BQ45" s="246"/>
      <c r="BR45" s="247"/>
      <c r="BS45" s="246"/>
      <c r="BT45" s="247"/>
      <c r="BU45" s="246"/>
      <c r="BV45" s="247"/>
      <c r="BW45" s="246"/>
      <c r="BX45" s="247"/>
      <c r="BY45" s="246"/>
      <c r="BZ45" s="249"/>
      <c r="CA45" s="248"/>
      <c r="CB45" s="249"/>
      <c r="CC45" s="246"/>
      <c r="CD45" s="247"/>
      <c r="CE45" s="246"/>
      <c r="CF45" s="247"/>
      <c r="CG45" s="246"/>
      <c r="CH45" s="247"/>
      <c r="CI45" s="246"/>
      <c r="CJ45" s="247"/>
      <c r="CK45" s="246"/>
      <c r="CL45" s="247"/>
      <c r="CM45" s="246"/>
      <c r="CN45" s="247"/>
      <c r="CO45" s="246"/>
      <c r="CP45" s="247"/>
      <c r="CQ45" s="248"/>
      <c r="CR45" s="249"/>
      <c r="CS45" s="246"/>
      <c r="CT45" s="247"/>
      <c r="CU45" s="246"/>
      <c r="CV45" s="247"/>
      <c r="CW45" s="248"/>
      <c r="CX45" s="250"/>
      <c r="CY45" s="246"/>
      <c r="CZ45" s="251"/>
      <c r="DA45" s="246"/>
      <c r="DB45" s="247"/>
      <c r="DC45" s="246"/>
      <c r="DD45" s="247"/>
      <c r="DE45" s="246"/>
      <c r="DF45" s="249"/>
      <c r="DG45" s="252"/>
      <c r="DH45" s="247"/>
      <c r="DI45" s="246"/>
      <c r="DJ45" s="247"/>
      <c r="DK45" s="246"/>
      <c r="DL45" s="250"/>
      <c r="DM45" s="253"/>
      <c r="DN45" s="162"/>
      <c r="DO45" s="254"/>
      <c r="DP45" s="255"/>
      <c r="DQ45" s="256"/>
      <c r="DR45" s="255"/>
      <c r="DS45" s="256"/>
      <c r="DT45" s="255"/>
      <c r="DU45" s="256"/>
      <c r="DV45" s="257"/>
      <c r="DW45" s="356"/>
      <c r="DX45" s="357"/>
      <c r="DY45" s="358"/>
      <c r="DZ45" s="357"/>
      <c r="EA45" s="359"/>
      <c r="EB45" s="360"/>
      <c r="EC45" s="361"/>
      <c r="ED45" s="362"/>
      <c r="EE45" s="361"/>
      <c r="EF45" s="363"/>
      <c r="EG45" s="364"/>
      <c r="EH45" s="362"/>
      <c r="EI45" s="365"/>
      <c r="EJ45" s="366"/>
      <c r="EK45" s="262"/>
      <c r="EL45" s="260"/>
      <c r="EM45" s="258"/>
      <c r="EN45" s="263"/>
      <c r="EO45" s="262"/>
      <c r="EP45" s="260"/>
      <c r="EQ45" s="258"/>
      <c r="ER45" s="260"/>
      <c r="ES45" s="258"/>
      <c r="ET45" s="260"/>
      <c r="EU45" s="258"/>
      <c r="EV45" s="263"/>
      <c r="EW45" s="261"/>
      <c r="EX45" s="259"/>
      <c r="EY45" s="258"/>
      <c r="EZ45" s="259"/>
      <c r="FA45" s="262"/>
      <c r="FB45" s="264"/>
    </row>
    <row r="46" spans="3:158" x14ac:dyDescent="0.25">
      <c r="C46" s="187" t="s">
        <v>184</v>
      </c>
      <c r="D46" s="188"/>
      <c r="E46" s="189"/>
      <c r="F46" s="139"/>
      <c r="G46" s="140"/>
      <c r="H46" s="190"/>
      <c r="I46" s="189"/>
      <c r="J46" s="139"/>
      <c r="K46" s="140"/>
      <c r="L46" s="190"/>
      <c r="M46" s="189"/>
      <c r="N46" s="191"/>
      <c r="O46" s="192"/>
      <c r="P46" s="193"/>
      <c r="Q46" s="192"/>
      <c r="R46" s="193"/>
      <c r="S46" s="192"/>
      <c r="T46" s="194"/>
      <c r="U46" s="195"/>
      <c r="V46" s="191"/>
      <c r="W46" s="192"/>
      <c r="X46" s="193"/>
      <c r="Y46" s="192"/>
      <c r="Z46" s="194"/>
      <c r="AA46" s="195"/>
      <c r="AB46" s="196">
        <v>1</v>
      </c>
      <c r="AC46" s="197"/>
      <c r="AD46" s="198"/>
      <c r="AE46" s="199"/>
      <c r="AF46" s="196">
        <v>1</v>
      </c>
      <c r="AG46" s="197"/>
      <c r="AH46" s="200">
        <v>0.9</v>
      </c>
      <c r="AI46" s="199"/>
      <c r="AJ46" s="201"/>
      <c r="AK46" s="189"/>
      <c r="AL46" s="139"/>
      <c r="AM46" s="202"/>
      <c r="AN46" s="190"/>
      <c r="AO46" s="203"/>
      <c r="AP46" s="189"/>
      <c r="AQ46" s="139"/>
      <c r="AR46" s="203"/>
      <c r="AS46" s="140"/>
      <c r="AT46" s="190"/>
      <c r="AU46" s="203"/>
      <c r="AV46" s="189"/>
      <c r="AW46" s="139"/>
      <c r="AX46" s="203"/>
      <c r="AY46" s="140"/>
      <c r="AZ46" s="190"/>
      <c r="BA46" s="203"/>
      <c r="BB46" s="204"/>
      <c r="BC46" s="162"/>
      <c r="BD46" s="205"/>
      <c r="BE46" s="206"/>
      <c r="BF46" s="207"/>
      <c r="BG46" s="206"/>
      <c r="BH46" s="207"/>
      <c r="BI46" s="206"/>
      <c r="BJ46" s="207"/>
      <c r="BK46" s="208"/>
      <c r="BL46" s="209"/>
      <c r="BM46" s="206"/>
      <c r="BN46" s="207"/>
      <c r="BO46" s="206"/>
      <c r="BP46" s="207"/>
      <c r="BQ46" s="206"/>
      <c r="BR46" s="207"/>
      <c r="BS46" s="206"/>
      <c r="BT46" s="207"/>
      <c r="BU46" s="206"/>
      <c r="BV46" s="207"/>
      <c r="BW46" s="206"/>
      <c r="BX46" s="207"/>
      <c r="BY46" s="206"/>
      <c r="BZ46" s="209"/>
      <c r="CA46" s="208"/>
      <c r="CB46" s="209"/>
      <c r="CC46" s="206"/>
      <c r="CD46" s="207"/>
      <c r="CE46" s="206"/>
      <c r="CF46" s="207"/>
      <c r="CG46" s="206"/>
      <c r="CH46" s="207"/>
      <c r="CI46" s="206"/>
      <c r="CJ46" s="207"/>
      <c r="CK46" s="206"/>
      <c r="CL46" s="207"/>
      <c r="CM46" s="206"/>
      <c r="CN46" s="207"/>
      <c r="CO46" s="206"/>
      <c r="CP46" s="207"/>
      <c r="CQ46" s="208"/>
      <c r="CR46" s="209"/>
      <c r="CS46" s="206"/>
      <c r="CT46" s="207"/>
      <c r="CU46" s="206"/>
      <c r="CV46" s="207"/>
      <c r="CW46" s="208"/>
      <c r="CX46" s="210"/>
      <c r="CY46" s="206"/>
      <c r="CZ46" s="211"/>
      <c r="DA46" s="206"/>
      <c r="DB46" s="207"/>
      <c r="DC46" s="206"/>
      <c r="DD46" s="207"/>
      <c r="DE46" s="206"/>
      <c r="DF46" s="209"/>
      <c r="DG46" s="212"/>
      <c r="DH46" s="207"/>
      <c r="DI46" s="206"/>
      <c r="DJ46" s="207"/>
      <c r="DK46" s="206"/>
      <c r="DL46" s="210"/>
      <c r="DM46" s="213"/>
      <c r="DN46" s="162"/>
      <c r="DO46" s="214"/>
      <c r="DP46" s="215"/>
      <c r="DQ46" s="216"/>
      <c r="DR46" s="215"/>
      <c r="DS46" s="216"/>
      <c r="DT46" s="215"/>
      <c r="DU46" s="216"/>
      <c r="DV46" s="217"/>
      <c r="DW46" s="345"/>
      <c r="DX46" s="346"/>
      <c r="DY46" s="347"/>
      <c r="DZ46" s="346"/>
      <c r="EA46" s="348"/>
      <c r="EB46" s="349"/>
      <c r="EC46" s="350"/>
      <c r="ED46" s="351"/>
      <c r="EE46" s="350"/>
      <c r="EF46" s="352"/>
      <c r="EG46" s="353"/>
      <c r="EH46" s="351"/>
      <c r="EI46" s="354"/>
      <c r="EJ46" s="355"/>
      <c r="EK46" s="222"/>
      <c r="EL46" s="220"/>
      <c r="EM46" s="218"/>
      <c r="EN46" s="223"/>
      <c r="EO46" s="222"/>
      <c r="EP46" s="220"/>
      <c r="EQ46" s="218"/>
      <c r="ER46" s="220"/>
      <c r="ES46" s="218"/>
      <c r="ET46" s="220"/>
      <c r="EU46" s="218"/>
      <c r="EV46" s="223"/>
      <c r="EW46" s="221"/>
      <c r="EX46" s="219"/>
      <c r="EY46" s="218"/>
      <c r="EZ46" s="219"/>
      <c r="FA46" s="222"/>
      <c r="FB46" s="224"/>
    </row>
    <row r="47" spans="3:158" x14ac:dyDescent="0.25">
      <c r="C47" s="187" t="s">
        <v>171</v>
      </c>
      <c r="D47" s="188"/>
      <c r="E47" s="189"/>
      <c r="F47" s="139"/>
      <c r="G47" s="140"/>
      <c r="H47" s="190"/>
      <c r="I47" s="189"/>
      <c r="J47" s="139"/>
      <c r="K47" s="140"/>
      <c r="L47" s="190"/>
      <c r="M47" s="189"/>
      <c r="N47" s="191"/>
      <c r="O47" s="192"/>
      <c r="P47" s="193"/>
      <c r="Q47" s="192"/>
      <c r="R47" s="193"/>
      <c r="S47" s="192"/>
      <c r="T47" s="194"/>
      <c r="U47" s="195"/>
      <c r="V47" s="191"/>
      <c r="W47" s="192"/>
      <c r="X47" s="193"/>
      <c r="Y47" s="192"/>
      <c r="Z47" s="194"/>
      <c r="AA47" s="195"/>
      <c r="AB47" s="196">
        <v>1</v>
      </c>
      <c r="AC47" s="197"/>
      <c r="AD47" s="198"/>
      <c r="AE47" s="199"/>
      <c r="AF47" s="196">
        <v>1</v>
      </c>
      <c r="AG47" s="197"/>
      <c r="AH47" s="200">
        <v>0.9</v>
      </c>
      <c r="AI47" s="199"/>
      <c r="AJ47" s="201"/>
      <c r="AK47" s="189"/>
      <c r="AL47" s="139"/>
      <c r="AM47" s="202"/>
      <c r="AN47" s="190"/>
      <c r="AO47" s="203"/>
      <c r="AP47" s="189"/>
      <c r="AQ47" s="139"/>
      <c r="AR47" s="203"/>
      <c r="AS47" s="140"/>
      <c r="AT47" s="190"/>
      <c r="AU47" s="203"/>
      <c r="AV47" s="189"/>
      <c r="AW47" s="139"/>
      <c r="AX47" s="203"/>
      <c r="AY47" s="140"/>
      <c r="AZ47" s="190"/>
      <c r="BA47" s="203"/>
      <c r="BB47" s="204"/>
      <c r="BC47" s="162"/>
      <c r="BD47" s="205"/>
      <c r="BE47" s="206"/>
      <c r="BF47" s="207"/>
      <c r="BG47" s="206"/>
      <c r="BH47" s="207"/>
      <c r="BI47" s="206"/>
      <c r="BJ47" s="207"/>
      <c r="BK47" s="208"/>
      <c r="BL47" s="209"/>
      <c r="BM47" s="206"/>
      <c r="BN47" s="207"/>
      <c r="BO47" s="206"/>
      <c r="BP47" s="207"/>
      <c r="BQ47" s="206"/>
      <c r="BR47" s="207"/>
      <c r="BS47" s="206"/>
      <c r="BT47" s="207"/>
      <c r="BU47" s="206"/>
      <c r="BV47" s="207"/>
      <c r="BW47" s="206"/>
      <c r="BX47" s="207"/>
      <c r="BY47" s="206"/>
      <c r="BZ47" s="209"/>
      <c r="CA47" s="208"/>
      <c r="CB47" s="209"/>
      <c r="CC47" s="206"/>
      <c r="CD47" s="207"/>
      <c r="CE47" s="206"/>
      <c r="CF47" s="207"/>
      <c r="CG47" s="206"/>
      <c r="CH47" s="207"/>
      <c r="CI47" s="206"/>
      <c r="CJ47" s="207"/>
      <c r="CK47" s="206"/>
      <c r="CL47" s="207"/>
      <c r="CM47" s="206"/>
      <c r="CN47" s="207"/>
      <c r="CO47" s="206"/>
      <c r="CP47" s="207"/>
      <c r="CQ47" s="208"/>
      <c r="CR47" s="209"/>
      <c r="CS47" s="206"/>
      <c r="CT47" s="207"/>
      <c r="CU47" s="206"/>
      <c r="CV47" s="207"/>
      <c r="CW47" s="208"/>
      <c r="CX47" s="210"/>
      <c r="CY47" s="206"/>
      <c r="CZ47" s="211"/>
      <c r="DA47" s="206"/>
      <c r="DB47" s="207"/>
      <c r="DC47" s="206"/>
      <c r="DD47" s="207"/>
      <c r="DE47" s="206"/>
      <c r="DF47" s="209"/>
      <c r="DG47" s="212"/>
      <c r="DH47" s="207"/>
      <c r="DI47" s="206"/>
      <c r="DJ47" s="207"/>
      <c r="DK47" s="206"/>
      <c r="DL47" s="210"/>
      <c r="DM47" s="213"/>
      <c r="DN47" s="162"/>
      <c r="DO47" s="214"/>
      <c r="DP47" s="215"/>
      <c r="DQ47" s="216"/>
      <c r="DR47" s="215"/>
      <c r="DS47" s="216"/>
      <c r="DT47" s="215"/>
      <c r="DU47" s="216"/>
      <c r="DV47" s="217"/>
      <c r="DW47" s="345"/>
      <c r="DX47" s="346"/>
      <c r="DY47" s="347"/>
      <c r="DZ47" s="346"/>
      <c r="EA47" s="348"/>
      <c r="EB47" s="349"/>
      <c r="EC47" s="350"/>
      <c r="ED47" s="351"/>
      <c r="EE47" s="350"/>
      <c r="EF47" s="352"/>
      <c r="EG47" s="353"/>
      <c r="EH47" s="351"/>
      <c r="EI47" s="354"/>
      <c r="EJ47" s="355"/>
      <c r="EK47" s="222"/>
      <c r="EL47" s="220"/>
      <c r="EM47" s="218"/>
      <c r="EN47" s="223"/>
      <c r="EO47" s="222"/>
      <c r="EP47" s="220"/>
      <c r="EQ47" s="218"/>
      <c r="ER47" s="220"/>
      <c r="ES47" s="218"/>
      <c r="ET47" s="220"/>
      <c r="EU47" s="218"/>
      <c r="EV47" s="223"/>
      <c r="EW47" s="221"/>
      <c r="EX47" s="219"/>
      <c r="EY47" s="218"/>
      <c r="EZ47" s="219"/>
      <c r="FA47" s="222"/>
      <c r="FB47" s="224"/>
    </row>
    <row r="48" spans="3:158" x14ac:dyDescent="0.25">
      <c r="C48" s="187"/>
      <c r="D48" s="188"/>
      <c r="E48" s="189"/>
      <c r="F48" s="139"/>
      <c r="G48" s="140"/>
      <c r="H48" s="190"/>
      <c r="I48" s="189"/>
      <c r="J48" s="139"/>
      <c r="K48" s="140"/>
      <c r="L48" s="190"/>
      <c r="M48" s="189"/>
      <c r="N48" s="191"/>
      <c r="O48" s="192"/>
      <c r="P48" s="193"/>
      <c r="Q48" s="192"/>
      <c r="R48" s="193"/>
      <c r="S48" s="192"/>
      <c r="T48" s="194"/>
      <c r="U48" s="195"/>
      <c r="V48" s="191"/>
      <c r="W48" s="192"/>
      <c r="X48" s="193"/>
      <c r="Y48" s="192"/>
      <c r="Z48" s="194"/>
      <c r="AA48" s="195"/>
      <c r="AB48" s="196">
        <v>1</v>
      </c>
      <c r="AC48" s="197"/>
      <c r="AD48" s="198"/>
      <c r="AE48" s="199"/>
      <c r="AF48" s="196">
        <v>1</v>
      </c>
      <c r="AG48" s="197"/>
      <c r="AH48" s="200">
        <v>0.9</v>
      </c>
      <c r="AI48" s="199"/>
      <c r="AJ48" s="201"/>
      <c r="AK48" s="189"/>
      <c r="AL48" s="139"/>
      <c r="AM48" s="202"/>
      <c r="AN48" s="190"/>
      <c r="AO48" s="203"/>
      <c r="AP48" s="189"/>
      <c r="AQ48" s="139"/>
      <c r="AR48" s="203"/>
      <c r="AS48" s="140"/>
      <c r="AT48" s="190"/>
      <c r="AU48" s="203"/>
      <c r="AV48" s="189"/>
      <c r="AW48" s="139"/>
      <c r="AX48" s="203"/>
      <c r="AY48" s="140"/>
      <c r="AZ48" s="190"/>
      <c r="BA48" s="203"/>
      <c r="BB48" s="204"/>
      <c r="BC48" s="162"/>
      <c r="BD48" s="205"/>
      <c r="BE48" s="206"/>
      <c r="BF48" s="207"/>
      <c r="BG48" s="206"/>
      <c r="BH48" s="207"/>
      <c r="BI48" s="206"/>
      <c r="BJ48" s="207"/>
      <c r="BK48" s="208"/>
      <c r="BL48" s="209"/>
      <c r="BM48" s="206"/>
      <c r="BN48" s="207"/>
      <c r="BO48" s="206"/>
      <c r="BP48" s="207"/>
      <c r="BQ48" s="206"/>
      <c r="BR48" s="207"/>
      <c r="BS48" s="206"/>
      <c r="BT48" s="207"/>
      <c r="BU48" s="206"/>
      <c r="BV48" s="207"/>
      <c r="BW48" s="206"/>
      <c r="BX48" s="207"/>
      <c r="BY48" s="206"/>
      <c r="BZ48" s="209"/>
      <c r="CA48" s="208"/>
      <c r="CB48" s="209"/>
      <c r="CC48" s="206"/>
      <c r="CD48" s="207"/>
      <c r="CE48" s="206"/>
      <c r="CF48" s="207"/>
      <c r="CG48" s="206"/>
      <c r="CH48" s="207"/>
      <c r="CI48" s="206"/>
      <c r="CJ48" s="207"/>
      <c r="CK48" s="206"/>
      <c r="CL48" s="207"/>
      <c r="CM48" s="206"/>
      <c r="CN48" s="207"/>
      <c r="CO48" s="206"/>
      <c r="CP48" s="207"/>
      <c r="CQ48" s="208"/>
      <c r="CR48" s="209"/>
      <c r="CS48" s="206"/>
      <c r="CT48" s="207"/>
      <c r="CU48" s="206"/>
      <c r="CV48" s="207"/>
      <c r="CW48" s="208"/>
      <c r="CX48" s="210"/>
      <c r="CY48" s="206"/>
      <c r="CZ48" s="211"/>
      <c r="DA48" s="206"/>
      <c r="DB48" s="207"/>
      <c r="DC48" s="206"/>
      <c r="DD48" s="207"/>
      <c r="DE48" s="206"/>
      <c r="DF48" s="209"/>
      <c r="DG48" s="212"/>
      <c r="DH48" s="207"/>
      <c r="DI48" s="206"/>
      <c r="DJ48" s="207"/>
      <c r="DK48" s="206"/>
      <c r="DL48" s="210"/>
      <c r="DM48" s="213"/>
      <c r="DN48" s="162"/>
      <c r="DO48" s="214"/>
      <c r="DP48" s="215"/>
      <c r="DQ48" s="216"/>
      <c r="DR48" s="215"/>
      <c r="DS48" s="216"/>
      <c r="DT48" s="215"/>
      <c r="DU48" s="216"/>
      <c r="DV48" s="217"/>
      <c r="DW48" s="345"/>
      <c r="DX48" s="346"/>
      <c r="DY48" s="347"/>
      <c r="DZ48" s="346"/>
      <c r="EA48" s="348"/>
      <c r="EB48" s="349"/>
      <c r="EC48" s="350"/>
      <c r="ED48" s="351"/>
      <c r="EE48" s="350"/>
      <c r="EF48" s="352"/>
      <c r="EG48" s="353"/>
      <c r="EH48" s="351"/>
      <c r="EI48" s="354"/>
      <c r="EJ48" s="355"/>
      <c r="EK48" s="222"/>
      <c r="EL48" s="220"/>
      <c r="EM48" s="218"/>
      <c r="EN48" s="223"/>
      <c r="EO48" s="222"/>
      <c r="EP48" s="220"/>
      <c r="EQ48" s="218"/>
      <c r="ER48" s="220"/>
      <c r="ES48" s="218"/>
      <c r="ET48" s="220"/>
      <c r="EU48" s="218"/>
      <c r="EV48" s="223"/>
      <c r="EW48" s="221"/>
      <c r="EX48" s="219"/>
      <c r="EY48" s="218"/>
      <c r="EZ48" s="219"/>
      <c r="FA48" s="222"/>
      <c r="FB48" s="224"/>
    </row>
    <row r="49" spans="3:158" ht="15.75" thickBot="1" x14ac:dyDescent="0.3">
      <c r="C49" s="265"/>
      <c r="D49" s="266"/>
      <c r="E49" s="267"/>
      <c r="F49" s="268"/>
      <c r="G49" s="269"/>
      <c r="H49" s="270"/>
      <c r="I49" s="267"/>
      <c r="J49" s="268"/>
      <c r="K49" s="269"/>
      <c r="L49" s="270"/>
      <c r="M49" s="267"/>
      <c r="N49" s="271"/>
      <c r="O49" s="272"/>
      <c r="P49" s="273"/>
      <c r="Q49" s="272"/>
      <c r="R49" s="273"/>
      <c r="S49" s="272"/>
      <c r="T49" s="274"/>
      <c r="U49" s="275"/>
      <c r="V49" s="271"/>
      <c r="W49" s="272"/>
      <c r="X49" s="273"/>
      <c r="Y49" s="272"/>
      <c r="Z49" s="274"/>
      <c r="AA49" s="275"/>
      <c r="AB49" s="276">
        <v>1</v>
      </c>
      <c r="AC49" s="277"/>
      <c r="AD49" s="278"/>
      <c r="AE49" s="279"/>
      <c r="AF49" s="276">
        <v>1</v>
      </c>
      <c r="AG49" s="277"/>
      <c r="AH49" s="280">
        <v>0.9</v>
      </c>
      <c r="AI49" s="279"/>
      <c r="AJ49" s="281"/>
      <c r="AK49" s="267"/>
      <c r="AL49" s="268"/>
      <c r="AM49" s="282"/>
      <c r="AN49" s="270"/>
      <c r="AO49" s="283"/>
      <c r="AP49" s="267"/>
      <c r="AQ49" s="268"/>
      <c r="AR49" s="283"/>
      <c r="AS49" s="269"/>
      <c r="AT49" s="270"/>
      <c r="AU49" s="283"/>
      <c r="AV49" s="267"/>
      <c r="AW49" s="268"/>
      <c r="AX49" s="283"/>
      <c r="AY49" s="269"/>
      <c r="AZ49" s="270"/>
      <c r="BA49" s="283"/>
      <c r="BB49" s="284"/>
      <c r="BC49" s="162"/>
      <c r="BD49" s="285"/>
      <c r="BE49" s="286"/>
      <c r="BF49" s="287"/>
      <c r="BG49" s="286"/>
      <c r="BH49" s="287"/>
      <c r="BI49" s="286"/>
      <c r="BJ49" s="287"/>
      <c r="BK49" s="288"/>
      <c r="BL49" s="289"/>
      <c r="BM49" s="286"/>
      <c r="BN49" s="287"/>
      <c r="BO49" s="286"/>
      <c r="BP49" s="287"/>
      <c r="BQ49" s="286"/>
      <c r="BR49" s="287"/>
      <c r="BS49" s="286"/>
      <c r="BT49" s="287"/>
      <c r="BU49" s="286"/>
      <c r="BV49" s="287"/>
      <c r="BW49" s="286"/>
      <c r="BX49" s="287"/>
      <c r="BY49" s="286"/>
      <c r="BZ49" s="289"/>
      <c r="CA49" s="288"/>
      <c r="CB49" s="289"/>
      <c r="CC49" s="286"/>
      <c r="CD49" s="287"/>
      <c r="CE49" s="286"/>
      <c r="CF49" s="287"/>
      <c r="CG49" s="286"/>
      <c r="CH49" s="287"/>
      <c r="CI49" s="286"/>
      <c r="CJ49" s="287"/>
      <c r="CK49" s="286"/>
      <c r="CL49" s="287"/>
      <c r="CM49" s="286"/>
      <c r="CN49" s="287"/>
      <c r="CO49" s="286"/>
      <c r="CP49" s="287"/>
      <c r="CQ49" s="288"/>
      <c r="CR49" s="289"/>
      <c r="CS49" s="286"/>
      <c r="CT49" s="287"/>
      <c r="CU49" s="286"/>
      <c r="CV49" s="287"/>
      <c r="CW49" s="288"/>
      <c r="CX49" s="290"/>
      <c r="CY49" s="286"/>
      <c r="CZ49" s="291"/>
      <c r="DA49" s="286"/>
      <c r="DB49" s="287"/>
      <c r="DC49" s="286"/>
      <c r="DD49" s="287"/>
      <c r="DE49" s="286"/>
      <c r="DF49" s="289"/>
      <c r="DG49" s="292"/>
      <c r="DH49" s="287"/>
      <c r="DI49" s="286"/>
      <c r="DJ49" s="287"/>
      <c r="DK49" s="286"/>
      <c r="DL49" s="290"/>
      <c r="DM49" s="293"/>
      <c r="DN49" s="162"/>
      <c r="DO49" s="294"/>
      <c r="DP49" s="295"/>
      <c r="DQ49" s="296"/>
      <c r="DR49" s="295"/>
      <c r="DS49" s="296"/>
      <c r="DT49" s="295"/>
      <c r="DU49" s="296"/>
      <c r="DV49" s="297"/>
      <c r="DW49" s="367"/>
      <c r="DX49" s="368"/>
      <c r="DY49" s="369"/>
      <c r="DZ49" s="368"/>
      <c r="EA49" s="370"/>
      <c r="EB49" s="371"/>
      <c r="EC49" s="372"/>
      <c r="ED49" s="373"/>
      <c r="EE49" s="372"/>
      <c r="EF49" s="374"/>
      <c r="EG49" s="375"/>
      <c r="EH49" s="373"/>
      <c r="EI49" s="376"/>
      <c r="EJ49" s="377"/>
      <c r="EK49" s="302"/>
      <c r="EL49" s="300"/>
      <c r="EM49" s="298"/>
      <c r="EN49" s="303"/>
      <c r="EO49" s="302"/>
      <c r="EP49" s="300"/>
      <c r="EQ49" s="298"/>
      <c r="ER49" s="300"/>
      <c r="ES49" s="298"/>
      <c r="ET49" s="300"/>
      <c r="EU49" s="298"/>
      <c r="EV49" s="303"/>
      <c r="EW49" s="301"/>
      <c r="EX49" s="299"/>
      <c r="EY49" s="298"/>
      <c r="EZ49" s="299"/>
      <c r="FA49" s="302"/>
      <c r="FB49" s="304"/>
    </row>
    <row r="50" spans="3:158" ht="24" customHeight="1" thickTop="1" thickBot="1" x14ac:dyDescent="0.3">
      <c r="N50" s="129"/>
      <c r="O50" s="130"/>
      <c r="P50" s="131"/>
      <c r="Q50" s="130"/>
      <c r="R50" s="131"/>
      <c r="S50" s="130"/>
      <c r="T50" s="131"/>
      <c r="U50" s="132"/>
      <c r="V50" s="129"/>
      <c r="W50" s="130"/>
      <c r="X50" s="131"/>
      <c r="Y50" s="130"/>
      <c r="Z50" s="131"/>
      <c r="AA50" s="132"/>
    </row>
    <row r="51" spans="3:158" ht="15.75" thickTop="1" x14ac:dyDescent="0.25"/>
  </sheetData>
  <sortState ref="C47:C48">
    <sortCondition ref="C47:C48"/>
  </sortState>
  <mergeCells count="110">
    <mergeCell ref="FA4:FB4"/>
    <mergeCell ref="FA5:FB5"/>
    <mergeCell ref="FA6:FB6"/>
    <mergeCell ref="DO3:FB3"/>
    <mergeCell ref="BD4:CQ4"/>
    <mergeCell ref="BD3:DM3"/>
    <mergeCell ref="BV6:BW6"/>
    <mergeCell ref="BL5:BY5"/>
    <mergeCell ref="EK5:EN5"/>
    <mergeCell ref="EO5:EV5"/>
    <mergeCell ref="EW5:EZ5"/>
    <mergeCell ref="BD6:BE6"/>
    <mergeCell ref="BH6:BI6"/>
    <mergeCell ref="BF6:BG6"/>
    <mergeCell ref="BD5:BK5"/>
    <mergeCell ref="BL6:BM6"/>
    <mergeCell ref="CB6:CC6"/>
    <mergeCell ref="CD6:CE6"/>
    <mergeCell ref="DY6:DZ6"/>
    <mergeCell ref="EW4:EZ4"/>
    <mergeCell ref="EK4:EV4"/>
    <mergeCell ref="EW6:EX6"/>
    <mergeCell ref="EY6:EZ6"/>
    <mergeCell ref="EO6:EP6"/>
    <mergeCell ref="D3:BB3"/>
    <mergeCell ref="CX6:CY6"/>
    <mergeCell ref="DB6:DC6"/>
    <mergeCell ref="AN6:AP6"/>
    <mergeCell ref="AQ6:AS6"/>
    <mergeCell ref="AT6:AV6"/>
    <mergeCell ref="AW6:AY6"/>
    <mergeCell ref="AZ6:BB6"/>
    <mergeCell ref="AF4:AI4"/>
    <mergeCell ref="AF5:AI5"/>
    <mergeCell ref="AF6:AG6"/>
    <mergeCell ref="AH6:AI6"/>
    <mergeCell ref="D4:M4"/>
    <mergeCell ref="D5:M5"/>
    <mergeCell ref="D6:E6"/>
    <mergeCell ref="F6:G6"/>
    <mergeCell ref="CR5:CW5"/>
    <mergeCell ref="CX5:DE5"/>
    <mergeCell ref="CR4:DM4"/>
    <mergeCell ref="AN4:BB4"/>
    <mergeCell ref="AN5:BB5"/>
    <mergeCell ref="DF5:DM5"/>
    <mergeCell ref="CF6:CG6"/>
    <mergeCell ref="CH6:CI6"/>
    <mergeCell ref="C3:C7"/>
    <mergeCell ref="H6:I6"/>
    <mergeCell ref="J6:K6"/>
    <mergeCell ref="DS6:DT6"/>
    <mergeCell ref="AJ6:AK6"/>
    <mergeCell ref="AL6:AM6"/>
    <mergeCell ref="AJ4:AM4"/>
    <mergeCell ref="AJ5:AM5"/>
    <mergeCell ref="BX6:BY6"/>
    <mergeCell ref="BZ6:CA6"/>
    <mergeCell ref="DH6:DI6"/>
    <mergeCell ref="DL6:DM6"/>
    <mergeCell ref="AB4:AE4"/>
    <mergeCell ref="AB5:AE5"/>
    <mergeCell ref="AB6:AC6"/>
    <mergeCell ref="AD6:AE6"/>
    <mergeCell ref="BJ6:BK6"/>
    <mergeCell ref="DF6:DG6"/>
    <mergeCell ref="DJ6:DK6"/>
    <mergeCell ref="CR6:CS6"/>
    <mergeCell ref="CT6:CU6"/>
    <mergeCell ref="CV6:CW6"/>
    <mergeCell ref="DD6:DE6"/>
    <mergeCell ref="CZ6:DA6"/>
    <mergeCell ref="EU6:EV6"/>
    <mergeCell ref="DO5:DV5"/>
    <mergeCell ref="DW5:EJ5"/>
    <mergeCell ref="DO6:DP6"/>
    <mergeCell ref="DQ6:DR6"/>
    <mergeCell ref="EI6:EJ6"/>
    <mergeCell ref="EG6:EH6"/>
    <mergeCell ref="DO4:EJ4"/>
    <mergeCell ref="L6:M6"/>
    <mergeCell ref="DW6:DX6"/>
    <mergeCell ref="EC6:ED6"/>
    <mergeCell ref="EE6:EF6"/>
    <mergeCell ref="CL6:CM6"/>
    <mergeCell ref="CN6:CO6"/>
    <mergeCell ref="CP6:CQ6"/>
    <mergeCell ref="N6:O6"/>
    <mergeCell ref="P6:Q6"/>
    <mergeCell ref="R6:S6"/>
    <mergeCell ref="T6:U6"/>
    <mergeCell ref="DU6:DV6"/>
    <mergeCell ref="EA6:EB6"/>
    <mergeCell ref="CJ6:CK6"/>
    <mergeCell ref="N5:U5"/>
    <mergeCell ref="V6:W6"/>
    <mergeCell ref="X6:Y6"/>
    <mergeCell ref="Z6:AA6"/>
    <mergeCell ref="V5:AA5"/>
    <mergeCell ref="N4:AA4"/>
    <mergeCell ref="ES6:ET6"/>
    <mergeCell ref="EK6:EL6"/>
    <mergeCell ref="EM6:EN6"/>
    <mergeCell ref="BN6:BO6"/>
    <mergeCell ref="BP6:BQ6"/>
    <mergeCell ref="BR6:BS6"/>
    <mergeCell ref="BT6:BU6"/>
    <mergeCell ref="BZ5:CA5"/>
    <mergeCell ref="CB5:CQ5"/>
    <mergeCell ref="EQ6:ER6"/>
  </mergeCells>
  <pageMargins left="0.7" right="0.7" top="0.75" bottom="0.75" header="0.3" footer="0.3"/>
  <pageSetup paperSize="17" scale="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sqref="A1:C1048576"/>
    </sheetView>
  </sheetViews>
  <sheetFormatPr defaultRowHeight="15" x14ac:dyDescent="0.25"/>
  <cols>
    <col min="1" max="1" width="3" style="476" customWidth="1"/>
    <col min="2" max="2" width="124.140625" customWidth="1"/>
  </cols>
  <sheetData>
    <row r="1" spans="2:12" ht="25.5" x14ac:dyDescent="0.35">
      <c r="B1" s="499" t="s">
        <v>329</v>
      </c>
      <c r="C1" s="498"/>
      <c r="D1" s="498"/>
      <c r="E1" s="498"/>
      <c r="F1" s="497"/>
      <c r="G1" s="497"/>
      <c r="H1" s="497"/>
      <c r="I1" s="497"/>
      <c r="J1" s="497"/>
      <c r="K1" s="497"/>
      <c r="L1" s="497"/>
    </row>
    <row r="2" spans="2:12" x14ac:dyDescent="0.25">
      <c r="B2" s="500"/>
    </row>
    <row r="3" spans="2:12" ht="125.25" customHeight="1" x14ac:dyDescent="0.25">
      <c r="B3" s="501" t="s">
        <v>330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A91"/>
  <sheetViews>
    <sheetView showGridLines="0" topLeftCell="FA1" zoomScaleNormal="100" workbookViewId="0">
      <selection activeCell="GB6" sqref="GB6"/>
    </sheetView>
  </sheetViews>
  <sheetFormatPr defaultRowHeight="15" x14ac:dyDescent="0.25"/>
  <cols>
    <col min="1" max="1" width="0.85546875" customWidth="1"/>
    <col min="2" max="2" width="1" customWidth="1"/>
    <col min="3" max="3" width="43.7109375" customWidth="1"/>
    <col min="4" max="8" width="8.7109375" customWidth="1"/>
    <col min="9" max="9" width="8.7109375" style="476" hidden="1" customWidth="1"/>
    <col min="10" max="13" width="8.7109375" customWidth="1"/>
    <col min="14" max="14" width="8.7109375" style="476" hidden="1" customWidth="1"/>
    <col min="15" max="18" width="8.7109375" customWidth="1"/>
    <col min="19" max="19" width="8.7109375" style="476" hidden="1" customWidth="1"/>
    <col min="20" max="23" width="8.7109375" customWidth="1"/>
    <col min="24" max="24" width="8.7109375" style="476" hidden="1" customWidth="1"/>
    <col min="25" max="28" width="8.7109375" customWidth="1"/>
    <col min="29" max="29" width="8.7109375" style="476" hidden="1" customWidth="1"/>
    <col min="30" max="30" width="8.7109375" customWidth="1"/>
    <col min="31" max="33" width="8.7109375" hidden="1" customWidth="1"/>
    <col min="34" max="34" width="8.7109375" style="476" hidden="1" customWidth="1"/>
    <col min="35" max="38" width="8.7109375" hidden="1" customWidth="1"/>
    <col min="39" max="39" width="8.7109375" style="476" hidden="1" customWidth="1"/>
    <col min="40" max="43" width="8.7109375" hidden="1" customWidth="1"/>
    <col min="44" max="44" width="8.7109375" style="476" hidden="1" customWidth="1"/>
    <col min="45" max="45" width="8.7109375" hidden="1" customWidth="1"/>
    <col min="46" max="48" width="8.7109375" customWidth="1"/>
    <col min="49" max="49" width="8.7109375" style="476" hidden="1" customWidth="1"/>
    <col min="50" max="53" width="8.7109375" customWidth="1"/>
    <col min="54" max="54" width="8.7109375" style="476" hidden="1" customWidth="1"/>
    <col min="55" max="58" width="8.7109375" customWidth="1"/>
    <col min="59" max="59" width="8.7109375" style="476" hidden="1" customWidth="1"/>
    <col min="60" max="63" width="8.7109375" customWidth="1"/>
    <col min="64" max="64" width="8.7109375" style="476" hidden="1" customWidth="1"/>
    <col min="65" max="68" width="8.7109375" customWidth="1"/>
    <col min="69" max="69" width="8.7109375" style="476" hidden="1" customWidth="1"/>
    <col min="70" max="73" width="8.7109375" customWidth="1"/>
    <col min="74" max="74" width="8.7109375" style="476" hidden="1" customWidth="1"/>
    <col min="75" max="75" width="8.7109375" customWidth="1"/>
    <col min="76" max="78" width="8.7109375" hidden="1" customWidth="1"/>
    <col min="79" max="79" width="8.7109375" style="476" hidden="1" customWidth="1"/>
    <col min="80" max="83" width="8.7109375" hidden="1" customWidth="1"/>
    <col min="84" max="84" width="8.7109375" style="476" hidden="1" customWidth="1"/>
    <col min="85" max="88" width="8.7109375" hidden="1" customWidth="1"/>
    <col min="89" max="89" width="8.7109375" style="476" hidden="1" customWidth="1"/>
    <col min="90" max="90" width="8.7109375" hidden="1" customWidth="1"/>
    <col min="91" max="93" width="8.7109375" customWidth="1"/>
    <col min="94" max="94" width="8.7109375" style="476" hidden="1" customWidth="1"/>
    <col min="95" max="98" width="8.7109375" customWidth="1"/>
    <col min="99" max="99" width="8.7109375" style="476" hidden="1" customWidth="1"/>
    <col min="100" max="103" width="8.7109375" customWidth="1"/>
    <col min="104" max="104" width="8.7109375" style="476" hidden="1" customWidth="1"/>
    <col min="105" max="108" width="8.7109375" customWidth="1"/>
    <col min="109" max="109" width="8.7109375" style="476" hidden="1" customWidth="1"/>
    <col min="110" max="113" width="8.7109375" customWidth="1"/>
    <col min="114" max="114" width="8.7109375" style="476" hidden="1" customWidth="1"/>
    <col min="115" max="116" width="8.7109375" customWidth="1"/>
    <col min="117" max="117" width="11.42578125" bestFit="1" customWidth="1"/>
    <col min="118" max="118" width="12.28515625" bestFit="1" customWidth="1"/>
    <col min="119" max="119" width="10.85546875" bestFit="1" customWidth="1"/>
    <col min="120" max="120" width="10.85546875" style="476" hidden="1" customWidth="1"/>
    <col min="121" max="122" width="8.7109375" customWidth="1"/>
    <col min="123" max="123" width="10.85546875" bestFit="1" customWidth="1"/>
    <col min="124" max="124" width="12.28515625" bestFit="1" customWidth="1"/>
    <col min="125" max="125" width="10.85546875" customWidth="1"/>
    <col min="126" max="126" width="10.85546875" style="476" hidden="1" customWidth="1"/>
    <col min="127" max="128" width="8.7109375" customWidth="1"/>
    <col min="129" max="129" width="11.7109375" bestFit="1" customWidth="1"/>
    <col min="130" max="130" width="10.85546875" bestFit="1" customWidth="1"/>
    <col min="131" max="131" width="10.42578125" style="476" hidden="1" customWidth="1"/>
    <col min="132" max="133" width="8.7109375" customWidth="1"/>
    <col min="134" max="134" width="13" bestFit="1" customWidth="1"/>
    <col min="135" max="135" width="10.42578125" bestFit="1" customWidth="1"/>
    <col min="136" max="136" width="9.28515625" style="476" hidden="1" customWidth="1"/>
    <col min="137" max="137" width="8.7109375" customWidth="1"/>
    <col min="138" max="138" width="8.7109375" style="476" customWidth="1"/>
    <col min="139" max="139" width="12.85546875" style="476" bestFit="1" customWidth="1"/>
    <col min="140" max="140" width="10.42578125" style="476" bestFit="1" customWidth="1"/>
    <col min="141" max="141" width="9.28515625" style="476" hidden="1" customWidth="1"/>
    <col min="142" max="142" width="8.7109375" style="476" customWidth="1"/>
    <col min="143" max="147" width="8.7109375" style="476" hidden="1" customWidth="1"/>
    <col min="148" max="148" width="8.7109375" customWidth="1"/>
    <col min="149" max="149" width="12.85546875" bestFit="1" customWidth="1"/>
    <col min="150" max="150" width="8.7109375" customWidth="1"/>
    <col min="151" max="151" width="8.7109375" style="476" hidden="1" customWidth="1"/>
    <col min="152" max="152" width="8.7109375" customWidth="1"/>
    <col min="153" max="153" width="8.7109375" style="452" customWidth="1"/>
    <col min="154" max="155" width="11.42578125" style="452" bestFit="1" customWidth="1"/>
    <col min="156" max="156" width="10.42578125" style="476" hidden="1" customWidth="1"/>
    <col min="157" max="158" width="8.7109375" style="452" customWidth="1"/>
    <col min="159" max="159" width="14.140625" style="452" bestFit="1" customWidth="1"/>
    <col min="160" max="160" width="10.85546875" style="452" bestFit="1" customWidth="1"/>
    <col min="161" max="161" width="10.42578125" style="476" hidden="1" customWidth="1"/>
    <col min="162" max="162" width="8.7109375" style="452" customWidth="1"/>
    <col min="163" max="165" width="8.7109375" customWidth="1"/>
    <col min="166" max="166" width="8.7109375" style="476" hidden="1" customWidth="1"/>
    <col min="167" max="167" width="8.7109375" customWidth="1"/>
    <col min="168" max="168" width="2.28515625" style="452" customWidth="1"/>
    <col min="169" max="170" width="10.7109375" style="476" hidden="1" customWidth="1"/>
    <col min="171" max="171" width="2.140625" style="476" customWidth="1"/>
    <col min="172" max="172" width="11.85546875" bestFit="1" customWidth="1"/>
    <col min="173" max="173" width="12" customWidth="1"/>
    <col min="174" max="174" width="9.28515625" bestFit="1" customWidth="1"/>
    <col min="178" max="178" width="10.42578125" bestFit="1" customWidth="1"/>
    <col min="179" max="179" width="9.28515625" bestFit="1" customWidth="1"/>
    <col min="183" max="183" width="12.140625" customWidth="1"/>
  </cols>
  <sheetData>
    <row r="1" spans="1:183" ht="9.75" customHeight="1" thickBot="1" x14ac:dyDescent="1.4">
      <c r="C1" s="128"/>
      <c r="D1" s="128"/>
      <c r="E1" s="128"/>
    </row>
    <row r="2" spans="1:183" s="3" customFormat="1" ht="19.5" customHeight="1" thickTop="1" thickBot="1" x14ac:dyDescent="0.4">
      <c r="C2" s="1032" t="s">
        <v>224</v>
      </c>
      <c r="D2" s="1033"/>
      <c r="E2" s="1034"/>
      <c r="F2" s="1040" t="s">
        <v>200</v>
      </c>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2"/>
      <c r="AE2" s="1040" t="s">
        <v>208</v>
      </c>
      <c r="AF2" s="1041"/>
      <c r="AG2" s="1041"/>
      <c r="AH2" s="1041"/>
      <c r="AI2" s="1041"/>
      <c r="AJ2" s="1041"/>
      <c r="AK2" s="1041"/>
      <c r="AL2" s="1041"/>
      <c r="AM2" s="1041"/>
      <c r="AN2" s="1041"/>
      <c r="AO2" s="1041"/>
      <c r="AP2" s="1041"/>
      <c r="AQ2" s="1041"/>
      <c r="AR2" s="1041"/>
      <c r="AS2" s="1042"/>
      <c r="AT2" s="1040" t="s">
        <v>43</v>
      </c>
      <c r="AU2" s="1041"/>
      <c r="AV2" s="1041"/>
      <c r="AW2" s="1041"/>
      <c r="AX2" s="1041"/>
      <c r="AY2" s="1041"/>
      <c r="AZ2" s="1041"/>
      <c r="BA2" s="1041"/>
      <c r="BB2" s="1041"/>
      <c r="BC2" s="1041"/>
      <c r="BD2" s="1041"/>
      <c r="BE2" s="1041"/>
      <c r="BF2" s="1041"/>
      <c r="BG2" s="1041"/>
      <c r="BH2" s="1041"/>
      <c r="BI2" s="1041"/>
      <c r="BJ2" s="1041"/>
      <c r="BK2" s="1041"/>
      <c r="BL2" s="1041"/>
      <c r="BM2" s="1041"/>
      <c r="BN2" s="1041"/>
      <c r="BO2" s="1041"/>
      <c r="BP2" s="1041"/>
      <c r="BQ2" s="1041"/>
      <c r="BR2" s="1042"/>
      <c r="BS2" s="1040" t="s">
        <v>221</v>
      </c>
      <c r="BT2" s="1041"/>
      <c r="BU2" s="1041"/>
      <c r="BV2" s="1041"/>
      <c r="BW2" s="1041"/>
      <c r="BX2" s="1041"/>
      <c r="BY2" s="1041"/>
      <c r="BZ2" s="1041"/>
      <c r="CA2" s="1041"/>
      <c r="CB2" s="1041"/>
      <c r="CC2" s="1041"/>
      <c r="CD2" s="1041"/>
      <c r="CE2" s="1041"/>
      <c r="CF2" s="1041"/>
      <c r="CG2" s="1041"/>
      <c r="CH2" s="1041"/>
      <c r="CI2" s="1041"/>
      <c r="CJ2" s="1041"/>
      <c r="CK2" s="1041"/>
      <c r="CL2" s="1042"/>
      <c r="CM2" s="1040" t="s">
        <v>237</v>
      </c>
      <c r="CN2" s="1041"/>
      <c r="CO2" s="1041"/>
      <c r="CP2" s="1041"/>
      <c r="CQ2" s="1041"/>
      <c r="CR2" s="1041"/>
      <c r="CS2" s="1041"/>
      <c r="CT2" s="1041"/>
      <c r="CU2" s="1041"/>
      <c r="CV2" s="1041"/>
      <c r="CW2" s="1041"/>
      <c r="CX2" s="1041"/>
      <c r="CY2" s="1041"/>
      <c r="CZ2" s="1041"/>
      <c r="DA2" s="1041"/>
      <c r="DB2" s="1041"/>
      <c r="DC2" s="1041"/>
      <c r="DD2" s="1041"/>
      <c r="DE2" s="1041"/>
      <c r="DF2" s="1041"/>
      <c r="DG2" s="1041"/>
      <c r="DH2" s="1041"/>
      <c r="DI2" s="1041"/>
      <c r="DJ2" s="1041"/>
      <c r="DK2" s="1042"/>
      <c r="DL2" s="1041" t="s">
        <v>223</v>
      </c>
      <c r="DM2" s="1041"/>
      <c r="DN2" s="1041"/>
      <c r="DO2" s="1041"/>
      <c r="DP2" s="1041"/>
      <c r="DQ2" s="1041"/>
      <c r="DR2" s="1041"/>
      <c r="DS2" s="1041"/>
      <c r="DT2" s="1041"/>
      <c r="DU2" s="1041"/>
      <c r="DV2" s="1041"/>
      <c r="DW2" s="1041"/>
      <c r="DX2" s="1041"/>
      <c r="DY2" s="1041"/>
      <c r="DZ2" s="1041"/>
      <c r="EA2" s="1041"/>
      <c r="EB2" s="1041"/>
      <c r="EC2" s="1041"/>
      <c r="ED2" s="1041"/>
      <c r="EE2" s="1041"/>
      <c r="EF2" s="1041"/>
      <c r="EG2" s="1041"/>
      <c r="EH2" s="1041"/>
      <c r="EI2" s="1041"/>
      <c r="EJ2" s="1041"/>
      <c r="EK2" s="1041"/>
      <c r="EL2" s="1041"/>
      <c r="EM2" s="1041"/>
      <c r="EN2" s="1041"/>
      <c r="EO2" s="1041"/>
      <c r="EP2" s="1041"/>
      <c r="EQ2" s="1041"/>
      <c r="ER2" s="1041"/>
      <c r="ES2" s="1041"/>
      <c r="ET2" s="1041"/>
      <c r="EU2" s="1041"/>
      <c r="EV2" s="1041"/>
      <c r="EW2" s="1041"/>
      <c r="EX2" s="1041"/>
      <c r="EY2" s="1041"/>
      <c r="EZ2" s="1041"/>
      <c r="FA2" s="1041"/>
      <c r="FB2" s="1041"/>
      <c r="FC2" s="1041"/>
      <c r="FD2" s="1041"/>
      <c r="FE2" s="1041"/>
      <c r="FF2" s="1041"/>
      <c r="FG2" s="1041"/>
      <c r="FH2" s="1041"/>
      <c r="FI2" s="1041"/>
      <c r="FJ2" s="1041"/>
      <c r="FK2" s="1042"/>
      <c r="FL2" s="392"/>
      <c r="FM2" s="392"/>
      <c r="FN2" s="392"/>
      <c r="FO2" s="392"/>
      <c r="FP2" s="582">
        <v>0.5</v>
      </c>
      <c r="FQ2" s="567" t="s">
        <v>234</v>
      </c>
      <c r="FR2" s="583">
        <f>(FV2-FT2)*FP2</f>
        <v>192500</v>
      </c>
      <c r="FS2" s="583" t="s">
        <v>360</v>
      </c>
      <c r="FT2" s="583">
        <v>15000</v>
      </c>
      <c r="FU2" s="583" t="s">
        <v>359</v>
      </c>
      <c r="FV2" s="583">
        <v>400000</v>
      </c>
      <c r="FW2" s="576"/>
      <c r="FX2" s="442"/>
      <c r="FY2" s="1009" t="s">
        <v>370</v>
      </c>
      <c r="FZ2" s="1009"/>
      <c r="GA2" s="1010"/>
    </row>
    <row r="3" spans="1:183" s="381" customFormat="1" ht="19.5" customHeight="1" x14ac:dyDescent="0.25">
      <c r="C3" s="1035"/>
      <c r="D3" s="1036"/>
      <c r="E3" s="1037"/>
      <c r="F3" s="1052" t="s">
        <v>201</v>
      </c>
      <c r="G3" s="1046"/>
      <c r="H3" s="1046"/>
      <c r="I3" s="1046"/>
      <c r="J3" s="1046"/>
      <c r="K3" s="1046"/>
      <c r="L3" s="1046"/>
      <c r="M3" s="1046"/>
      <c r="N3" s="1046"/>
      <c r="O3" s="1046"/>
      <c r="P3" s="1046"/>
      <c r="Q3" s="1046"/>
      <c r="R3" s="1046"/>
      <c r="S3" s="1046"/>
      <c r="T3" s="1064"/>
      <c r="U3" s="1045" t="s">
        <v>64</v>
      </c>
      <c r="V3" s="1046"/>
      <c r="W3" s="1046"/>
      <c r="X3" s="1046"/>
      <c r="Y3" s="1046"/>
      <c r="Z3" s="1046"/>
      <c r="AA3" s="1046"/>
      <c r="AB3" s="1046"/>
      <c r="AC3" s="1046"/>
      <c r="AD3" s="1047"/>
      <c r="AE3" s="1052" t="s">
        <v>209</v>
      </c>
      <c r="AF3" s="1046"/>
      <c r="AG3" s="1046"/>
      <c r="AH3" s="1046"/>
      <c r="AI3" s="1046"/>
      <c r="AJ3" s="1046"/>
      <c r="AK3" s="1046"/>
      <c r="AL3" s="1046"/>
      <c r="AM3" s="1046"/>
      <c r="AN3" s="1064"/>
      <c r="AO3" s="1045" t="s">
        <v>241</v>
      </c>
      <c r="AP3" s="1046"/>
      <c r="AQ3" s="1046"/>
      <c r="AR3" s="1046"/>
      <c r="AS3" s="1047"/>
      <c r="AT3" s="1021" t="s">
        <v>53</v>
      </c>
      <c r="AU3" s="1022"/>
      <c r="AV3" s="1022"/>
      <c r="AW3" s="1022"/>
      <c r="AX3" s="1022"/>
      <c r="AY3" s="1022"/>
      <c r="AZ3" s="1022"/>
      <c r="BA3" s="1022"/>
      <c r="BB3" s="1022"/>
      <c r="BC3" s="1049"/>
      <c r="BD3" s="1062" t="s">
        <v>213</v>
      </c>
      <c r="BE3" s="1022"/>
      <c r="BF3" s="1022"/>
      <c r="BG3" s="1022"/>
      <c r="BH3" s="1022"/>
      <c r="BI3" s="1022"/>
      <c r="BJ3" s="1022"/>
      <c r="BK3" s="1022"/>
      <c r="BL3" s="1022"/>
      <c r="BM3" s="1022"/>
      <c r="BN3" s="1022"/>
      <c r="BO3" s="1022"/>
      <c r="BP3" s="1022"/>
      <c r="BQ3" s="1022"/>
      <c r="BR3" s="1023"/>
      <c r="BS3" s="1021" t="s">
        <v>222</v>
      </c>
      <c r="BT3" s="1022"/>
      <c r="BU3" s="1022"/>
      <c r="BV3" s="1022"/>
      <c r="BW3" s="1022"/>
      <c r="BX3" s="1022"/>
      <c r="BY3" s="1022"/>
      <c r="BZ3" s="1022"/>
      <c r="CA3" s="1022"/>
      <c r="CB3" s="1049"/>
      <c r="CC3" s="1062" t="s">
        <v>240</v>
      </c>
      <c r="CD3" s="1022"/>
      <c r="CE3" s="1022"/>
      <c r="CF3" s="1022"/>
      <c r="CG3" s="1022"/>
      <c r="CH3" s="1062" t="s">
        <v>243</v>
      </c>
      <c r="CI3" s="1022"/>
      <c r="CJ3" s="1022"/>
      <c r="CK3" s="1022"/>
      <c r="CL3" s="1023"/>
      <c r="CM3" s="1052" t="s">
        <v>117</v>
      </c>
      <c r="CN3" s="1046"/>
      <c r="CO3" s="1046"/>
      <c r="CP3" s="1046"/>
      <c r="CQ3" s="1046"/>
      <c r="CR3" s="1046"/>
      <c r="CS3" s="1046"/>
      <c r="CT3" s="1046"/>
      <c r="CU3" s="1046"/>
      <c r="CV3" s="1047"/>
      <c r="CW3" s="1021" t="s">
        <v>238</v>
      </c>
      <c r="CX3" s="1022"/>
      <c r="CY3" s="1022"/>
      <c r="CZ3" s="1022"/>
      <c r="DA3" s="1022"/>
      <c r="DB3" s="1022"/>
      <c r="DC3" s="1022"/>
      <c r="DD3" s="1022"/>
      <c r="DE3" s="1022"/>
      <c r="DF3" s="1022"/>
      <c r="DG3" s="1022"/>
      <c r="DH3" s="1022"/>
      <c r="DI3" s="1022"/>
      <c r="DJ3" s="1022"/>
      <c r="DK3" s="1023"/>
      <c r="DL3" s="1052" t="s">
        <v>40</v>
      </c>
      <c r="DM3" s="1046"/>
      <c r="DN3" s="1046"/>
      <c r="DO3" s="1046"/>
      <c r="DP3" s="1046"/>
      <c r="DQ3" s="1046"/>
      <c r="DR3" s="1046"/>
      <c r="DS3" s="1046"/>
      <c r="DT3" s="1046"/>
      <c r="DU3" s="1046"/>
      <c r="DV3" s="1046"/>
      <c r="DW3" s="1046"/>
      <c r="DX3" s="1046"/>
      <c r="DY3" s="1046"/>
      <c r="DZ3" s="1046"/>
      <c r="EA3" s="1046"/>
      <c r="EB3" s="1047"/>
      <c r="EC3" s="1046" t="s">
        <v>217</v>
      </c>
      <c r="ED3" s="1046"/>
      <c r="EE3" s="1046"/>
      <c r="EF3" s="1046"/>
      <c r="EG3" s="1046"/>
      <c r="EH3" s="1046"/>
      <c r="EI3" s="1046"/>
      <c r="EJ3" s="1046"/>
      <c r="EK3" s="1046"/>
      <c r="EL3" s="1046"/>
      <c r="EM3" s="1046"/>
      <c r="EN3" s="1046"/>
      <c r="EO3" s="1046"/>
      <c r="EP3" s="1046"/>
      <c r="EQ3" s="1046"/>
      <c r="ER3" s="1046"/>
      <c r="ES3" s="1046"/>
      <c r="ET3" s="1046"/>
      <c r="EU3" s="1046"/>
      <c r="EV3" s="1046"/>
      <c r="EW3" s="1021" t="s">
        <v>17</v>
      </c>
      <c r="EX3" s="1022"/>
      <c r="EY3" s="1022"/>
      <c r="EZ3" s="1022"/>
      <c r="FA3" s="1022"/>
      <c r="FB3" s="1022"/>
      <c r="FC3" s="1022"/>
      <c r="FD3" s="1022"/>
      <c r="FE3" s="1022"/>
      <c r="FF3" s="1022"/>
      <c r="FG3" s="1022"/>
      <c r="FH3" s="1022"/>
      <c r="FI3" s="1022"/>
      <c r="FJ3" s="1022"/>
      <c r="FK3" s="1023"/>
      <c r="FL3" s="393"/>
      <c r="FM3" s="393"/>
      <c r="FN3" s="393"/>
      <c r="FO3" s="393"/>
      <c r="FP3" s="580">
        <f>1-FP2</f>
        <v>0.5</v>
      </c>
      <c r="FQ3" s="577" t="s">
        <v>235</v>
      </c>
      <c r="FR3" s="570">
        <f>FV2-FT2-FR2</f>
        <v>192500</v>
      </c>
      <c r="FS3" s="574"/>
      <c r="FT3" s="574"/>
      <c r="FU3" s="574"/>
      <c r="FV3" s="571">
        <v>0.8</v>
      </c>
      <c r="FW3" s="571">
        <f>1-FV3</f>
        <v>0.19999999999999996</v>
      </c>
      <c r="FX3" s="451"/>
      <c r="FY3" s="1011"/>
      <c r="FZ3" s="1011"/>
      <c r="GA3" s="1012"/>
    </row>
    <row r="4" spans="1:183" s="379" customFormat="1" ht="18.75" customHeight="1" x14ac:dyDescent="0.2">
      <c r="C4" s="1043" t="s">
        <v>9</v>
      </c>
      <c r="D4" s="1027" t="s">
        <v>264</v>
      </c>
      <c r="E4" s="1025"/>
      <c r="F4" s="1019" t="s">
        <v>250</v>
      </c>
      <c r="G4" s="1018"/>
      <c r="H4" s="1018"/>
      <c r="I4" s="1018"/>
      <c r="J4" s="1020"/>
      <c r="K4" s="1038" t="s">
        <v>225</v>
      </c>
      <c r="L4" s="1018"/>
      <c r="M4" s="1018"/>
      <c r="N4" s="1018"/>
      <c r="O4" s="1020"/>
      <c r="P4" s="1038" t="s">
        <v>204</v>
      </c>
      <c r="Q4" s="1018"/>
      <c r="R4" s="1018"/>
      <c r="S4" s="1018"/>
      <c r="T4" s="1039"/>
      <c r="U4" s="1018" t="s">
        <v>367</v>
      </c>
      <c r="V4" s="1018"/>
      <c r="W4" s="1018"/>
      <c r="X4" s="1018"/>
      <c r="Y4" s="1020"/>
      <c r="Z4" s="1038" t="s">
        <v>205</v>
      </c>
      <c r="AA4" s="1018"/>
      <c r="AB4" s="1018"/>
      <c r="AC4" s="1018"/>
      <c r="AD4" s="1018"/>
      <c r="AE4" s="1019" t="s">
        <v>206</v>
      </c>
      <c r="AF4" s="1018"/>
      <c r="AG4" s="1018"/>
      <c r="AH4" s="1018"/>
      <c r="AI4" s="1018"/>
      <c r="AJ4" s="1017" t="s">
        <v>207</v>
      </c>
      <c r="AK4" s="1018"/>
      <c r="AL4" s="1018"/>
      <c r="AM4" s="1018"/>
      <c r="AN4" s="1039"/>
      <c r="AO4" s="1018"/>
      <c r="AP4" s="1018"/>
      <c r="AQ4" s="1018"/>
      <c r="AR4" s="1018"/>
      <c r="AS4" s="1048"/>
      <c r="AT4" s="1017" t="s">
        <v>247</v>
      </c>
      <c r="AU4" s="1018"/>
      <c r="AV4" s="1018"/>
      <c r="AW4" s="1018"/>
      <c r="AX4" s="1039"/>
      <c r="AY4" s="1018" t="s">
        <v>211</v>
      </c>
      <c r="AZ4" s="1018"/>
      <c r="BA4" s="1018"/>
      <c r="BB4" s="1018"/>
      <c r="BC4" s="1039"/>
      <c r="BD4" s="1017" t="s">
        <v>210</v>
      </c>
      <c r="BE4" s="1018"/>
      <c r="BF4" s="1018"/>
      <c r="BG4" s="1018"/>
      <c r="BH4" s="1018"/>
      <c r="BI4" s="1017" t="s">
        <v>363</v>
      </c>
      <c r="BJ4" s="1018"/>
      <c r="BK4" s="1018"/>
      <c r="BL4" s="1018"/>
      <c r="BM4" s="1018"/>
      <c r="BN4" s="1038" t="s">
        <v>212</v>
      </c>
      <c r="BO4" s="1018"/>
      <c r="BP4" s="1018"/>
      <c r="BQ4" s="1018"/>
      <c r="BR4" s="1018"/>
      <c r="BS4" s="1019" t="s">
        <v>219</v>
      </c>
      <c r="BT4" s="1018"/>
      <c r="BU4" s="1018"/>
      <c r="BV4" s="1018"/>
      <c r="BW4" s="1018"/>
      <c r="BX4" s="1017" t="s">
        <v>220</v>
      </c>
      <c r="BY4" s="1018"/>
      <c r="BZ4" s="1018"/>
      <c r="CA4" s="1018"/>
      <c r="CB4" s="1018"/>
      <c r="CC4" s="1063" t="s">
        <v>242</v>
      </c>
      <c r="CD4" s="1025"/>
      <c r="CE4" s="1025"/>
      <c r="CF4" s="1025"/>
      <c r="CG4" s="1025"/>
      <c r="CH4" s="1063" t="s">
        <v>244</v>
      </c>
      <c r="CI4" s="1025"/>
      <c r="CJ4" s="1025"/>
      <c r="CK4" s="1025"/>
      <c r="CL4" s="1051"/>
      <c r="CM4" s="1019" t="s">
        <v>351</v>
      </c>
      <c r="CN4" s="1018"/>
      <c r="CO4" s="1018"/>
      <c r="CP4" s="1018"/>
      <c r="CQ4" s="1018"/>
      <c r="CR4" s="1017" t="s">
        <v>352</v>
      </c>
      <c r="CS4" s="1018"/>
      <c r="CT4" s="1018"/>
      <c r="CU4" s="1018"/>
      <c r="CV4" s="1048"/>
      <c r="CW4" s="1019" t="s">
        <v>239</v>
      </c>
      <c r="CX4" s="1018"/>
      <c r="CY4" s="1018"/>
      <c r="CZ4" s="1018"/>
      <c r="DA4" s="1018"/>
      <c r="DB4" s="1017" t="s">
        <v>245</v>
      </c>
      <c r="DC4" s="1018"/>
      <c r="DD4" s="1018"/>
      <c r="DE4" s="1018"/>
      <c r="DF4" s="1018"/>
      <c r="DG4" s="1063" t="s">
        <v>246</v>
      </c>
      <c r="DH4" s="1025"/>
      <c r="DI4" s="1025"/>
      <c r="DJ4" s="1025"/>
      <c r="DK4" s="1051"/>
      <c r="DL4" s="1019" t="s">
        <v>214</v>
      </c>
      <c r="DM4" s="1018"/>
      <c r="DN4" s="1018"/>
      <c r="DO4" s="1018"/>
      <c r="DP4" s="1018"/>
      <c r="DQ4" s="1018"/>
      <c r="DR4" s="1017" t="s">
        <v>215</v>
      </c>
      <c r="DS4" s="1018"/>
      <c r="DT4" s="1018"/>
      <c r="DU4" s="1018"/>
      <c r="DV4" s="1018"/>
      <c r="DW4" s="1039"/>
      <c r="DX4" s="1018" t="s">
        <v>216</v>
      </c>
      <c r="DY4" s="1018"/>
      <c r="DZ4" s="1018"/>
      <c r="EA4" s="1018"/>
      <c r="EB4" s="1048"/>
      <c r="EC4" s="1018" t="s">
        <v>265</v>
      </c>
      <c r="ED4" s="1018"/>
      <c r="EE4" s="1018"/>
      <c r="EF4" s="1018"/>
      <c r="EG4" s="1018"/>
      <c r="EH4" s="1027" t="s">
        <v>262</v>
      </c>
      <c r="EI4" s="1025"/>
      <c r="EJ4" s="1025"/>
      <c r="EK4" s="1025"/>
      <c r="EL4" s="1026"/>
      <c r="EM4" s="1027" t="s">
        <v>261</v>
      </c>
      <c r="EN4" s="1025"/>
      <c r="EO4" s="1025"/>
      <c r="EP4" s="1025"/>
      <c r="EQ4" s="1026"/>
      <c r="ER4" s="1020" t="s">
        <v>266</v>
      </c>
      <c r="ES4" s="1050"/>
      <c r="ET4" s="1050"/>
      <c r="EU4" s="1038"/>
      <c r="EV4" s="1038"/>
      <c r="EW4" s="1024" t="s">
        <v>259</v>
      </c>
      <c r="EX4" s="1025"/>
      <c r="EY4" s="1025"/>
      <c r="EZ4" s="1025"/>
      <c r="FA4" s="1026"/>
      <c r="FB4" s="1027" t="s">
        <v>260</v>
      </c>
      <c r="FC4" s="1025"/>
      <c r="FD4" s="1025"/>
      <c r="FE4" s="1025"/>
      <c r="FF4" s="1026"/>
      <c r="FG4" s="1027" t="s">
        <v>218</v>
      </c>
      <c r="FH4" s="1025"/>
      <c r="FI4" s="1025"/>
      <c r="FJ4" s="1025"/>
      <c r="FK4" s="1051"/>
      <c r="FL4" s="450"/>
      <c r="FM4" s="450"/>
      <c r="FN4" s="450"/>
      <c r="FO4" s="450"/>
      <c r="FP4" s="1054" t="s">
        <v>226</v>
      </c>
      <c r="FQ4" s="1056" t="s">
        <v>229</v>
      </c>
      <c r="FR4" s="1060" t="s">
        <v>230</v>
      </c>
      <c r="FS4" s="1056" t="s">
        <v>231</v>
      </c>
      <c r="FT4" s="1060" t="s">
        <v>232</v>
      </c>
      <c r="FU4" s="1060" t="s">
        <v>233</v>
      </c>
      <c r="FV4" s="1058" t="s">
        <v>227</v>
      </c>
      <c r="FW4" s="1056" t="s">
        <v>228</v>
      </c>
      <c r="FX4" s="444"/>
      <c r="FY4" s="1011"/>
      <c r="FZ4" s="1011"/>
      <c r="GA4" s="1012"/>
    </row>
    <row r="5" spans="1:183" s="380" customFormat="1" ht="18" customHeight="1" thickBot="1" x14ac:dyDescent="0.25">
      <c r="C5" s="1044"/>
      <c r="D5" s="382" t="s">
        <v>192</v>
      </c>
      <c r="E5" s="383" t="s">
        <v>193</v>
      </c>
      <c r="F5" s="384" t="s">
        <v>202</v>
      </c>
      <c r="G5" s="385" t="s">
        <v>3</v>
      </c>
      <c r="H5" s="385" t="s">
        <v>4</v>
      </c>
      <c r="I5" s="383" t="s">
        <v>331</v>
      </c>
      <c r="J5" s="386" t="s">
        <v>203</v>
      </c>
      <c r="K5" s="387" t="s">
        <v>202</v>
      </c>
      <c r="L5" s="385" t="s">
        <v>3</v>
      </c>
      <c r="M5" s="385" t="s">
        <v>4</v>
      </c>
      <c r="N5" s="383" t="s">
        <v>331</v>
      </c>
      <c r="O5" s="386" t="s">
        <v>203</v>
      </c>
      <c r="P5" s="387" t="s">
        <v>202</v>
      </c>
      <c r="Q5" s="385" t="s">
        <v>3</v>
      </c>
      <c r="R5" s="385" t="s">
        <v>4</v>
      </c>
      <c r="S5" s="383" t="s">
        <v>331</v>
      </c>
      <c r="T5" s="388" t="s">
        <v>203</v>
      </c>
      <c r="U5" s="389" t="s">
        <v>202</v>
      </c>
      <c r="V5" s="385" t="s">
        <v>3</v>
      </c>
      <c r="W5" s="385" t="s">
        <v>4</v>
      </c>
      <c r="X5" s="383" t="s">
        <v>331</v>
      </c>
      <c r="Y5" s="386" t="s">
        <v>203</v>
      </c>
      <c r="Z5" s="387" t="s">
        <v>202</v>
      </c>
      <c r="AA5" s="385" t="s">
        <v>3</v>
      </c>
      <c r="AB5" s="385" t="s">
        <v>4</v>
      </c>
      <c r="AC5" s="383" t="s">
        <v>331</v>
      </c>
      <c r="AD5" s="383" t="s">
        <v>203</v>
      </c>
      <c r="AE5" s="384" t="s">
        <v>202</v>
      </c>
      <c r="AF5" s="385" t="s">
        <v>3</v>
      </c>
      <c r="AG5" s="385" t="s">
        <v>4</v>
      </c>
      <c r="AH5" s="383" t="s">
        <v>331</v>
      </c>
      <c r="AI5" s="383" t="s">
        <v>203</v>
      </c>
      <c r="AJ5" s="390" t="s">
        <v>202</v>
      </c>
      <c r="AK5" s="385" t="s">
        <v>3</v>
      </c>
      <c r="AL5" s="385" t="s">
        <v>4</v>
      </c>
      <c r="AM5" s="383" t="s">
        <v>331</v>
      </c>
      <c r="AN5" s="388" t="s">
        <v>203</v>
      </c>
      <c r="AO5" s="389" t="s">
        <v>202</v>
      </c>
      <c r="AP5" s="385" t="s">
        <v>3</v>
      </c>
      <c r="AQ5" s="385" t="s">
        <v>4</v>
      </c>
      <c r="AR5" s="383" t="s">
        <v>331</v>
      </c>
      <c r="AS5" s="391" t="s">
        <v>203</v>
      </c>
      <c r="AT5" s="390" t="s">
        <v>202</v>
      </c>
      <c r="AU5" s="385" t="s">
        <v>3</v>
      </c>
      <c r="AV5" s="385" t="s">
        <v>4</v>
      </c>
      <c r="AW5" s="383" t="s">
        <v>331</v>
      </c>
      <c r="AX5" s="388" t="s">
        <v>203</v>
      </c>
      <c r="AY5" s="389" t="s">
        <v>202</v>
      </c>
      <c r="AZ5" s="385" t="s">
        <v>3</v>
      </c>
      <c r="BA5" s="385" t="s">
        <v>4</v>
      </c>
      <c r="BB5" s="383" t="s">
        <v>331</v>
      </c>
      <c r="BC5" s="388" t="s">
        <v>203</v>
      </c>
      <c r="BD5" s="390" t="s">
        <v>202</v>
      </c>
      <c r="BE5" s="385" t="s">
        <v>3</v>
      </c>
      <c r="BF5" s="385" t="s">
        <v>4</v>
      </c>
      <c r="BG5" s="383" t="s">
        <v>331</v>
      </c>
      <c r="BH5" s="383" t="s">
        <v>203</v>
      </c>
      <c r="BI5" s="390" t="s">
        <v>202</v>
      </c>
      <c r="BJ5" s="385" t="s">
        <v>3</v>
      </c>
      <c r="BK5" s="385" t="s">
        <v>4</v>
      </c>
      <c r="BL5" s="383" t="s">
        <v>331</v>
      </c>
      <c r="BM5" s="383" t="s">
        <v>203</v>
      </c>
      <c r="BN5" s="387" t="s">
        <v>202</v>
      </c>
      <c r="BO5" s="385" t="s">
        <v>3</v>
      </c>
      <c r="BP5" s="385" t="s">
        <v>4</v>
      </c>
      <c r="BQ5" s="383" t="s">
        <v>331</v>
      </c>
      <c r="BR5" s="383" t="s">
        <v>203</v>
      </c>
      <c r="BS5" s="384" t="s">
        <v>202</v>
      </c>
      <c r="BT5" s="385" t="s">
        <v>3</v>
      </c>
      <c r="BU5" s="385" t="s">
        <v>4</v>
      </c>
      <c r="BV5" s="383" t="s">
        <v>331</v>
      </c>
      <c r="BW5" s="383" t="s">
        <v>203</v>
      </c>
      <c r="BX5" s="390" t="s">
        <v>202</v>
      </c>
      <c r="BY5" s="385" t="s">
        <v>3</v>
      </c>
      <c r="BZ5" s="385" t="s">
        <v>4</v>
      </c>
      <c r="CA5" s="383" t="s">
        <v>331</v>
      </c>
      <c r="CB5" s="383" t="s">
        <v>203</v>
      </c>
      <c r="CC5" s="390" t="s">
        <v>202</v>
      </c>
      <c r="CD5" s="385" t="s">
        <v>3</v>
      </c>
      <c r="CE5" s="385" t="s">
        <v>4</v>
      </c>
      <c r="CF5" s="383" t="s">
        <v>331</v>
      </c>
      <c r="CG5" s="383" t="s">
        <v>203</v>
      </c>
      <c r="CH5" s="390" t="s">
        <v>202</v>
      </c>
      <c r="CI5" s="385" t="s">
        <v>3</v>
      </c>
      <c r="CJ5" s="385" t="s">
        <v>4</v>
      </c>
      <c r="CK5" s="383" t="s">
        <v>331</v>
      </c>
      <c r="CL5" s="391" t="s">
        <v>203</v>
      </c>
      <c r="CM5" s="384" t="s">
        <v>202</v>
      </c>
      <c r="CN5" s="385" t="s">
        <v>3</v>
      </c>
      <c r="CO5" s="385" t="s">
        <v>4</v>
      </c>
      <c r="CP5" s="383" t="s">
        <v>331</v>
      </c>
      <c r="CQ5" s="383" t="s">
        <v>203</v>
      </c>
      <c r="CR5" s="390" t="s">
        <v>202</v>
      </c>
      <c r="CS5" s="385" t="s">
        <v>3</v>
      </c>
      <c r="CT5" s="385" t="s">
        <v>4</v>
      </c>
      <c r="CU5" s="383" t="s">
        <v>331</v>
      </c>
      <c r="CV5" s="391" t="s">
        <v>203</v>
      </c>
      <c r="CW5" s="384" t="s">
        <v>202</v>
      </c>
      <c r="CX5" s="385" t="s">
        <v>3</v>
      </c>
      <c r="CY5" s="385" t="s">
        <v>4</v>
      </c>
      <c r="CZ5" s="383" t="s">
        <v>331</v>
      </c>
      <c r="DA5" s="383" t="s">
        <v>203</v>
      </c>
      <c r="DB5" s="390" t="s">
        <v>202</v>
      </c>
      <c r="DC5" s="385" t="s">
        <v>3</v>
      </c>
      <c r="DD5" s="385" t="s">
        <v>4</v>
      </c>
      <c r="DE5" s="383" t="s">
        <v>331</v>
      </c>
      <c r="DF5" s="383" t="s">
        <v>203</v>
      </c>
      <c r="DG5" s="390" t="s">
        <v>202</v>
      </c>
      <c r="DH5" s="385" t="s">
        <v>3</v>
      </c>
      <c r="DI5" s="385" t="s">
        <v>4</v>
      </c>
      <c r="DJ5" s="383" t="s">
        <v>331</v>
      </c>
      <c r="DK5" s="391" t="s">
        <v>203</v>
      </c>
      <c r="DL5" s="384" t="s">
        <v>202</v>
      </c>
      <c r="DM5" s="385" t="s">
        <v>3</v>
      </c>
      <c r="DN5" s="385" t="s">
        <v>248</v>
      </c>
      <c r="DO5" s="383" t="s">
        <v>249</v>
      </c>
      <c r="DP5" s="383" t="s">
        <v>331</v>
      </c>
      <c r="DQ5" s="383" t="s">
        <v>203</v>
      </c>
      <c r="DR5" s="390" t="s">
        <v>202</v>
      </c>
      <c r="DS5" s="385" t="s">
        <v>3</v>
      </c>
      <c r="DT5" s="385" t="s">
        <v>248</v>
      </c>
      <c r="DU5" s="383" t="s">
        <v>249</v>
      </c>
      <c r="DV5" s="383" t="s">
        <v>331</v>
      </c>
      <c r="DW5" s="388" t="s">
        <v>203</v>
      </c>
      <c r="DX5" s="389" t="s">
        <v>202</v>
      </c>
      <c r="DY5" s="385" t="s">
        <v>3</v>
      </c>
      <c r="DZ5" s="385" t="s">
        <v>4</v>
      </c>
      <c r="EA5" s="383" t="s">
        <v>331</v>
      </c>
      <c r="EB5" s="391" t="s">
        <v>203</v>
      </c>
      <c r="EC5" s="389" t="s">
        <v>202</v>
      </c>
      <c r="ED5" s="385" t="s">
        <v>3</v>
      </c>
      <c r="EE5" s="385" t="s">
        <v>4</v>
      </c>
      <c r="EF5" s="383" t="s">
        <v>331</v>
      </c>
      <c r="EG5" s="383" t="s">
        <v>203</v>
      </c>
      <c r="EH5" s="387" t="s">
        <v>202</v>
      </c>
      <c r="EI5" s="385" t="s">
        <v>3</v>
      </c>
      <c r="EJ5" s="385" t="s">
        <v>4</v>
      </c>
      <c r="EK5" s="383" t="s">
        <v>331</v>
      </c>
      <c r="EL5" s="386" t="s">
        <v>203</v>
      </c>
      <c r="EM5" s="387" t="s">
        <v>202</v>
      </c>
      <c r="EN5" s="385" t="s">
        <v>3</v>
      </c>
      <c r="EO5" s="385" t="s">
        <v>4</v>
      </c>
      <c r="EP5" s="383" t="s">
        <v>331</v>
      </c>
      <c r="EQ5" s="386" t="s">
        <v>203</v>
      </c>
      <c r="ER5" s="389" t="s">
        <v>202</v>
      </c>
      <c r="ES5" s="385" t="s">
        <v>3</v>
      </c>
      <c r="ET5" s="385" t="s">
        <v>4</v>
      </c>
      <c r="EU5" s="383" t="s">
        <v>331</v>
      </c>
      <c r="EV5" s="383" t="s">
        <v>203</v>
      </c>
      <c r="EW5" s="384" t="s">
        <v>202</v>
      </c>
      <c r="EX5" s="385" t="s">
        <v>3</v>
      </c>
      <c r="EY5" s="385" t="s">
        <v>4</v>
      </c>
      <c r="EZ5" s="383" t="s">
        <v>331</v>
      </c>
      <c r="FA5" s="386" t="s">
        <v>203</v>
      </c>
      <c r="FB5" s="384" t="s">
        <v>202</v>
      </c>
      <c r="FC5" s="385" t="s">
        <v>3</v>
      </c>
      <c r="FD5" s="385" t="s">
        <v>4</v>
      </c>
      <c r="FE5" s="383" t="s">
        <v>331</v>
      </c>
      <c r="FF5" s="386" t="s">
        <v>203</v>
      </c>
      <c r="FG5" s="387" t="s">
        <v>202</v>
      </c>
      <c r="FH5" s="385" t="s">
        <v>3</v>
      </c>
      <c r="FI5" s="385" t="s">
        <v>4</v>
      </c>
      <c r="FJ5" s="383" t="s">
        <v>331</v>
      </c>
      <c r="FK5" s="391" t="s">
        <v>203</v>
      </c>
      <c r="FL5" s="450"/>
      <c r="FM5" s="450"/>
      <c r="FN5" s="450"/>
      <c r="FO5" s="450"/>
      <c r="FP5" s="1055"/>
      <c r="FQ5" s="1061"/>
      <c r="FR5" s="1056"/>
      <c r="FS5" s="1057"/>
      <c r="FT5" s="1056"/>
      <c r="FU5" s="1056"/>
      <c r="FV5" s="1059"/>
      <c r="FW5" s="1057"/>
      <c r="FX5" s="444" t="s">
        <v>253</v>
      </c>
      <c r="FY5" s="1007" t="s">
        <v>263</v>
      </c>
      <c r="FZ5" s="1007"/>
      <c r="GA5" s="1008"/>
    </row>
    <row r="6" spans="1:183" s="378" customFormat="1" ht="15.75" thickTop="1" x14ac:dyDescent="0.25">
      <c r="A6" s="587"/>
      <c r="B6" s="378" t="s">
        <v>254</v>
      </c>
      <c r="C6" s="716" t="s">
        <v>162</v>
      </c>
      <c r="D6" s="591">
        <v>17.75</v>
      </c>
      <c r="E6" s="625">
        <f t="shared" ref="E6:E40" si="0">D6/$D$42</f>
        <v>3.5598251173238143E-2</v>
      </c>
      <c r="F6" s="714">
        <v>1</v>
      </c>
      <c r="G6" s="707">
        <v>0.3</v>
      </c>
      <c r="H6" s="674">
        <v>0.02</v>
      </c>
      <c r="I6" s="592">
        <f t="shared" ref="I6:I40" si="1">J6*F6*J$42</f>
        <v>5.7216666666666666E-2</v>
      </c>
      <c r="J6" s="592">
        <f>H6/G6</f>
        <v>6.6666666666666666E-2</v>
      </c>
      <c r="K6" s="714">
        <v>2</v>
      </c>
      <c r="L6" s="707">
        <v>0.45</v>
      </c>
      <c r="M6" s="674">
        <v>0.24</v>
      </c>
      <c r="N6" s="592">
        <f t="shared" ref="N6:N40" si="2">O6*K6*O$42</f>
        <v>0.78222222222222226</v>
      </c>
      <c r="O6" s="592">
        <f t="shared" ref="O6:O40" si="3">M6/L6</f>
        <v>0.53333333333333333</v>
      </c>
      <c r="P6" s="714">
        <v>1</v>
      </c>
      <c r="Q6" s="707">
        <v>0.1</v>
      </c>
      <c r="R6" s="674">
        <v>0.1</v>
      </c>
      <c r="S6" s="592">
        <f t="shared" ref="S6:S40" si="4">T6*P6*T$42</f>
        <v>0.74175000000000002</v>
      </c>
      <c r="T6" s="592">
        <f>(R6/Q6)</f>
        <v>1</v>
      </c>
      <c r="U6" s="714">
        <v>2</v>
      </c>
      <c r="V6" s="707">
        <v>1</v>
      </c>
      <c r="W6" s="674">
        <v>0.01</v>
      </c>
      <c r="X6" s="592">
        <f t="shared" ref="X6:X40" si="5">Y6*U6*Y$42</f>
        <v>5.6000000000000008E-3</v>
      </c>
      <c r="Y6" s="592">
        <f t="shared" ref="Y6:Y40" si="6">W6/V6</f>
        <v>0.01</v>
      </c>
      <c r="Z6" s="714">
        <v>2</v>
      </c>
      <c r="AA6" s="707">
        <v>0.9</v>
      </c>
      <c r="AB6" s="674">
        <v>0.8</v>
      </c>
      <c r="AC6" s="592">
        <f t="shared" ref="AC6:AC40" si="7">AD6*Z6*AD$42</f>
        <v>1.4222222222222223</v>
      </c>
      <c r="AD6" s="593">
        <f t="shared" ref="AD6:AD40" si="8">AB6/AA6</f>
        <v>0.88888888888888895</v>
      </c>
      <c r="AE6" s="645">
        <v>0</v>
      </c>
      <c r="AF6" s="646"/>
      <c r="AG6" s="646"/>
      <c r="AH6" s="647"/>
      <c r="AI6" s="648">
        <f t="shared" ref="AI6:AI40" si="9">IF(ISNUMBER(AG6/AF6),AG6/AF6,0)</f>
        <v>0</v>
      </c>
      <c r="AJ6" s="645">
        <v>0</v>
      </c>
      <c r="AK6" s="646"/>
      <c r="AL6" s="646"/>
      <c r="AM6" s="647"/>
      <c r="AN6" s="648">
        <f t="shared" ref="AN6:AN40" si="10">IF(ISNUMBER(AL6/AK6),AL6/AK6,0)</f>
        <v>0</v>
      </c>
      <c r="AO6" s="645">
        <v>0</v>
      </c>
      <c r="AP6" s="646"/>
      <c r="AQ6" s="646"/>
      <c r="AR6" s="647"/>
      <c r="AS6" s="648">
        <f t="shared" ref="AS6:AS40" si="11">IF(ISNUMBER(AQ6/AP6),AQ6/AP6,0)</f>
        <v>0</v>
      </c>
      <c r="AT6" s="714">
        <v>1</v>
      </c>
      <c r="AU6" s="715">
        <v>0.05</v>
      </c>
      <c r="AV6" s="684">
        <v>4.7356067927654288E-2</v>
      </c>
      <c r="AW6" s="592">
        <f t="shared" ref="AW6:AW40" si="12">AX6*AT6*AX$42</f>
        <v>0.71034101891481427</v>
      </c>
      <c r="AX6" s="593">
        <f t="shared" ref="AX6:AX40" si="13">IF(ISNUMBER(AV6/AU6),AV6/AU6,0)</f>
        <v>0.94712135855308577</v>
      </c>
      <c r="AY6" s="714">
        <v>2</v>
      </c>
      <c r="AZ6" s="709">
        <v>65</v>
      </c>
      <c r="BA6" s="680">
        <v>70.3</v>
      </c>
      <c r="BB6" s="592">
        <f t="shared" ref="BB6:BB40" si="14">BC6*AY6*BC$42</f>
        <v>2.1630769230769231</v>
      </c>
      <c r="BC6" s="593">
        <f t="shared" ref="BC6:BC40" si="15">IF(ISNUMBER(BA6/AZ6),BA6/AZ6,0)</f>
        <v>1.0815384615384616</v>
      </c>
      <c r="BD6" s="714">
        <v>2</v>
      </c>
      <c r="BE6" s="715">
        <v>0.03</v>
      </c>
      <c r="BF6" s="684">
        <v>3.3000000000000002E-2</v>
      </c>
      <c r="BG6" s="592">
        <f t="shared" ref="BG6:BG40" si="16">BH6*BD6*BH$42</f>
        <v>2.2000000000000002</v>
      </c>
      <c r="BH6" s="593">
        <f t="shared" ref="BH6:BH40" si="17">IF(ISNUMBER(BF6/BE6),BF6/BE6,0)</f>
        <v>1.1000000000000001</v>
      </c>
      <c r="BI6" s="714">
        <v>1</v>
      </c>
      <c r="BJ6" s="711">
        <v>71.196502346476294</v>
      </c>
      <c r="BK6" s="744">
        <v>75.7</v>
      </c>
      <c r="BL6" s="592">
        <f t="shared" ref="BL6:BL40" si="18">BM6*BI6*BM$42</f>
        <v>1.0632544788732392</v>
      </c>
      <c r="BM6" s="592">
        <f t="shared" ref="BM6:BM40" si="19">IF(ISNUMBER(BK6/BJ6),BK6/BJ6,0)</f>
        <v>1.0632544788732392</v>
      </c>
      <c r="BN6" s="714">
        <v>2</v>
      </c>
      <c r="BO6" s="711">
        <v>700</v>
      </c>
      <c r="BP6" s="744">
        <v>724.3</v>
      </c>
      <c r="BQ6" s="592">
        <f t="shared" ref="BQ6:BQ40" si="20">BR6*BN6*BR$42</f>
        <v>2.0694285714285714</v>
      </c>
      <c r="BR6" s="593">
        <f t="shared" ref="BR6:BR40" si="21">IF(ISNUMBER(BP6/BO6),BP6/BO6,0)</f>
        <v>1.0347142857142857</v>
      </c>
      <c r="BS6" s="714">
        <v>0</v>
      </c>
      <c r="BT6" s="711">
        <v>0</v>
      </c>
      <c r="BU6" s="663">
        <v>0</v>
      </c>
      <c r="BV6" s="592">
        <f t="shared" ref="BV6:BV40" si="22">BW6*BS6*BW$42</f>
        <v>0</v>
      </c>
      <c r="BW6" s="592">
        <f t="shared" ref="BW6:BW40" si="23">IF(ISNUMBER(BU6/BT6),BU6/BT6,0)</f>
        <v>0</v>
      </c>
      <c r="BX6" s="645">
        <v>0</v>
      </c>
      <c r="BY6" s="646">
        <v>1</v>
      </c>
      <c r="BZ6" s="646"/>
      <c r="CA6" s="647"/>
      <c r="CB6" s="648">
        <f t="shared" ref="CB6:CB40" si="24">IF(ISNUMBER(BZ6/BY6),BZ6/BY6,0)</f>
        <v>0</v>
      </c>
      <c r="CC6" s="645">
        <v>0</v>
      </c>
      <c r="CD6" s="646"/>
      <c r="CE6" s="646"/>
      <c r="CF6" s="647"/>
      <c r="CG6" s="648">
        <f t="shared" ref="CG6:CG40" si="25">IF(ISNUMBER(CE6/CD6),CE6/CD6,0)</f>
        <v>0</v>
      </c>
      <c r="CH6" s="645">
        <v>0</v>
      </c>
      <c r="CI6" s="646"/>
      <c r="CJ6" s="646"/>
      <c r="CK6" s="647"/>
      <c r="CL6" s="648">
        <f t="shared" ref="CL6:CL40" si="26">IF(ISNUMBER(CJ6/CI6),CJ6/CI6,0)</f>
        <v>0</v>
      </c>
      <c r="CM6" s="714">
        <v>1</v>
      </c>
      <c r="CN6" s="711">
        <v>100</v>
      </c>
      <c r="CO6" s="663">
        <v>87</v>
      </c>
      <c r="CP6" s="592">
        <f t="shared" ref="CP6:CP40" si="27">CQ6*CM6*CQ$42</f>
        <v>0.83811284699999988</v>
      </c>
      <c r="CQ6" s="592">
        <f t="shared" ref="CQ6:CQ40" si="28">IF(ISNUMBER(CO6/CN6),CO6/CN6,0)</f>
        <v>0.87</v>
      </c>
      <c r="CR6" s="714">
        <v>1</v>
      </c>
      <c r="CS6" s="711">
        <v>500</v>
      </c>
      <c r="CT6" s="663">
        <v>769.5</v>
      </c>
      <c r="CU6" s="592">
        <f t="shared" ref="CU6:CU40" si="29">CV6*CR6*CV$42</f>
        <v>0.92567137162499979</v>
      </c>
      <c r="CV6" s="593">
        <f t="shared" ref="CV6:CV40" si="30">IF(ISNUMBER(CT6/CS6),CT6/CS6,0)</f>
        <v>1.5389999999999999</v>
      </c>
      <c r="CW6" s="714">
        <v>1</v>
      </c>
      <c r="CX6" s="711">
        <f>E6*CX49</f>
        <v>370.66637982843804</v>
      </c>
      <c r="CY6" s="744">
        <v>1232</v>
      </c>
      <c r="CZ6" s="592">
        <f t="shared" ref="CZ6:CZ40" si="31">DA6*CW6*DA$42</f>
        <v>5.1401299090294632</v>
      </c>
      <c r="DA6" s="592">
        <f t="shared" ref="DA6:DA40" si="32">IF(ISNUMBER(CY6/CX6),CY6/CX6,0)</f>
        <v>3.3237435792537426</v>
      </c>
      <c r="DB6" s="714">
        <v>1</v>
      </c>
      <c r="DC6" s="715">
        <v>0.8</v>
      </c>
      <c r="DD6" s="684">
        <v>0.624</v>
      </c>
      <c r="DE6" s="592">
        <f t="shared" ref="DE6:DE40" si="33">DF6*DB6*DF$42</f>
        <v>0.48749999999999993</v>
      </c>
      <c r="DF6" s="593">
        <f t="shared" ref="DF6:DF40" si="34">IF(ISNUMBER(DD6/DC6),DD6/DC6,0)</f>
        <v>0.77999999999999992</v>
      </c>
      <c r="DG6" s="714">
        <v>1</v>
      </c>
      <c r="DH6" s="715">
        <v>0.8</v>
      </c>
      <c r="DI6" s="684">
        <v>0.46800000000000003</v>
      </c>
      <c r="DJ6" s="592">
        <f t="shared" ref="DJ6:DJ40" si="35">DK6*DG6*DK$42</f>
        <v>0.24131249999999999</v>
      </c>
      <c r="DK6" s="593">
        <f t="shared" ref="DK6:DK40" si="36">IF(ISNUMBER(DI6/DH6),DI6/DH6,0)</f>
        <v>0.58499999999999996</v>
      </c>
      <c r="DL6" s="703">
        <v>1</v>
      </c>
      <c r="DM6" s="596">
        <f t="shared" ref="DM6:DM29" si="37">0.8*E6*$D$56</f>
        <v>1787882.6653563841</v>
      </c>
      <c r="DN6" s="596">
        <v>1997881.69</v>
      </c>
      <c r="DO6" s="597">
        <v>66137.05</v>
      </c>
      <c r="DP6" s="592">
        <f t="shared" ref="DP6:DP40" si="38">DQ6*DL6*DQ$42</f>
        <v>1.1544486559405021</v>
      </c>
      <c r="DQ6" s="592">
        <f t="shared" ref="DQ6:DQ40" si="39">IF(ISNUMBER(SUM(DN6:DO6)/DM6),SUM(DN6:DO6)/DM6,0)</f>
        <v>1.1544486559405021</v>
      </c>
      <c r="DR6" s="703">
        <v>1</v>
      </c>
      <c r="DS6" s="596">
        <f t="shared" ref="DS6:DS29" si="40">0.2*E6*$D$56</f>
        <v>446970.66633909603</v>
      </c>
      <c r="DT6" s="596">
        <v>760851.56</v>
      </c>
      <c r="DU6" s="597"/>
      <c r="DV6" s="592">
        <f t="shared" ref="DV6:DV40" si="41">DW6*DR6*DW$42</f>
        <v>1.7022404763868264</v>
      </c>
      <c r="DW6" s="595">
        <f t="shared" ref="DW6:DW40" si="42">IF(ISNUMBER(SUM(DT6:DU6)/DS6),SUM(DT6:DU6)/DS6,0)</f>
        <v>1.7022404763868264</v>
      </c>
      <c r="DX6" s="703">
        <v>1</v>
      </c>
      <c r="DY6" s="635">
        <f t="shared" ref="DY6:DY29" si="43">E6*SUM($D$57:$D$58)</f>
        <v>177991.25586619071</v>
      </c>
      <c r="DZ6" s="635">
        <v>90495</v>
      </c>
      <c r="EA6" s="592">
        <f t="shared" ref="EA6:EA40" si="44">EB6*DX6*EB$42</f>
        <v>0.34024405490193188</v>
      </c>
      <c r="EB6" s="595">
        <f t="shared" ref="EB6:EB40" si="45">IF(ISNUMBER(DZ6/DY6),DZ6/DY6,0)</f>
        <v>0.50842385239436616</v>
      </c>
      <c r="EC6" s="703">
        <v>1</v>
      </c>
      <c r="ED6" s="635">
        <f t="shared" ref="ED6:ED29" si="46">D6*$D$59</f>
        <v>166175.5</v>
      </c>
      <c r="EE6" s="635"/>
      <c r="EF6" s="592">
        <f t="shared" ref="EF6:EF40" si="47">EG6*EC6*EG$42</f>
        <v>0</v>
      </c>
      <c r="EG6" s="595">
        <f t="shared" ref="EG6:EG40" si="48">IF(ISNUMBER(EE6/ED6),EE6/ED6,0)</f>
        <v>0</v>
      </c>
      <c r="EH6" s="700">
        <v>1</v>
      </c>
      <c r="EI6" s="635">
        <f t="shared" ref="EI6:EI29" si="49">D6*$D$60</f>
        <v>35659.75</v>
      </c>
      <c r="EJ6" s="635">
        <v>473</v>
      </c>
      <c r="EK6" s="592">
        <f t="shared" ref="EK6:EK40" si="50">EL6*EH6*EL$42</f>
        <v>1.3264254516646919E-2</v>
      </c>
      <c r="EL6" s="595">
        <f t="shared" ref="EL6:EL40" si="51">IF(ISNUMBER(EJ6/EI6),EJ6/EI6,0)</f>
        <v>1.3264254516646919E-2</v>
      </c>
      <c r="EM6" s="645">
        <v>0</v>
      </c>
      <c r="EN6" s="646">
        <f t="shared" ref="EN6:EN40" si="52">EO6</f>
        <v>0</v>
      </c>
      <c r="EO6" s="646"/>
      <c r="EP6" s="647"/>
      <c r="EQ6" s="648">
        <f t="shared" ref="EQ6:EQ40" si="53">IF(ISNUMBER(EO6/EN6),EO6/EN6,0)</f>
        <v>0</v>
      </c>
      <c r="ER6" s="703">
        <v>1</v>
      </c>
      <c r="ES6" s="635">
        <f t="shared" ref="ES6:ES29" si="54">D6*$D$61</f>
        <v>40576.5</v>
      </c>
      <c r="ET6" s="635">
        <v>9461</v>
      </c>
      <c r="EU6" s="592">
        <f t="shared" ref="EU6:EU40" si="55">EV6*ER6*EV$42</f>
        <v>2.7360336481549816E-2</v>
      </c>
      <c r="EV6" s="595">
        <f t="shared" ref="EV6:EV40" si="56">IF(ISNUMBER(ET6/ES6),ET6/ES6,0)</f>
        <v>0.23316451640728009</v>
      </c>
      <c r="EW6" s="703">
        <v>1</v>
      </c>
      <c r="EX6" s="635">
        <f t="shared" ref="EX6:EX40" si="57">SUM(ES6,EI6,ED6,DS6,DM6,EN6,DY6)</f>
        <v>2655256.3375616712</v>
      </c>
      <c r="EY6" s="635">
        <f t="shared" ref="EY6:EY40" si="58">SUM(DN6,DO6,DT6,DU6,DZ6,EE6,ET6,EJ6,EO6)</f>
        <v>2925299.3</v>
      </c>
      <c r="EZ6" s="592">
        <f t="shared" ref="EZ6:EZ40" si="59">FA6*EW6*FA$42</f>
        <v>1.0704386603784535</v>
      </c>
      <c r="FA6" s="595">
        <f t="shared" ref="FA6:FA40" si="60">IF(ISNUMBER(EY6/EX6),EY6/EX6,0)</f>
        <v>1.1017012778081945</v>
      </c>
      <c r="FB6" s="703">
        <v>1</v>
      </c>
      <c r="FC6" s="635">
        <f t="shared" ref="FC6:FC40" si="61">0.7*EX6</f>
        <v>1858679.4362931696</v>
      </c>
      <c r="FD6" s="635">
        <v>1854969</v>
      </c>
      <c r="FE6" s="592">
        <f t="shared" ref="FE6:FE40" si="62">FF6*FB6*FF$42</f>
        <v>0.99800372446118546</v>
      </c>
      <c r="FF6" s="595">
        <f t="shared" ref="FF6:FF40" si="63">IF(ISNUMBER(FD6/FC6),FD6/FC6,0)</f>
        <v>0.99800372446118546</v>
      </c>
      <c r="FG6" s="703">
        <v>1</v>
      </c>
      <c r="FH6" s="594">
        <v>1.3</v>
      </c>
      <c r="FI6" s="591">
        <f>EY6/FD6</f>
        <v>1.5770071090136815</v>
      </c>
      <c r="FJ6" s="592">
        <f t="shared" ref="FJ6:FJ40" si="64">FK6*FG6*FK$42</f>
        <v>1.2130823915489857</v>
      </c>
      <c r="FK6" s="595">
        <f t="shared" ref="FK6:FK40" si="65">IF(ISNUMBER(FI6/FH6),FI6/FH6,0)</f>
        <v>1.2130823915489857</v>
      </c>
      <c r="FL6" s="447"/>
      <c r="FM6" s="447">
        <f t="shared" ref="FM6:FM40" si="66">SUM(I6,N6,S6,X6,AC6,AH6,AM6,AR6,AW6,BB6,BG6,BL6,BQ6,BV6,CA6,CF6,CK6,CP6,CU6,CZ6,DE6,DJ6,DP6,DV6,EA6,EF6,EK6,EP6,EU6,EZ6,FE6,FJ6)</f>
        <v>25.366921285675204</v>
      </c>
      <c r="FN6" s="447">
        <f t="shared" ref="FN6:FN40" si="67">SUM(F6*$J$42,K6*$O$42,P6*$T$42,U6*$Y$42,Z6*$AD$42,AE6*$AI$42,AJ6*$AN$42,AO6*$AS$42,AT6*$AX$42,AY6*$BC$42,BD6*$BH$42,BI6*$BM$42,BN6*$BR$42,BS6*$BW$42,BX6*$CB$42,CC6*$CG$42,CH6*$CL$42,CM6*$CQ$42,CR6*$CV$42,CW6*$DA$42,DB6*$DF$42,DG6*$DK$42,DL6*$DQ$42,DR6*$DW$42,DX6*$EB$42,EC6*$EG$42,EH6*$EL$42,EM6*$EQ$42,ER6*$EV$42,EW6*$FA$42,FB6*$FF$42,FG6*$FK$42)</f>
        <v>24.15931143183229</v>
      </c>
      <c r="FO6" s="447"/>
      <c r="FP6" s="468">
        <f t="shared" ref="FP6:FP40" si="68">FM6/IF(FN6&gt;0,FN6,1)</f>
        <v>1.0499852761636148</v>
      </c>
      <c r="FQ6" s="463">
        <f t="shared" ref="FQ6:FQ40" si="69">FP6/$FP$42</f>
        <v>2.4619385234374909E-2</v>
      </c>
      <c r="FR6" s="463">
        <f t="shared" ref="FR6:FR40" si="70">E6</f>
        <v>3.5598251173238143E-2</v>
      </c>
      <c r="FS6" s="466">
        <f t="shared" ref="FS6:FS40" si="71">FQ6*$FR$2</f>
        <v>4739.2316576171697</v>
      </c>
      <c r="FT6" s="466">
        <f t="shared" ref="FT6:FT40" si="72">FR6*$FR$3</f>
        <v>6852.6633508483428</v>
      </c>
      <c r="FU6" s="466">
        <f t="shared" ref="FU6:FU40" si="73">SUM(FS6:FT6)</f>
        <v>11591.895008465512</v>
      </c>
      <c r="FV6" s="513">
        <f t="shared" ref="FV6:FV40" si="74">FU6*$FV$3</f>
        <v>9273.51600677241</v>
      </c>
      <c r="FW6" s="466">
        <f t="shared" ref="FW6:FW40" si="75">FU6*$FW$3</f>
        <v>2318.3790016931016</v>
      </c>
      <c r="FX6" s="445" t="s">
        <v>254</v>
      </c>
      <c r="FY6" s="449">
        <f>SUMIF($FX$6:$FX$41,GA6,$FW$6:$FW$41)</f>
        <v>53247.148780570511</v>
      </c>
      <c r="FZ6" s="443">
        <f>FY6/$FY$10</f>
        <v>0.69152141273468193</v>
      </c>
      <c r="GA6" s="448" t="s">
        <v>255</v>
      </c>
    </row>
    <row r="7" spans="1:183" x14ac:dyDescent="0.25">
      <c r="B7" s="378" t="s">
        <v>255</v>
      </c>
      <c r="C7" s="717" t="s">
        <v>136</v>
      </c>
      <c r="D7" s="598">
        <v>2.5</v>
      </c>
      <c r="E7" s="626">
        <f t="shared" si="0"/>
        <v>5.0138381934138228E-3</v>
      </c>
      <c r="F7" s="704">
        <v>1</v>
      </c>
      <c r="G7" s="676">
        <v>0.05</v>
      </c>
      <c r="H7" s="676">
        <v>0</v>
      </c>
      <c r="I7" s="600">
        <f t="shared" si="1"/>
        <v>0</v>
      </c>
      <c r="J7" s="600">
        <f>H7/G7</f>
        <v>0</v>
      </c>
      <c r="K7" s="704">
        <v>0</v>
      </c>
      <c r="L7" s="676">
        <v>0.05</v>
      </c>
      <c r="M7" s="676">
        <v>0</v>
      </c>
      <c r="N7" s="600">
        <f t="shared" si="2"/>
        <v>0</v>
      </c>
      <c r="O7" s="600">
        <f t="shared" si="3"/>
        <v>0</v>
      </c>
      <c r="P7" s="704">
        <v>2</v>
      </c>
      <c r="Q7" s="676">
        <v>0.9</v>
      </c>
      <c r="R7" s="676">
        <v>1</v>
      </c>
      <c r="S7" s="600">
        <f t="shared" si="4"/>
        <v>1.6483333333333334</v>
      </c>
      <c r="T7" s="600">
        <f>(R7/Q7)</f>
        <v>1.1111111111111112</v>
      </c>
      <c r="U7" s="704">
        <v>1</v>
      </c>
      <c r="V7" s="676">
        <v>1</v>
      </c>
      <c r="W7" s="676">
        <v>0</v>
      </c>
      <c r="X7" s="600">
        <f t="shared" si="5"/>
        <v>0</v>
      </c>
      <c r="Y7" s="600">
        <f t="shared" si="6"/>
        <v>0</v>
      </c>
      <c r="Z7" s="704">
        <v>1</v>
      </c>
      <c r="AA7" s="676">
        <v>0.9</v>
      </c>
      <c r="AB7" s="676">
        <v>1</v>
      </c>
      <c r="AC7" s="600">
        <f t="shared" si="7"/>
        <v>0.88888888888888884</v>
      </c>
      <c r="AD7" s="601">
        <f t="shared" si="8"/>
        <v>1.1111111111111112</v>
      </c>
      <c r="AE7" s="649">
        <v>0</v>
      </c>
      <c r="AF7" s="650"/>
      <c r="AG7" s="650"/>
      <c r="AH7" s="651"/>
      <c r="AI7" s="652">
        <f t="shared" si="9"/>
        <v>0</v>
      </c>
      <c r="AJ7" s="649">
        <v>0</v>
      </c>
      <c r="AK7" s="650"/>
      <c r="AL7" s="650"/>
      <c r="AM7" s="651"/>
      <c r="AN7" s="652">
        <f t="shared" si="10"/>
        <v>0</v>
      </c>
      <c r="AO7" s="649">
        <v>0</v>
      </c>
      <c r="AP7" s="650"/>
      <c r="AQ7" s="650"/>
      <c r="AR7" s="651"/>
      <c r="AS7" s="652">
        <f t="shared" si="11"/>
        <v>0</v>
      </c>
      <c r="AT7" s="704">
        <v>2</v>
      </c>
      <c r="AU7" s="686">
        <v>0.12</v>
      </c>
      <c r="AV7" s="686">
        <v>0.32258064516129031</v>
      </c>
      <c r="AW7" s="600">
        <f t="shared" si="12"/>
        <v>4.032258064516129</v>
      </c>
      <c r="AX7" s="601">
        <f t="shared" si="13"/>
        <v>2.6881720430107525</v>
      </c>
      <c r="AY7" s="704">
        <v>1</v>
      </c>
      <c r="AZ7" s="682">
        <f>E7*$AZ$42</f>
        <v>4.5124543740724405</v>
      </c>
      <c r="BA7" s="682">
        <v>1.3</v>
      </c>
      <c r="BB7" s="600">
        <f t="shared" si="14"/>
        <v>0.28809155555555555</v>
      </c>
      <c r="BC7" s="601">
        <f t="shared" si="15"/>
        <v>0.28809155555555555</v>
      </c>
      <c r="BD7" s="704">
        <v>0</v>
      </c>
      <c r="BE7" s="686"/>
      <c r="BF7" s="686"/>
      <c r="BG7" s="600">
        <f t="shared" si="16"/>
        <v>0</v>
      </c>
      <c r="BH7" s="601">
        <f t="shared" si="17"/>
        <v>0</v>
      </c>
      <c r="BI7" s="704">
        <v>0</v>
      </c>
      <c r="BJ7" s="727">
        <v>10.027676386827645</v>
      </c>
      <c r="BK7" s="745">
        <v>0</v>
      </c>
      <c r="BL7" s="600">
        <f t="shared" si="18"/>
        <v>0</v>
      </c>
      <c r="BM7" s="600">
        <f t="shared" si="19"/>
        <v>0</v>
      </c>
      <c r="BN7" s="704">
        <v>1</v>
      </c>
      <c r="BO7" s="745">
        <v>20</v>
      </c>
      <c r="BP7" s="745">
        <v>9.3000000000000007</v>
      </c>
      <c r="BQ7" s="600">
        <f t="shared" si="20"/>
        <v>0.46500000000000002</v>
      </c>
      <c r="BR7" s="601">
        <f t="shared" si="21"/>
        <v>0.46500000000000002</v>
      </c>
      <c r="BS7" s="704">
        <v>1</v>
      </c>
      <c r="BT7" s="664">
        <v>4000</v>
      </c>
      <c r="BU7" s="664">
        <v>4736</v>
      </c>
      <c r="BV7" s="600">
        <f t="shared" si="22"/>
        <v>1.1748144761904762</v>
      </c>
      <c r="BW7" s="600">
        <f t="shared" si="23"/>
        <v>1.1839999999999999</v>
      </c>
      <c r="BX7" s="649">
        <v>0</v>
      </c>
      <c r="BY7" s="650">
        <v>1</v>
      </c>
      <c r="BZ7" s="650"/>
      <c r="CA7" s="651"/>
      <c r="CB7" s="652">
        <f t="shared" si="24"/>
        <v>0</v>
      </c>
      <c r="CC7" s="649">
        <v>0</v>
      </c>
      <c r="CD7" s="650"/>
      <c r="CE7" s="650"/>
      <c r="CF7" s="651"/>
      <c r="CG7" s="652">
        <f t="shared" si="25"/>
        <v>0</v>
      </c>
      <c r="CH7" s="649">
        <v>0</v>
      </c>
      <c r="CI7" s="650"/>
      <c r="CJ7" s="650"/>
      <c r="CK7" s="651"/>
      <c r="CL7" s="652">
        <f t="shared" si="26"/>
        <v>0</v>
      </c>
      <c r="CM7" s="704">
        <v>1</v>
      </c>
      <c r="CN7" s="664">
        <f>(E7*$CN$42)</f>
        <v>15.244263281890616</v>
      </c>
      <c r="CO7" s="664">
        <v>0</v>
      </c>
      <c r="CP7" s="600">
        <f t="shared" si="27"/>
        <v>0</v>
      </c>
      <c r="CQ7" s="600">
        <f t="shared" si="28"/>
        <v>0</v>
      </c>
      <c r="CR7" s="704">
        <v>1</v>
      </c>
      <c r="CS7" s="664">
        <f>E7*$CS$42</f>
        <v>60.977053127562463</v>
      </c>
      <c r="CT7" s="664">
        <v>72</v>
      </c>
      <c r="CU7" s="600">
        <f t="shared" si="29"/>
        <v>0.71020590170870301</v>
      </c>
      <c r="CV7" s="601">
        <f t="shared" si="30"/>
        <v>1.1807720495999996</v>
      </c>
      <c r="CW7" s="704">
        <v>1</v>
      </c>
      <c r="CX7" s="745">
        <f t="shared" ref="CX7:CX41" si="76">E7*CX50</f>
        <v>7.3530327281975403</v>
      </c>
      <c r="CY7" s="745">
        <v>136</v>
      </c>
      <c r="CZ7" s="600">
        <f t="shared" si="31"/>
        <v>28.603487845071299</v>
      </c>
      <c r="DA7" s="600">
        <f t="shared" si="32"/>
        <v>18.495769708526495</v>
      </c>
      <c r="DB7" s="704">
        <v>1</v>
      </c>
      <c r="DC7" s="686">
        <v>0.8</v>
      </c>
      <c r="DD7" s="686">
        <v>0.16700000000000001</v>
      </c>
      <c r="DE7" s="600">
        <f t="shared" si="33"/>
        <v>0.13046874999999999</v>
      </c>
      <c r="DF7" s="601">
        <f t="shared" si="34"/>
        <v>0.20874999999999999</v>
      </c>
      <c r="DG7" s="704">
        <v>1</v>
      </c>
      <c r="DH7" s="686">
        <v>0.8</v>
      </c>
      <c r="DI7" s="686">
        <v>0.5</v>
      </c>
      <c r="DJ7" s="600">
        <f t="shared" si="35"/>
        <v>0.2578125</v>
      </c>
      <c r="DK7" s="601">
        <f t="shared" si="36"/>
        <v>0.625</v>
      </c>
      <c r="DL7" s="704">
        <v>1</v>
      </c>
      <c r="DM7" s="605">
        <f t="shared" si="37"/>
        <v>251814.45990934983</v>
      </c>
      <c r="DN7" s="605">
        <v>382860.67</v>
      </c>
      <c r="DO7" s="606">
        <v>606.75</v>
      </c>
      <c r="DP7" s="600">
        <f t="shared" si="38"/>
        <v>1.5228173161225278</v>
      </c>
      <c r="DQ7" s="600">
        <f t="shared" si="39"/>
        <v>1.5228173161225278</v>
      </c>
      <c r="DR7" s="704">
        <v>0</v>
      </c>
      <c r="DS7" s="605">
        <f t="shared" si="40"/>
        <v>62953.614977337456</v>
      </c>
      <c r="DT7" s="605">
        <v>9782.42</v>
      </c>
      <c r="DU7" s="606"/>
      <c r="DV7" s="600">
        <f t="shared" si="41"/>
        <v>0</v>
      </c>
      <c r="DW7" s="603">
        <f t="shared" si="42"/>
        <v>0.15539091763867022</v>
      </c>
      <c r="DX7" s="704">
        <v>1</v>
      </c>
      <c r="DY7" s="636">
        <f t="shared" si="43"/>
        <v>25069.190967069113</v>
      </c>
      <c r="DZ7" s="636">
        <v>21268</v>
      </c>
      <c r="EA7" s="600">
        <f t="shared" si="44"/>
        <v>0.56774191915073147</v>
      </c>
      <c r="EB7" s="603">
        <f t="shared" si="45"/>
        <v>0.84837201279999996</v>
      </c>
      <c r="EC7" s="704">
        <v>0</v>
      </c>
      <c r="ED7" s="636">
        <f t="shared" si="46"/>
        <v>23405</v>
      </c>
      <c r="EE7" s="636"/>
      <c r="EF7" s="600">
        <f t="shared" si="47"/>
        <v>0</v>
      </c>
      <c r="EG7" s="603">
        <f t="shared" si="48"/>
        <v>0</v>
      </c>
      <c r="EH7" s="701">
        <v>0</v>
      </c>
      <c r="EI7" s="636">
        <f t="shared" si="49"/>
        <v>5022.5</v>
      </c>
      <c r="EJ7" s="636"/>
      <c r="EK7" s="600">
        <f t="shared" si="50"/>
        <v>0</v>
      </c>
      <c r="EL7" s="603">
        <f t="shared" si="51"/>
        <v>0</v>
      </c>
      <c r="EM7" s="649">
        <v>0</v>
      </c>
      <c r="EN7" s="650">
        <f t="shared" si="52"/>
        <v>0</v>
      </c>
      <c r="EO7" s="650"/>
      <c r="EP7" s="651"/>
      <c r="EQ7" s="652">
        <f t="shared" si="53"/>
        <v>0</v>
      </c>
      <c r="ER7" s="704">
        <v>1</v>
      </c>
      <c r="ES7" s="636">
        <f t="shared" si="54"/>
        <v>5715</v>
      </c>
      <c r="ET7" s="636"/>
      <c r="EU7" s="600">
        <f t="shared" si="55"/>
        <v>0</v>
      </c>
      <c r="EV7" s="603">
        <f t="shared" si="56"/>
        <v>0</v>
      </c>
      <c r="EW7" s="704">
        <v>1</v>
      </c>
      <c r="EX7" s="636">
        <f t="shared" si="57"/>
        <v>373979.7658537564</v>
      </c>
      <c r="EY7" s="636">
        <f t="shared" si="58"/>
        <v>414517.83999999997</v>
      </c>
      <c r="EZ7" s="600">
        <f t="shared" si="59"/>
        <v>1.0769438332697268</v>
      </c>
      <c r="FA7" s="603">
        <f t="shared" si="60"/>
        <v>1.1083964370470669</v>
      </c>
      <c r="FB7" s="704">
        <v>1</v>
      </c>
      <c r="FC7" s="636">
        <f t="shared" si="61"/>
        <v>261785.83609762945</v>
      </c>
      <c r="FD7" s="636"/>
      <c r="FE7" s="600">
        <f t="shared" si="62"/>
        <v>0</v>
      </c>
      <c r="FF7" s="603">
        <f t="shared" si="63"/>
        <v>0</v>
      </c>
      <c r="FG7" s="704">
        <v>1</v>
      </c>
      <c r="FH7" s="602">
        <v>1.3</v>
      </c>
      <c r="FI7" s="607"/>
      <c r="FJ7" s="600">
        <f t="shared" si="64"/>
        <v>0</v>
      </c>
      <c r="FK7" s="603">
        <f t="shared" si="65"/>
        <v>0</v>
      </c>
      <c r="FL7" s="447"/>
      <c r="FM7" s="447">
        <f t="shared" si="66"/>
        <v>41.366864383807368</v>
      </c>
      <c r="FN7" s="447">
        <f t="shared" si="67"/>
        <v>16.820984245718876</v>
      </c>
      <c r="FO7" s="447"/>
      <c r="FP7" s="468">
        <f t="shared" si="68"/>
        <v>2.4592416103317905</v>
      </c>
      <c r="FQ7" s="463">
        <f t="shared" si="69"/>
        <v>5.7662729148335576E-2</v>
      </c>
      <c r="FR7" s="463">
        <f t="shared" si="70"/>
        <v>5.0138381934138228E-3</v>
      </c>
      <c r="FS7" s="466">
        <f t="shared" si="71"/>
        <v>11100.075361054598</v>
      </c>
      <c r="FT7" s="466">
        <f t="shared" si="72"/>
        <v>965.16385223216093</v>
      </c>
      <c r="FU7" s="466">
        <f t="shared" si="73"/>
        <v>12065.239213286759</v>
      </c>
      <c r="FV7" s="513">
        <f t="shared" si="74"/>
        <v>9652.1913706294072</v>
      </c>
      <c r="FW7" s="466">
        <f t="shared" si="75"/>
        <v>2413.0478426573513</v>
      </c>
      <c r="FX7" s="445" t="s">
        <v>255</v>
      </c>
      <c r="FY7" s="449">
        <f>SUMIF($FX$6:$FX$41,GA7,$FW$6:$FW$41)</f>
        <v>4923.3046202938449</v>
      </c>
      <c r="FZ7" s="443">
        <f>FY7/$FY$10</f>
        <v>6.3939021042777211E-2</v>
      </c>
      <c r="GA7" s="448" t="s">
        <v>257</v>
      </c>
    </row>
    <row r="8" spans="1:183" x14ac:dyDescent="0.25">
      <c r="B8" s="378" t="s">
        <v>255</v>
      </c>
      <c r="C8" s="394" t="s">
        <v>137</v>
      </c>
      <c r="D8" s="598">
        <v>15.8</v>
      </c>
      <c r="E8" s="438">
        <f t="shared" si="0"/>
        <v>3.1687457382375363E-2</v>
      </c>
      <c r="F8" s="666">
        <v>1</v>
      </c>
      <c r="G8" s="667">
        <v>0.6</v>
      </c>
      <c r="H8" s="399">
        <v>0.15</v>
      </c>
      <c r="I8" s="400">
        <f t="shared" si="1"/>
        <v>0.21456249999999999</v>
      </c>
      <c r="J8" s="400">
        <f>H8/G8</f>
        <v>0.25</v>
      </c>
      <c r="K8" s="668">
        <v>1</v>
      </c>
      <c r="L8" s="669">
        <v>0.4</v>
      </c>
      <c r="M8" s="399">
        <v>0.44</v>
      </c>
      <c r="N8" s="400">
        <f t="shared" si="2"/>
        <v>0.80666666666666664</v>
      </c>
      <c r="O8" s="400">
        <f t="shared" si="3"/>
        <v>1.0999999999999999</v>
      </c>
      <c r="P8" s="670">
        <v>1</v>
      </c>
      <c r="Q8" s="671">
        <v>0.1</v>
      </c>
      <c r="R8" s="399">
        <v>0.24</v>
      </c>
      <c r="S8" s="400">
        <f t="shared" si="4"/>
        <v>1.7802</v>
      </c>
      <c r="T8" s="400">
        <f>(R8/Q8)</f>
        <v>2.4</v>
      </c>
      <c r="U8" s="672">
        <v>1</v>
      </c>
      <c r="V8" s="673">
        <v>1</v>
      </c>
      <c r="W8" s="399">
        <v>0.03</v>
      </c>
      <c r="X8" s="400">
        <f t="shared" si="5"/>
        <v>8.4000000000000012E-3</v>
      </c>
      <c r="Y8" s="400">
        <f t="shared" si="6"/>
        <v>0.03</v>
      </c>
      <c r="Z8" s="675">
        <v>1</v>
      </c>
      <c r="AA8" s="676">
        <v>0.9</v>
      </c>
      <c r="AB8" s="399">
        <v>0.56000000000000005</v>
      </c>
      <c r="AC8" s="400">
        <f t="shared" si="7"/>
        <v>0.49777777777777776</v>
      </c>
      <c r="AD8" s="401">
        <f t="shared" si="8"/>
        <v>0.62222222222222223</v>
      </c>
      <c r="AE8" s="540">
        <v>0</v>
      </c>
      <c r="AF8" s="541"/>
      <c r="AG8" s="541"/>
      <c r="AH8" s="542"/>
      <c r="AI8" s="543">
        <f t="shared" si="9"/>
        <v>0</v>
      </c>
      <c r="AJ8" s="540">
        <v>0</v>
      </c>
      <c r="AK8" s="541"/>
      <c r="AL8" s="541"/>
      <c r="AM8" s="542"/>
      <c r="AN8" s="543">
        <f t="shared" si="10"/>
        <v>0</v>
      </c>
      <c r="AO8" s="540">
        <v>0</v>
      </c>
      <c r="AP8" s="541"/>
      <c r="AQ8" s="541"/>
      <c r="AR8" s="542"/>
      <c r="AS8" s="543">
        <f t="shared" si="11"/>
        <v>0</v>
      </c>
      <c r="AT8" s="678">
        <v>1</v>
      </c>
      <c r="AU8" s="679">
        <v>0.12</v>
      </c>
      <c r="AV8" s="404">
        <v>9.1168091168091173E-2</v>
      </c>
      <c r="AW8" s="400">
        <f t="shared" si="12"/>
        <v>0.56980056980056981</v>
      </c>
      <c r="AX8" s="401">
        <f t="shared" si="13"/>
        <v>0.75973409306742645</v>
      </c>
      <c r="AY8" s="683">
        <v>1</v>
      </c>
      <c r="AZ8" s="682">
        <f>E8*$AZ$42</f>
        <v>28.518711644137827</v>
      </c>
      <c r="BA8" s="565">
        <v>26.3</v>
      </c>
      <c r="BB8" s="400">
        <f t="shared" si="14"/>
        <v>0.92220154711673674</v>
      </c>
      <c r="BC8" s="401">
        <f t="shared" si="15"/>
        <v>0.92220154711673674</v>
      </c>
      <c r="BD8" s="685">
        <v>1</v>
      </c>
      <c r="BE8" s="686">
        <v>3.2000000000000001E-2</v>
      </c>
      <c r="BF8" s="404">
        <v>2.1000000000000001E-2</v>
      </c>
      <c r="BG8" s="400">
        <f t="shared" si="16"/>
        <v>0.65625</v>
      </c>
      <c r="BH8" s="401">
        <f t="shared" si="17"/>
        <v>0.65625</v>
      </c>
      <c r="BI8" s="688">
        <v>1</v>
      </c>
      <c r="BJ8" s="727">
        <v>63.374914764750727</v>
      </c>
      <c r="BK8" s="745">
        <v>46</v>
      </c>
      <c r="BL8" s="400">
        <f t="shared" si="18"/>
        <v>0.72583924050632898</v>
      </c>
      <c r="BM8" s="400">
        <f t="shared" si="19"/>
        <v>0.72583924050632898</v>
      </c>
      <c r="BN8" s="689">
        <v>1</v>
      </c>
      <c r="BO8" s="745">
        <v>332.71830251494129</v>
      </c>
      <c r="BP8" s="745">
        <v>351</v>
      </c>
      <c r="BQ8" s="400">
        <f t="shared" si="20"/>
        <v>1.054946473779385</v>
      </c>
      <c r="BR8" s="401">
        <f t="shared" si="21"/>
        <v>1.054946473779385</v>
      </c>
      <c r="BS8" s="690">
        <v>0</v>
      </c>
      <c r="BT8" s="575">
        <v>3800</v>
      </c>
      <c r="BU8" s="575">
        <v>3758</v>
      </c>
      <c r="BV8" s="400">
        <f t="shared" si="22"/>
        <v>0</v>
      </c>
      <c r="BW8" s="400">
        <f t="shared" si="23"/>
        <v>0.98894736842105269</v>
      </c>
      <c r="BX8" s="540">
        <v>0</v>
      </c>
      <c r="BY8" s="541">
        <v>1</v>
      </c>
      <c r="BZ8" s="541"/>
      <c r="CA8" s="542"/>
      <c r="CB8" s="543">
        <f t="shared" si="24"/>
        <v>0</v>
      </c>
      <c r="CC8" s="540">
        <v>0</v>
      </c>
      <c r="CD8" s="541"/>
      <c r="CE8" s="541"/>
      <c r="CF8" s="542"/>
      <c r="CG8" s="543">
        <f t="shared" si="25"/>
        <v>0</v>
      </c>
      <c r="CH8" s="540">
        <v>0</v>
      </c>
      <c r="CI8" s="541"/>
      <c r="CJ8" s="541"/>
      <c r="CK8" s="542"/>
      <c r="CL8" s="543">
        <f t="shared" si="26"/>
        <v>0</v>
      </c>
      <c r="CM8" s="691">
        <v>1</v>
      </c>
      <c r="CN8" s="575">
        <f>(E8*$CN$42)</f>
        <v>96.343743941548695</v>
      </c>
      <c r="CO8" s="575">
        <v>171</v>
      </c>
      <c r="CP8" s="400">
        <f t="shared" si="27"/>
        <v>1.7098414319454147</v>
      </c>
      <c r="CQ8" s="400">
        <f t="shared" si="28"/>
        <v>1.7748946948101261</v>
      </c>
      <c r="CR8" s="692">
        <v>1</v>
      </c>
      <c r="CS8" s="575">
        <f>E8*$CS$42</f>
        <v>385.37497576619478</v>
      </c>
      <c r="CT8" s="575">
        <v>240</v>
      </c>
      <c r="CU8" s="400">
        <f t="shared" si="29"/>
        <v>0.37458117178729061</v>
      </c>
      <c r="CV8" s="401">
        <f t="shared" si="30"/>
        <v>0.62277006835443016</v>
      </c>
      <c r="CW8" s="693">
        <v>1</v>
      </c>
      <c r="CX8" s="745">
        <f t="shared" si="76"/>
        <v>293.69777444275746</v>
      </c>
      <c r="CY8" s="745">
        <v>287</v>
      </c>
      <c r="CZ8" s="400">
        <f t="shared" si="31"/>
        <v>1.5112204610549969</v>
      </c>
      <c r="DA8" s="400">
        <f t="shared" si="32"/>
        <v>0.97719501124764951</v>
      </c>
      <c r="DB8" s="694">
        <v>1</v>
      </c>
      <c r="DC8" s="404">
        <v>0.8</v>
      </c>
      <c r="DD8" s="404">
        <v>0.49399999999999999</v>
      </c>
      <c r="DE8" s="400">
        <f t="shared" si="33"/>
        <v>0.38593749999999993</v>
      </c>
      <c r="DF8" s="401">
        <f t="shared" si="34"/>
        <v>0.61749999999999994</v>
      </c>
      <c r="DG8" s="398">
        <v>1</v>
      </c>
      <c r="DH8" s="404">
        <v>0.8</v>
      </c>
      <c r="DI8" s="404">
        <v>0.36699999999999999</v>
      </c>
      <c r="DJ8" s="400">
        <f t="shared" si="35"/>
        <v>0.18923437499999998</v>
      </c>
      <c r="DK8" s="401">
        <f t="shared" si="36"/>
        <v>0.45874999999999999</v>
      </c>
      <c r="DL8" s="695">
        <v>0</v>
      </c>
      <c r="DM8" s="405">
        <f t="shared" si="37"/>
        <v>1591467.3866270911</v>
      </c>
      <c r="DN8" s="405">
        <v>1267852.81</v>
      </c>
      <c r="DO8" s="406">
        <v>466.73</v>
      </c>
      <c r="DP8" s="400">
        <f t="shared" si="38"/>
        <v>0</v>
      </c>
      <c r="DQ8" s="400">
        <f t="shared" si="39"/>
        <v>0.7969497525727115</v>
      </c>
      <c r="DR8" s="696">
        <v>1</v>
      </c>
      <c r="DS8" s="405">
        <f t="shared" si="40"/>
        <v>397866.84665677277</v>
      </c>
      <c r="DT8" s="405">
        <v>375313.37</v>
      </c>
      <c r="DU8" s="406"/>
      <c r="DV8" s="400">
        <f t="shared" si="41"/>
        <v>0.94331400857777692</v>
      </c>
      <c r="DW8" s="403">
        <f t="shared" si="42"/>
        <v>0.94331400857777692</v>
      </c>
      <c r="DX8" s="697">
        <v>1</v>
      </c>
      <c r="DY8" s="453">
        <f t="shared" si="43"/>
        <v>158437.28691187681</v>
      </c>
      <c r="DZ8" s="453">
        <v>72386</v>
      </c>
      <c r="EA8" s="400">
        <f t="shared" si="44"/>
        <v>0.30574672235673517</v>
      </c>
      <c r="EB8" s="403">
        <f t="shared" si="45"/>
        <v>0.45687477620253153</v>
      </c>
      <c r="EC8" s="698">
        <v>0</v>
      </c>
      <c r="ED8" s="453">
        <f t="shared" si="46"/>
        <v>147919.6</v>
      </c>
      <c r="EE8" s="453"/>
      <c r="EF8" s="400">
        <f t="shared" si="47"/>
        <v>0</v>
      </c>
      <c r="EG8" s="403">
        <f t="shared" si="48"/>
        <v>0</v>
      </c>
      <c r="EH8" s="701">
        <v>1</v>
      </c>
      <c r="EI8" s="453">
        <f t="shared" si="49"/>
        <v>31742.2</v>
      </c>
      <c r="EJ8" s="453">
        <v>77407</v>
      </c>
      <c r="EK8" s="400">
        <f t="shared" si="50"/>
        <v>2.4386148408112858</v>
      </c>
      <c r="EL8" s="403">
        <f t="shared" si="51"/>
        <v>2.4386148408112858</v>
      </c>
      <c r="EM8" s="540">
        <v>0</v>
      </c>
      <c r="EN8" s="541">
        <f t="shared" si="52"/>
        <v>0</v>
      </c>
      <c r="EO8" s="541"/>
      <c r="EP8" s="542"/>
      <c r="EQ8" s="543">
        <f t="shared" si="53"/>
        <v>0</v>
      </c>
      <c r="ER8" s="702">
        <v>0</v>
      </c>
      <c r="ES8" s="453">
        <f t="shared" si="54"/>
        <v>36118.800000000003</v>
      </c>
      <c r="ET8" s="453"/>
      <c r="EU8" s="400">
        <f t="shared" si="55"/>
        <v>0</v>
      </c>
      <c r="EV8" s="403">
        <f t="shared" si="56"/>
        <v>0</v>
      </c>
      <c r="EW8" s="704">
        <v>1</v>
      </c>
      <c r="EX8" s="453">
        <f t="shared" si="57"/>
        <v>2363552.1201957408</v>
      </c>
      <c r="EY8" s="453">
        <f t="shared" si="58"/>
        <v>1793425.9100000001</v>
      </c>
      <c r="EZ8" s="400">
        <f t="shared" si="59"/>
        <v>0.73725238959491535</v>
      </c>
      <c r="FA8" s="403">
        <f t="shared" si="60"/>
        <v>0.75878415994121384</v>
      </c>
      <c r="FB8" s="398">
        <v>1</v>
      </c>
      <c r="FC8" s="453">
        <f t="shared" si="61"/>
        <v>1654486.4841370184</v>
      </c>
      <c r="FD8" s="453">
        <v>1570881</v>
      </c>
      <c r="FE8" s="400">
        <f t="shared" si="62"/>
        <v>0.94946741182921957</v>
      </c>
      <c r="FF8" s="403">
        <f t="shared" si="63"/>
        <v>0.94946741182921957</v>
      </c>
      <c r="FG8" s="398">
        <v>1</v>
      </c>
      <c r="FH8" s="402">
        <v>1.3</v>
      </c>
      <c r="FI8" s="407">
        <f t="shared" ref="FI8:FI23" si="77">EY8/FD8</f>
        <v>1.1416688533377131</v>
      </c>
      <c r="FJ8" s="400">
        <f t="shared" si="64"/>
        <v>0.8782068102597792</v>
      </c>
      <c r="FK8" s="403">
        <f t="shared" si="65"/>
        <v>0.8782068102597792</v>
      </c>
      <c r="FL8" s="447"/>
      <c r="FM8" s="447">
        <f t="shared" si="66"/>
        <v>17.660061898864882</v>
      </c>
      <c r="FN8" s="447">
        <f t="shared" si="67"/>
        <v>17.952982139748883</v>
      </c>
      <c r="FO8" s="447"/>
      <c r="FP8" s="468">
        <f t="shared" si="68"/>
        <v>0.98368403429559148</v>
      </c>
      <c r="FQ8" s="463">
        <f t="shared" si="69"/>
        <v>2.306479599191397E-2</v>
      </c>
      <c r="FR8" s="463">
        <f t="shared" si="70"/>
        <v>3.1687457382375363E-2</v>
      </c>
      <c r="FS8" s="466">
        <f t="shared" si="71"/>
        <v>4439.9732284434394</v>
      </c>
      <c r="FT8" s="466">
        <f t="shared" si="72"/>
        <v>6099.835546107257</v>
      </c>
      <c r="FU8" s="466">
        <f t="shared" si="73"/>
        <v>10539.808774550696</v>
      </c>
      <c r="FV8" s="513">
        <f t="shared" si="74"/>
        <v>8431.8470196405578</v>
      </c>
      <c r="FW8" s="466">
        <f t="shared" si="75"/>
        <v>2107.961754910139</v>
      </c>
      <c r="FX8" s="445" t="s">
        <v>255</v>
      </c>
      <c r="FY8" s="634">
        <f>SUMIF($FX$6:$FX$41,GA8,$FW$6:$FW$41)</f>
        <v>8984.0581214883605</v>
      </c>
      <c r="FZ8" s="630">
        <f>FY8/$FY$10</f>
        <v>0.11667607949984883</v>
      </c>
      <c r="GA8" s="633" t="s">
        <v>254</v>
      </c>
    </row>
    <row r="9" spans="1:183" x14ac:dyDescent="0.25">
      <c r="B9" s="378" t="s">
        <v>255</v>
      </c>
      <c r="C9" s="394" t="s">
        <v>138</v>
      </c>
      <c r="D9" s="407">
        <v>24.53</v>
      </c>
      <c r="E9" s="438">
        <f t="shared" si="0"/>
        <v>4.9195780353776433E-2</v>
      </c>
      <c r="F9" s="666">
        <v>1</v>
      </c>
      <c r="G9" s="667">
        <v>0.4</v>
      </c>
      <c r="H9" s="399">
        <v>0.32</v>
      </c>
      <c r="I9" s="400">
        <f t="shared" si="1"/>
        <v>0.68659999999999988</v>
      </c>
      <c r="J9" s="400">
        <f>H9/G9</f>
        <v>0.79999999999999993</v>
      </c>
      <c r="K9" s="668">
        <v>1</v>
      </c>
      <c r="L9" s="669">
        <v>0.05</v>
      </c>
      <c r="M9" s="399">
        <v>7.0000000000000007E-2</v>
      </c>
      <c r="N9" s="400">
        <f t="shared" si="2"/>
        <v>1.0266666666666668</v>
      </c>
      <c r="O9" s="400">
        <f t="shared" si="3"/>
        <v>1.4000000000000001</v>
      </c>
      <c r="P9" s="670">
        <v>1</v>
      </c>
      <c r="Q9" s="671">
        <v>0.1</v>
      </c>
      <c r="R9" s="399">
        <v>0.23</v>
      </c>
      <c r="S9" s="400">
        <f t="shared" si="4"/>
        <v>1.7060249999999999</v>
      </c>
      <c r="T9" s="400">
        <f>(R9/Q9)</f>
        <v>2.2999999999999998</v>
      </c>
      <c r="U9" s="672">
        <v>1</v>
      </c>
      <c r="V9" s="673">
        <v>1</v>
      </c>
      <c r="W9" s="399">
        <v>7.0000000000000007E-2</v>
      </c>
      <c r="X9" s="400">
        <f t="shared" si="5"/>
        <v>1.9600000000000003E-2</v>
      </c>
      <c r="Y9" s="400">
        <f t="shared" si="6"/>
        <v>7.0000000000000007E-2</v>
      </c>
      <c r="Z9" s="675">
        <v>1</v>
      </c>
      <c r="AA9" s="676">
        <v>0.9</v>
      </c>
      <c r="AB9" s="399">
        <v>0.63</v>
      </c>
      <c r="AC9" s="400">
        <f t="shared" si="7"/>
        <v>0.55999999999999994</v>
      </c>
      <c r="AD9" s="401">
        <f t="shared" si="8"/>
        <v>0.7</v>
      </c>
      <c r="AE9" s="540">
        <v>0</v>
      </c>
      <c r="AF9" s="541"/>
      <c r="AG9" s="541"/>
      <c r="AH9" s="542"/>
      <c r="AI9" s="543">
        <f t="shared" si="9"/>
        <v>0</v>
      </c>
      <c r="AJ9" s="540">
        <v>0</v>
      </c>
      <c r="AK9" s="541"/>
      <c r="AL9" s="541"/>
      <c r="AM9" s="542"/>
      <c r="AN9" s="543">
        <f t="shared" si="10"/>
        <v>0</v>
      </c>
      <c r="AO9" s="540">
        <v>0</v>
      </c>
      <c r="AP9" s="541"/>
      <c r="AQ9" s="541"/>
      <c r="AR9" s="542"/>
      <c r="AS9" s="543">
        <f t="shared" si="11"/>
        <v>0</v>
      </c>
      <c r="AT9" s="678">
        <v>1</v>
      </c>
      <c r="AU9" s="679">
        <v>0.12</v>
      </c>
      <c r="AV9" s="404">
        <v>9.0469973890339422E-2</v>
      </c>
      <c r="AW9" s="400">
        <f t="shared" si="12"/>
        <v>0.56543733681462138</v>
      </c>
      <c r="AX9" s="401">
        <f t="shared" si="13"/>
        <v>0.75391644908616184</v>
      </c>
      <c r="AY9" s="683">
        <v>1</v>
      </c>
      <c r="AZ9" s="682">
        <f>E9*$AZ$42</f>
        <v>44.276202318398788</v>
      </c>
      <c r="BA9" s="565">
        <v>43</v>
      </c>
      <c r="BB9" s="400">
        <f t="shared" si="14"/>
        <v>0.97117633736467801</v>
      </c>
      <c r="BC9" s="401">
        <f t="shared" si="15"/>
        <v>0.97117633736467801</v>
      </c>
      <c r="BD9" s="685">
        <v>2</v>
      </c>
      <c r="BE9" s="686">
        <v>3.4000000000000002E-2</v>
      </c>
      <c r="BF9" s="404">
        <v>3.5000000000000003E-2</v>
      </c>
      <c r="BG9" s="400">
        <f t="shared" si="16"/>
        <v>2.0588235294117649</v>
      </c>
      <c r="BH9" s="401">
        <f t="shared" si="17"/>
        <v>1.0294117647058825</v>
      </c>
      <c r="BI9" s="688">
        <v>2</v>
      </c>
      <c r="BJ9" s="727">
        <v>120</v>
      </c>
      <c r="BK9" s="745">
        <v>178.7</v>
      </c>
      <c r="BL9" s="400">
        <f t="shared" si="18"/>
        <v>2.9783333333333331</v>
      </c>
      <c r="BM9" s="400">
        <f t="shared" si="19"/>
        <v>1.4891666666666665</v>
      </c>
      <c r="BN9" s="689">
        <v>2</v>
      </c>
      <c r="BO9" s="745">
        <v>500</v>
      </c>
      <c r="BP9" s="745">
        <v>766</v>
      </c>
      <c r="BQ9" s="400">
        <f t="shared" si="20"/>
        <v>3.0640000000000001</v>
      </c>
      <c r="BR9" s="401">
        <f t="shared" si="21"/>
        <v>1.532</v>
      </c>
      <c r="BS9" s="690">
        <v>2</v>
      </c>
      <c r="BT9" s="575">
        <v>18000</v>
      </c>
      <c r="BU9" s="575">
        <v>18248</v>
      </c>
      <c r="BV9" s="400">
        <f t="shared" si="22"/>
        <v>2.0118256908336911</v>
      </c>
      <c r="BW9" s="400">
        <f t="shared" si="23"/>
        <v>1.0137777777777779</v>
      </c>
      <c r="BX9" s="540">
        <v>0</v>
      </c>
      <c r="BY9" s="541">
        <v>1</v>
      </c>
      <c r="BZ9" s="541"/>
      <c r="CA9" s="542"/>
      <c r="CB9" s="543">
        <f t="shared" si="24"/>
        <v>0</v>
      </c>
      <c r="CC9" s="540">
        <v>0</v>
      </c>
      <c r="CD9" s="541"/>
      <c r="CE9" s="541"/>
      <c r="CF9" s="542"/>
      <c r="CG9" s="543">
        <f t="shared" si="25"/>
        <v>0</v>
      </c>
      <c r="CH9" s="540">
        <v>0</v>
      </c>
      <c r="CI9" s="541"/>
      <c r="CJ9" s="541"/>
      <c r="CK9" s="542"/>
      <c r="CL9" s="543">
        <f t="shared" si="26"/>
        <v>0</v>
      </c>
      <c r="CM9" s="691">
        <v>1</v>
      </c>
      <c r="CN9" s="575">
        <f>(E9*$CN$42)</f>
        <v>149.57671132191072</v>
      </c>
      <c r="CO9" s="575">
        <v>153</v>
      </c>
      <c r="CP9" s="400">
        <f t="shared" si="27"/>
        <v>0.9853957744985482</v>
      </c>
      <c r="CQ9" s="400">
        <f t="shared" si="28"/>
        <v>1.022886508520179</v>
      </c>
      <c r="CR9" s="692">
        <v>1</v>
      </c>
      <c r="CS9" s="575">
        <f>E9*$CS$42</f>
        <v>598.30684528764289</v>
      </c>
      <c r="CT9" s="575">
        <v>660</v>
      </c>
      <c r="CU9" s="400">
        <f t="shared" si="29"/>
        <v>0.66349579756044752</v>
      </c>
      <c r="CV9" s="401">
        <f t="shared" si="30"/>
        <v>1.1031129013452912</v>
      </c>
      <c r="CW9" s="693">
        <v>1</v>
      </c>
      <c r="CX9" s="745">
        <f t="shared" si="76"/>
        <v>707.91575535047684</v>
      </c>
      <c r="CY9" s="745">
        <v>1865</v>
      </c>
      <c r="CZ9" s="400">
        <f t="shared" si="31"/>
        <v>4.0742140485303979</v>
      </c>
      <c r="DA9" s="400">
        <f t="shared" si="32"/>
        <v>2.6344942684269976</v>
      </c>
      <c r="DB9" s="694">
        <v>1</v>
      </c>
      <c r="DC9" s="404">
        <v>0.8</v>
      </c>
      <c r="DD9" s="404">
        <v>0.505</v>
      </c>
      <c r="DE9" s="400">
        <f t="shared" si="33"/>
        <v>0.39453125</v>
      </c>
      <c r="DF9" s="401">
        <f t="shared" si="34"/>
        <v>0.63124999999999998</v>
      </c>
      <c r="DG9" s="398">
        <v>1</v>
      </c>
      <c r="DH9" s="404">
        <v>0.8</v>
      </c>
      <c r="DI9" s="404">
        <v>0.38100000000000001</v>
      </c>
      <c r="DJ9" s="400">
        <f t="shared" si="35"/>
        <v>0.19645312499999998</v>
      </c>
      <c r="DK9" s="401">
        <f t="shared" si="36"/>
        <v>0.47625000000000001</v>
      </c>
      <c r="DL9" s="695">
        <v>1</v>
      </c>
      <c r="DM9" s="405">
        <f t="shared" si="37"/>
        <v>2470803.4806305408</v>
      </c>
      <c r="DN9" s="405">
        <v>2610944.62</v>
      </c>
      <c r="DO9" s="406">
        <v>970.39</v>
      </c>
      <c r="DP9" s="400">
        <f t="shared" si="38"/>
        <v>1.0571115956714809</v>
      </c>
      <c r="DQ9" s="400">
        <f t="shared" si="39"/>
        <v>1.0571115956714809</v>
      </c>
      <c r="DR9" s="696">
        <v>2</v>
      </c>
      <c r="DS9" s="405">
        <f t="shared" si="40"/>
        <v>617700.87015763519</v>
      </c>
      <c r="DT9" s="405">
        <v>823712.01</v>
      </c>
      <c r="DU9" s="406"/>
      <c r="DV9" s="400">
        <f t="shared" si="41"/>
        <v>2.6670255775737908</v>
      </c>
      <c r="DW9" s="403">
        <f t="shared" si="42"/>
        <v>1.3335127887868954</v>
      </c>
      <c r="DX9" s="697">
        <v>1</v>
      </c>
      <c r="DY9" s="453">
        <f t="shared" si="43"/>
        <v>245978.90176888218</v>
      </c>
      <c r="DZ9" s="453">
        <v>141788</v>
      </c>
      <c r="EA9" s="400">
        <f t="shared" si="44"/>
        <v>0.38575027726708755</v>
      </c>
      <c r="EB9" s="403">
        <f t="shared" si="45"/>
        <v>0.57642342079086817</v>
      </c>
      <c r="EC9" s="698">
        <v>1</v>
      </c>
      <c r="ED9" s="453">
        <f t="shared" si="46"/>
        <v>229649.86000000002</v>
      </c>
      <c r="EE9" s="453">
        <v>232495.92</v>
      </c>
      <c r="EF9" s="400">
        <f t="shared" si="47"/>
        <v>0.27906864796487207</v>
      </c>
      <c r="EG9" s="403">
        <f t="shared" si="48"/>
        <v>1.0123930404312025</v>
      </c>
      <c r="EH9" s="701">
        <v>1</v>
      </c>
      <c r="EI9" s="453">
        <f t="shared" si="49"/>
        <v>49280.770000000004</v>
      </c>
      <c r="EJ9" s="453">
        <v>89732</v>
      </c>
      <c r="EK9" s="400">
        <f t="shared" si="50"/>
        <v>1.8208319391113408</v>
      </c>
      <c r="EL9" s="403">
        <f t="shared" si="51"/>
        <v>1.8208319391113408</v>
      </c>
      <c r="EM9" s="540">
        <v>0</v>
      </c>
      <c r="EN9" s="541">
        <f t="shared" si="52"/>
        <v>0</v>
      </c>
      <c r="EO9" s="541"/>
      <c r="EP9" s="542"/>
      <c r="EQ9" s="543">
        <f t="shared" si="53"/>
        <v>0</v>
      </c>
      <c r="ER9" s="702">
        <v>1</v>
      </c>
      <c r="ES9" s="453">
        <f t="shared" si="54"/>
        <v>56075.58</v>
      </c>
      <c r="ET9" s="453">
        <v>4060.33</v>
      </c>
      <c r="EU9" s="400">
        <f t="shared" si="55"/>
        <v>8.4966265989324732E-3</v>
      </c>
      <c r="EV9" s="403">
        <f t="shared" si="56"/>
        <v>7.2408167690820133E-2</v>
      </c>
      <c r="EW9" s="704">
        <v>1</v>
      </c>
      <c r="EX9" s="453">
        <f t="shared" si="57"/>
        <v>3669489.4625570583</v>
      </c>
      <c r="EY9" s="453">
        <f t="shared" si="58"/>
        <v>3903703.2700000005</v>
      </c>
      <c r="EZ9" s="400">
        <f t="shared" si="59"/>
        <v>1.0336394737355055</v>
      </c>
      <c r="FA9" s="403">
        <f t="shared" si="60"/>
        <v>1.0638273552309732</v>
      </c>
      <c r="FB9" s="398">
        <v>1</v>
      </c>
      <c r="FC9" s="453">
        <f t="shared" si="61"/>
        <v>2568642.6237899405</v>
      </c>
      <c r="FD9" s="453">
        <v>2449718</v>
      </c>
      <c r="FE9" s="400">
        <f t="shared" si="62"/>
        <v>0.95370137414660217</v>
      </c>
      <c r="FF9" s="403">
        <f t="shared" si="63"/>
        <v>0.95370137414660217</v>
      </c>
      <c r="FG9" s="398">
        <v>1</v>
      </c>
      <c r="FH9" s="402">
        <v>1.3</v>
      </c>
      <c r="FI9" s="407">
        <f t="shared" si="77"/>
        <v>1.5935316922192679</v>
      </c>
      <c r="FJ9" s="400">
        <f t="shared" si="64"/>
        <v>1.2257936093994368</v>
      </c>
      <c r="FK9" s="403">
        <f t="shared" si="65"/>
        <v>1.2257936093994368</v>
      </c>
      <c r="FL9" s="447"/>
      <c r="FM9" s="447">
        <f t="shared" si="66"/>
        <v>31.393997011483201</v>
      </c>
      <c r="FN9" s="447">
        <f t="shared" si="67"/>
        <v>25.33046201098287</v>
      </c>
      <c r="FO9" s="447"/>
      <c r="FP9" s="468">
        <f t="shared" si="68"/>
        <v>1.2393771972209304</v>
      </c>
      <c r="FQ9" s="463">
        <f t="shared" si="69"/>
        <v>2.9060126233929461E-2</v>
      </c>
      <c r="FR9" s="463">
        <f t="shared" si="70"/>
        <v>4.9195780353776433E-2</v>
      </c>
      <c r="FS9" s="466">
        <f t="shared" si="71"/>
        <v>5594.0743000314214</v>
      </c>
      <c r="FT9" s="466">
        <f t="shared" si="72"/>
        <v>9470.1877181019627</v>
      </c>
      <c r="FU9" s="466">
        <f t="shared" si="73"/>
        <v>15064.262018133384</v>
      </c>
      <c r="FV9" s="513">
        <f t="shared" si="74"/>
        <v>12051.409614506709</v>
      </c>
      <c r="FW9" s="466">
        <f t="shared" si="75"/>
        <v>3012.8524036266763</v>
      </c>
      <c r="FX9" s="445" t="s">
        <v>255</v>
      </c>
      <c r="FY9" s="718">
        <f>SUMIF($FX$6:$FX$41,GA9,$FW$6:$FW$41)</f>
        <v>9845.4884776472882</v>
      </c>
      <c r="FZ9" s="719">
        <f>FY9/$FY$10</f>
        <v>0.12786348672269204</v>
      </c>
      <c r="GA9" s="629" t="s">
        <v>256</v>
      </c>
    </row>
    <row r="10" spans="1:183" x14ac:dyDescent="0.25">
      <c r="B10" s="378" t="s">
        <v>254</v>
      </c>
      <c r="C10" s="588" t="s">
        <v>199</v>
      </c>
      <c r="D10" s="607">
        <v>6</v>
      </c>
      <c r="E10" s="626">
        <f t="shared" si="0"/>
        <v>1.2033211664193175E-2</v>
      </c>
      <c r="F10" s="649">
        <v>0</v>
      </c>
      <c r="G10" s="762"/>
      <c r="H10" s="762"/>
      <c r="I10" s="652">
        <f t="shared" si="1"/>
        <v>0</v>
      </c>
      <c r="J10" s="652"/>
      <c r="K10" s="649">
        <v>0</v>
      </c>
      <c r="L10" s="762">
        <v>0.1</v>
      </c>
      <c r="M10" s="762">
        <v>0</v>
      </c>
      <c r="N10" s="652">
        <f t="shared" si="2"/>
        <v>0</v>
      </c>
      <c r="O10" s="652">
        <f t="shared" si="3"/>
        <v>0</v>
      </c>
      <c r="P10" s="649">
        <v>0</v>
      </c>
      <c r="Q10" s="762"/>
      <c r="R10" s="762"/>
      <c r="S10" s="652">
        <f t="shared" si="4"/>
        <v>0</v>
      </c>
      <c r="T10" s="652"/>
      <c r="U10" s="649">
        <v>0</v>
      </c>
      <c r="V10" s="762">
        <v>1</v>
      </c>
      <c r="W10" s="762">
        <v>0</v>
      </c>
      <c r="X10" s="652">
        <f t="shared" si="5"/>
        <v>0</v>
      </c>
      <c r="Y10" s="652">
        <f t="shared" si="6"/>
        <v>0</v>
      </c>
      <c r="Z10" s="649">
        <v>0</v>
      </c>
      <c r="AA10" s="762">
        <v>0.9</v>
      </c>
      <c r="AB10" s="762">
        <v>0</v>
      </c>
      <c r="AC10" s="652">
        <f t="shared" si="7"/>
        <v>0</v>
      </c>
      <c r="AD10" s="763">
        <f t="shared" si="8"/>
        <v>0</v>
      </c>
      <c r="AE10" s="649">
        <v>0</v>
      </c>
      <c r="AF10" s="650"/>
      <c r="AG10" s="650"/>
      <c r="AH10" s="651"/>
      <c r="AI10" s="652">
        <f t="shared" si="9"/>
        <v>0</v>
      </c>
      <c r="AJ10" s="649">
        <v>0</v>
      </c>
      <c r="AK10" s="650"/>
      <c r="AL10" s="650"/>
      <c r="AM10" s="651"/>
      <c r="AN10" s="652">
        <f t="shared" si="10"/>
        <v>0</v>
      </c>
      <c r="AO10" s="649">
        <v>0</v>
      </c>
      <c r="AP10" s="650"/>
      <c r="AQ10" s="650"/>
      <c r="AR10" s="651"/>
      <c r="AS10" s="652">
        <f t="shared" si="11"/>
        <v>0</v>
      </c>
      <c r="AT10" s="649">
        <v>0</v>
      </c>
      <c r="AU10" s="764">
        <v>0</v>
      </c>
      <c r="AV10" s="764">
        <v>0</v>
      </c>
      <c r="AW10" s="652">
        <f t="shared" si="12"/>
        <v>0</v>
      </c>
      <c r="AX10" s="763">
        <f t="shared" si="13"/>
        <v>0</v>
      </c>
      <c r="AY10" s="649">
        <v>0</v>
      </c>
      <c r="AZ10" s="765">
        <v>0</v>
      </c>
      <c r="BA10" s="765"/>
      <c r="BB10" s="652">
        <f t="shared" si="14"/>
        <v>0</v>
      </c>
      <c r="BC10" s="763">
        <f t="shared" si="15"/>
        <v>0</v>
      </c>
      <c r="BD10" s="649">
        <v>0</v>
      </c>
      <c r="BE10" s="764">
        <v>0</v>
      </c>
      <c r="BF10" s="764"/>
      <c r="BG10" s="652">
        <f t="shared" si="16"/>
        <v>0</v>
      </c>
      <c r="BH10" s="763">
        <f t="shared" si="17"/>
        <v>0</v>
      </c>
      <c r="BI10" s="649">
        <v>0</v>
      </c>
      <c r="BJ10" s="766">
        <v>0</v>
      </c>
      <c r="BK10" s="766"/>
      <c r="BL10" s="652">
        <f t="shared" si="18"/>
        <v>0</v>
      </c>
      <c r="BM10" s="652">
        <f t="shared" si="19"/>
        <v>0</v>
      </c>
      <c r="BN10" s="649">
        <v>0</v>
      </c>
      <c r="BO10" s="766">
        <v>0</v>
      </c>
      <c r="BP10" s="766"/>
      <c r="BQ10" s="652">
        <f t="shared" si="20"/>
        <v>0</v>
      </c>
      <c r="BR10" s="763">
        <f t="shared" si="21"/>
        <v>0</v>
      </c>
      <c r="BS10" s="649">
        <v>0</v>
      </c>
      <c r="BT10" s="766">
        <v>0</v>
      </c>
      <c r="BU10" s="766">
        <v>0</v>
      </c>
      <c r="BV10" s="652">
        <f t="shared" si="22"/>
        <v>0</v>
      </c>
      <c r="BW10" s="652">
        <f t="shared" si="23"/>
        <v>0</v>
      </c>
      <c r="BX10" s="649">
        <v>0</v>
      </c>
      <c r="BY10" s="650">
        <v>1</v>
      </c>
      <c r="BZ10" s="650"/>
      <c r="CA10" s="651"/>
      <c r="CB10" s="652">
        <f t="shared" si="24"/>
        <v>0</v>
      </c>
      <c r="CC10" s="649">
        <v>0</v>
      </c>
      <c r="CD10" s="650"/>
      <c r="CE10" s="650"/>
      <c r="CF10" s="651"/>
      <c r="CG10" s="652">
        <f t="shared" si="25"/>
        <v>0</v>
      </c>
      <c r="CH10" s="649">
        <v>0</v>
      </c>
      <c r="CI10" s="650"/>
      <c r="CJ10" s="650"/>
      <c r="CK10" s="651"/>
      <c r="CL10" s="652">
        <f t="shared" si="26"/>
        <v>0</v>
      </c>
      <c r="CM10" s="712">
        <v>1</v>
      </c>
      <c r="CN10" s="710">
        <v>100</v>
      </c>
      <c r="CO10" s="664">
        <v>112</v>
      </c>
      <c r="CP10" s="600">
        <f t="shared" si="27"/>
        <v>1.0789498719999999</v>
      </c>
      <c r="CQ10" s="600">
        <f t="shared" si="28"/>
        <v>1.1200000000000001</v>
      </c>
      <c r="CR10" s="712">
        <v>1</v>
      </c>
      <c r="CS10" s="710">
        <v>150</v>
      </c>
      <c r="CT10" s="664">
        <v>136</v>
      </c>
      <c r="CU10" s="600">
        <f t="shared" si="29"/>
        <v>0.54533812666666648</v>
      </c>
      <c r="CV10" s="601">
        <f t="shared" si="30"/>
        <v>0.90666666666666662</v>
      </c>
      <c r="CW10" s="712">
        <v>1</v>
      </c>
      <c r="CX10" s="710">
        <f t="shared" si="76"/>
        <v>42.353468514417834</v>
      </c>
      <c r="CY10" s="745">
        <v>173</v>
      </c>
      <c r="CZ10" s="600">
        <f t="shared" si="31"/>
        <v>6.3168956765693096</v>
      </c>
      <c r="DA10" s="600">
        <f t="shared" si="32"/>
        <v>4.084671363836657</v>
      </c>
      <c r="DB10" s="649">
        <v>0</v>
      </c>
      <c r="DC10" s="764">
        <v>0.8</v>
      </c>
      <c r="DD10" s="764">
        <v>0</v>
      </c>
      <c r="DE10" s="652">
        <f t="shared" si="33"/>
        <v>0</v>
      </c>
      <c r="DF10" s="763">
        <f t="shared" si="34"/>
        <v>0</v>
      </c>
      <c r="DG10" s="649">
        <v>0</v>
      </c>
      <c r="DH10" s="764">
        <v>0.8</v>
      </c>
      <c r="DI10" s="764">
        <v>0</v>
      </c>
      <c r="DJ10" s="652">
        <f t="shared" si="35"/>
        <v>0</v>
      </c>
      <c r="DK10" s="763">
        <f t="shared" si="36"/>
        <v>0</v>
      </c>
      <c r="DL10" s="704">
        <v>1</v>
      </c>
      <c r="DM10" s="605">
        <f t="shared" si="37"/>
        <v>604354.7037824397</v>
      </c>
      <c r="DN10" s="605">
        <v>517787.73</v>
      </c>
      <c r="DO10" s="606">
        <v>0</v>
      </c>
      <c r="DP10" s="600">
        <f t="shared" si="38"/>
        <v>0.8567613137770782</v>
      </c>
      <c r="DQ10" s="600">
        <f t="shared" si="39"/>
        <v>0.8567613137770782</v>
      </c>
      <c r="DR10" s="649">
        <v>0</v>
      </c>
      <c r="DS10" s="767">
        <f t="shared" si="40"/>
        <v>151088.67594560992</v>
      </c>
      <c r="DT10" s="767"/>
      <c r="DU10" s="768"/>
      <c r="DV10" s="652">
        <f t="shared" si="41"/>
        <v>0</v>
      </c>
      <c r="DW10" s="769">
        <f t="shared" si="42"/>
        <v>0</v>
      </c>
      <c r="DX10" s="704">
        <v>1</v>
      </c>
      <c r="DY10" s="636">
        <f t="shared" si="43"/>
        <v>60166.058320965873</v>
      </c>
      <c r="DZ10" s="636">
        <v>40298</v>
      </c>
      <c r="EA10" s="600">
        <f t="shared" si="44"/>
        <v>0.44822550032004604</v>
      </c>
      <c r="EB10" s="603">
        <f t="shared" si="45"/>
        <v>0.66977962533333324</v>
      </c>
      <c r="EC10" s="649">
        <v>0</v>
      </c>
      <c r="ED10" s="770">
        <f t="shared" si="46"/>
        <v>56172</v>
      </c>
      <c r="EE10" s="770"/>
      <c r="EF10" s="652">
        <f t="shared" si="47"/>
        <v>0</v>
      </c>
      <c r="EG10" s="769">
        <f t="shared" si="48"/>
        <v>0</v>
      </c>
      <c r="EH10" s="771">
        <v>0</v>
      </c>
      <c r="EI10" s="770">
        <f t="shared" si="49"/>
        <v>12054</v>
      </c>
      <c r="EJ10" s="770"/>
      <c r="EK10" s="652">
        <f t="shared" si="50"/>
        <v>0</v>
      </c>
      <c r="EL10" s="769">
        <f t="shared" si="51"/>
        <v>0</v>
      </c>
      <c r="EM10" s="649">
        <v>0</v>
      </c>
      <c r="EN10" s="650">
        <f t="shared" si="52"/>
        <v>0</v>
      </c>
      <c r="EO10" s="650"/>
      <c r="EP10" s="651"/>
      <c r="EQ10" s="652">
        <f t="shared" si="53"/>
        <v>0</v>
      </c>
      <c r="ER10" s="649">
        <v>0</v>
      </c>
      <c r="ES10" s="770">
        <f t="shared" si="54"/>
        <v>13716</v>
      </c>
      <c r="ET10" s="770">
        <v>26902.66</v>
      </c>
      <c r="EU10" s="652">
        <f t="shared" si="55"/>
        <v>0</v>
      </c>
      <c r="EV10" s="769">
        <f t="shared" si="56"/>
        <v>1.9614071157771944</v>
      </c>
      <c r="EW10" s="649">
        <v>0</v>
      </c>
      <c r="EX10" s="770">
        <f t="shared" si="57"/>
        <v>897551.43804901547</v>
      </c>
      <c r="EY10" s="770">
        <f t="shared" si="58"/>
        <v>584988.39</v>
      </c>
      <c r="EZ10" s="652">
        <f t="shared" si="59"/>
        <v>0</v>
      </c>
      <c r="FA10" s="769">
        <f t="shared" si="60"/>
        <v>0.65176029495487664</v>
      </c>
      <c r="FB10" s="649">
        <v>0</v>
      </c>
      <c r="FC10" s="770">
        <f t="shared" si="61"/>
        <v>628286.00663431082</v>
      </c>
      <c r="FD10" s="770">
        <v>481365</v>
      </c>
      <c r="FE10" s="652">
        <f t="shared" si="62"/>
        <v>0</v>
      </c>
      <c r="FF10" s="769">
        <f t="shared" si="63"/>
        <v>0.76615585086582216</v>
      </c>
      <c r="FG10" s="649">
        <v>0</v>
      </c>
      <c r="FH10" s="650">
        <v>1.3</v>
      </c>
      <c r="FI10" s="772">
        <f t="shared" si="77"/>
        <v>1.2152698887538562</v>
      </c>
      <c r="FJ10" s="652">
        <f t="shared" si="64"/>
        <v>0</v>
      </c>
      <c r="FK10" s="769">
        <f t="shared" si="65"/>
        <v>0.93482299134912017</v>
      </c>
      <c r="FL10" s="447"/>
      <c r="FM10" s="447">
        <f t="shared" si="66"/>
        <v>9.2461704893330996</v>
      </c>
      <c r="FN10" s="447">
        <f t="shared" si="67"/>
        <v>4.7805254798927193</v>
      </c>
      <c r="FO10" s="447"/>
      <c r="FP10" s="468">
        <f t="shared" si="68"/>
        <v>1.9341326655873394</v>
      </c>
      <c r="FQ10" s="463">
        <f t="shared" si="69"/>
        <v>4.535030944668518E-2</v>
      </c>
      <c r="FR10" s="463">
        <f t="shared" si="70"/>
        <v>1.2033211664193175E-2</v>
      </c>
      <c r="FS10" s="466">
        <f t="shared" si="71"/>
        <v>8729.9345684868968</v>
      </c>
      <c r="FT10" s="466">
        <f t="shared" si="72"/>
        <v>2316.3932453571861</v>
      </c>
      <c r="FU10" s="466">
        <f t="shared" si="73"/>
        <v>11046.327813844084</v>
      </c>
      <c r="FV10" s="513">
        <f t="shared" si="74"/>
        <v>8837.0622510752673</v>
      </c>
      <c r="FW10" s="466">
        <f t="shared" si="75"/>
        <v>2209.2655627688164</v>
      </c>
      <c r="FX10" s="445" t="s">
        <v>254</v>
      </c>
      <c r="FY10" s="634">
        <f>SUM(FY6:FY9)</f>
        <v>77000</v>
      </c>
      <c r="FZ10" s="630">
        <f>FY10/$FY$10</f>
        <v>1</v>
      </c>
      <c r="GA10" s="448"/>
    </row>
    <row r="11" spans="1:183" x14ac:dyDescent="0.25">
      <c r="B11" s="378" t="s">
        <v>255</v>
      </c>
      <c r="C11" s="394" t="s">
        <v>139</v>
      </c>
      <c r="D11" s="407">
        <v>20</v>
      </c>
      <c r="E11" s="438">
        <f t="shared" si="0"/>
        <v>4.0110705547310582E-2</v>
      </c>
      <c r="F11" s="666">
        <v>2</v>
      </c>
      <c r="G11" s="667">
        <v>0.6</v>
      </c>
      <c r="H11" s="399">
        <v>0.64</v>
      </c>
      <c r="I11" s="400">
        <f t="shared" si="1"/>
        <v>1.8309333333333333</v>
      </c>
      <c r="J11" s="400">
        <f t="shared" ref="J11:J40" si="78">H11/G11</f>
        <v>1.0666666666666667</v>
      </c>
      <c r="K11" s="668">
        <v>1</v>
      </c>
      <c r="L11" s="669">
        <v>0.05</v>
      </c>
      <c r="M11" s="399">
        <v>0</v>
      </c>
      <c r="N11" s="400">
        <f t="shared" si="2"/>
        <v>0</v>
      </c>
      <c r="O11" s="400">
        <f t="shared" si="3"/>
        <v>0</v>
      </c>
      <c r="P11" s="670">
        <v>1</v>
      </c>
      <c r="Q11" s="671">
        <v>0.05</v>
      </c>
      <c r="R11" s="399">
        <v>0.12</v>
      </c>
      <c r="S11" s="400">
        <f t="shared" si="4"/>
        <v>1.7802</v>
      </c>
      <c r="T11" s="400">
        <f t="shared" ref="T11:T40" si="79">(R11/Q11)</f>
        <v>2.4</v>
      </c>
      <c r="U11" s="672">
        <v>1</v>
      </c>
      <c r="V11" s="673">
        <v>1</v>
      </c>
      <c r="W11" s="399">
        <v>0.06</v>
      </c>
      <c r="X11" s="400">
        <f t="shared" si="5"/>
        <v>1.6800000000000002E-2</v>
      </c>
      <c r="Y11" s="400">
        <f t="shared" si="6"/>
        <v>0.06</v>
      </c>
      <c r="Z11" s="675">
        <v>1</v>
      </c>
      <c r="AA11" s="676">
        <v>0.9</v>
      </c>
      <c r="AB11" s="676">
        <v>0.5</v>
      </c>
      <c r="AC11" s="400">
        <f t="shared" si="7"/>
        <v>0.44444444444444442</v>
      </c>
      <c r="AD11" s="401">
        <f t="shared" si="8"/>
        <v>0.55555555555555558</v>
      </c>
      <c r="AE11" s="540">
        <v>0</v>
      </c>
      <c r="AF11" s="541"/>
      <c r="AG11" s="541"/>
      <c r="AH11" s="542"/>
      <c r="AI11" s="543">
        <f t="shared" si="9"/>
        <v>0</v>
      </c>
      <c r="AJ11" s="540">
        <v>0</v>
      </c>
      <c r="AK11" s="541"/>
      <c r="AL11" s="541"/>
      <c r="AM11" s="542"/>
      <c r="AN11" s="543">
        <f t="shared" si="10"/>
        <v>0</v>
      </c>
      <c r="AO11" s="540">
        <v>0</v>
      </c>
      <c r="AP11" s="541"/>
      <c r="AQ11" s="541"/>
      <c r="AR11" s="542"/>
      <c r="AS11" s="543">
        <f t="shared" si="11"/>
        <v>0</v>
      </c>
      <c r="AT11" s="678">
        <v>1</v>
      </c>
      <c r="AU11" s="679">
        <v>0.12</v>
      </c>
      <c r="AV11" s="404">
        <v>6.8519405845711548E-2</v>
      </c>
      <c r="AW11" s="400">
        <f t="shared" si="12"/>
        <v>0.42824628653569718</v>
      </c>
      <c r="AX11" s="401">
        <f t="shared" si="13"/>
        <v>0.57099504871426288</v>
      </c>
      <c r="AY11" s="683">
        <v>1</v>
      </c>
      <c r="AZ11" s="682">
        <f t="shared" ref="AZ11:AZ21" si="80">E11*$AZ$42</f>
        <v>36.099634992579524</v>
      </c>
      <c r="BA11" s="565">
        <v>9</v>
      </c>
      <c r="BB11" s="400">
        <f t="shared" si="14"/>
        <v>0.24930999999999998</v>
      </c>
      <c r="BC11" s="401">
        <f t="shared" si="15"/>
        <v>0.24930999999999998</v>
      </c>
      <c r="BD11" s="685">
        <v>1</v>
      </c>
      <c r="BE11" s="686">
        <v>1.7999999999999999E-2</v>
      </c>
      <c r="BF11" s="404">
        <v>1.7999999999999999E-2</v>
      </c>
      <c r="BG11" s="400">
        <f t="shared" si="16"/>
        <v>1</v>
      </c>
      <c r="BH11" s="401">
        <f t="shared" si="17"/>
        <v>1</v>
      </c>
      <c r="BI11" s="688">
        <v>1</v>
      </c>
      <c r="BJ11" s="727">
        <v>50</v>
      </c>
      <c r="BK11" s="745">
        <v>47</v>
      </c>
      <c r="BL11" s="400">
        <f t="shared" si="18"/>
        <v>0.94</v>
      </c>
      <c r="BM11" s="400">
        <f t="shared" si="19"/>
        <v>0.94</v>
      </c>
      <c r="BN11" s="689">
        <v>1</v>
      </c>
      <c r="BO11" s="745">
        <v>200</v>
      </c>
      <c r="BP11" s="745">
        <v>208.7</v>
      </c>
      <c r="BQ11" s="400">
        <f t="shared" si="20"/>
        <v>1.0434999999999999</v>
      </c>
      <c r="BR11" s="401">
        <f t="shared" si="21"/>
        <v>1.0434999999999999</v>
      </c>
      <c r="BS11" s="690">
        <v>2</v>
      </c>
      <c r="BT11" s="575">
        <v>16000</v>
      </c>
      <c r="BU11" s="575">
        <v>16261</v>
      </c>
      <c r="BV11" s="400">
        <f t="shared" si="22"/>
        <v>2.0168558063063062</v>
      </c>
      <c r="BW11" s="400">
        <f t="shared" si="23"/>
        <v>1.0163125</v>
      </c>
      <c r="BX11" s="540">
        <v>0</v>
      </c>
      <c r="BY11" s="541">
        <v>1</v>
      </c>
      <c r="BZ11" s="541"/>
      <c r="CA11" s="542"/>
      <c r="CB11" s="543">
        <f t="shared" si="24"/>
        <v>0</v>
      </c>
      <c r="CC11" s="540">
        <v>0</v>
      </c>
      <c r="CD11" s="541"/>
      <c r="CE11" s="541"/>
      <c r="CF11" s="542"/>
      <c r="CG11" s="543">
        <f t="shared" si="25"/>
        <v>0</v>
      </c>
      <c r="CH11" s="540">
        <v>0</v>
      </c>
      <c r="CI11" s="541"/>
      <c r="CJ11" s="541"/>
      <c r="CK11" s="542"/>
      <c r="CL11" s="543">
        <f t="shared" si="26"/>
        <v>0</v>
      </c>
      <c r="CM11" s="691">
        <v>1</v>
      </c>
      <c r="CN11" s="575">
        <f>(E11*$CN$42)</f>
        <v>121.95410625512493</v>
      </c>
      <c r="CO11" s="575">
        <v>198</v>
      </c>
      <c r="CP11" s="400">
        <f t="shared" si="27"/>
        <v>1.5640549519584899</v>
      </c>
      <c r="CQ11" s="400">
        <f t="shared" si="28"/>
        <v>1.6235615681999995</v>
      </c>
      <c r="CR11" s="692">
        <v>1</v>
      </c>
      <c r="CS11" s="575">
        <f t="shared" ref="CS11:CS21" si="81">E11*$CS$42</f>
        <v>487.81642502049971</v>
      </c>
      <c r="CT11" s="575">
        <v>450</v>
      </c>
      <c r="CU11" s="400">
        <f t="shared" si="29"/>
        <v>0.55484836070992427</v>
      </c>
      <c r="CV11" s="401">
        <f t="shared" si="30"/>
        <v>0.92247816374999969</v>
      </c>
      <c r="CW11" s="693">
        <v>1</v>
      </c>
      <c r="CX11" s="745">
        <f t="shared" si="76"/>
        <v>470.59409460464258</v>
      </c>
      <c r="CY11" s="745">
        <v>1086</v>
      </c>
      <c r="CZ11" s="400">
        <f t="shared" si="31"/>
        <v>3.568863488022453</v>
      </c>
      <c r="DA11" s="400">
        <f t="shared" si="32"/>
        <v>2.3077212664820514</v>
      </c>
      <c r="DB11" s="694">
        <v>1</v>
      </c>
      <c r="DC11" s="404">
        <v>0.8</v>
      </c>
      <c r="DD11" s="404">
        <v>0.53800000000000003</v>
      </c>
      <c r="DE11" s="400">
        <f t="shared" si="33"/>
        <v>0.42031249999999998</v>
      </c>
      <c r="DF11" s="401">
        <f t="shared" si="34"/>
        <v>0.67249999999999999</v>
      </c>
      <c r="DG11" s="398">
        <v>1</v>
      </c>
      <c r="DH11" s="404">
        <v>0.8</v>
      </c>
      <c r="DI11" s="404">
        <v>0.40200000000000002</v>
      </c>
      <c r="DJ11" s="400">
        <f t="shared" si="35"/>
        <v>0.20728124999999997</v>
      </c>
      <c r="DK11" s="401">
        <f t="shared" si="36"/>
        <v>0.50249999999999995</v>
      </c>
      <c r="DL11" s="695">
        <v>1</v>
      </c>
      <c r="DM11" s="405">
        <f t="shared" si="37"/>
        <v>2014515.6792747986</v>
      </c>
      <c r="DN11" s="405">
        <v>1861646.3</v>
      </c>
      <c r="DO11" s="406">
        <v>0</v>
      </c>
      <c r="DP11" s="400">
        <f t="shared" si="38"/>
        <v>0.92411606380257627</v>
      </c>
      <c r="DQ11" s="400">
        <f t="shared" si="39"/>
        <v>0.92411606380257627</v>
      </c>
      <c r="DR11" s="696">
        <v>1</v>
      </c>
      <c r="DS11" s="405">
        <f t="shared" si="40"/>
        <v>503628.91981869965</v>
      </c>
      <c r="DT11" s="405">
        <v>226010.28</v>
      </c>
      <c r="DU11" s="406"/>
      <c r="DV11" s="400">
        <f t="shared" si="41"/>
        <v>0.44876350643517648</v>
      </c>
      <c r="DW11" s="403">
        <f t="shared" si="42"/>
        <v>0.44876350643517648</v>
      </c>
      <c r="DX11" s="697">
        <v>1</v>
      </c>
      <c r="DY11" s="453">
        <f t="shared" si="43"/>
        <v>200553.5277365529</v>
      </c>
      <c r="DZ11" s="453">
        <v>116913</v>
      </c>
      <c r="EA11" s="400">
        <f t="shared" si="44"/>
        <v>0.390119022672968</v>
      </c>
      <c r="EB11" s="403">
        <f t="shared" si="45"/>
        <v>0.58295160059999995</v>
      </c>
      <c r="EC11" s="698">
        <v>2</v>
      </c>
      <c r="ED11" s="453">
        <f t="shared" si="46"/>
        <v>187240</v>
      </c>
      <c r="EE11" s="453">
        <v>316089.76</v>
      </c>
      <c r="EF11" s="400">
        <f t="shared" si="47"/>
        <v>0.93068708485203278</v>
      </c>
      <c r="EG11" s="403">
        <f t="shared" si="48"/>
        <v>1.6881529587694937</v>
      </c>
      <c r="EH11" s="701">
        <v>1</v>
      </c>
      <c r="EI11" s="453">
        <f t="shared" si="49"/>
        <v>40180</v>
      </c>
      <c r="EJ11" s="453">
        <v>35025</v>
      </c>
      <c r="EK11" s="400">
        <f t="shared" si="50"/>
        <v>0.8717023394723743</v>
      </c>
      <c r="EL11" s="403">
        <f t="shared" si="51"/>
        <v>0.8717023394723743</v>
      </c>
      <c r="EM11" s="540">
        <v>0</v>
      </c>
      <c r="EN11" s="541">
        <f t="shared" si="52"/>
        <v>0</v>
      </c>
      <c r="EO11" s="541"/>
      <c r="EP11" s="542"/>
      <c r="EQ11" s="543">
        <f t="shared" si="53"/>
        <v>0</v>
      </c>
      <c r="ER11" s="702">
        <v>1</v>
      </c>
      <c r="ES11" s="453">
        <f t="shared" si="54"/>
        <v>45720</v>
      </c>
      <c r="ET11" s="453">
        <v>4457</v>
      </c>
      <c r="EU11" s="400">
        <f t="shared" si="55"/>
        <v>1.1439193000973727E-2</v>
      </c>
      <c r="EV11" s="403">
        <f t="shared" si="56"/>
        <v>9.7484689413823267E-2</v>
      </c>
      <c r="EW11" s="704">
        <v>1</v>
      </c>
      <c r="EX11" s="453">
        <f t="shared" si="57"/>
        <v>2991838.1268300512</v>
      </c>
      <c r="EY11" s="453">
        <f t="shared" si="58"/>
        <v>2560141.34</v>
      </c>
      <c r="EZ11" s="400">
        <f t="shared" si="59"/>
        <v>0.83142634717841546</v>
      </c>
      <c r="FA11" s="403">
        <f t="shared" si="60"/>
        <v>0.8557085081045317</v>
      </c>
      <c r="FB11" s="398">
        <v>1</v>
      </c>
      <c r="FC11" s="453">
        <f t="shared" si="61"/>
        <v>2094286.6887810356</v>
      </c>
      <c r="FD11" s="453">
        <v>1896698</v>
      </c>
      <c r="FE11" s="400">
        <f t="shared" si="62"/>
        <v>0.90565346671995484</v>
      </c>
      <c r="FF11" s="403">
        <f t="shared" si="63"/>
        <v>0.90565346671995484</v>
      </c>
      <c r="FG11" s="398">
        <v>1</v>
      </c>
      <c r="FH11" s="402">
        <v>1.3</v>
      </c>
      <c r="FI11" s="407">
        <f t="shared" si="77"/>
        <v>1.3497886010318985</v>
      </c>
      <c r="FJ11" s="400">
        <f t="shared" si="64"/>
        <v>1.038298923870691</v>
      </c>
      <c r="FK11" s="403">
        <f t="shared" si="65"/>
        <v>1.038298923870691</v>
      </c>
      <c r="FL11" s="447"/>
      <c r="FM11" s="447">
        <f t="shared" si="66"/>
        <v>22.41785636931581</v>
      </c>
      <c r="FN11" s="447">
        <f t="shared" si="67"/>
        <v>22.464364486671567</v>
      </c>
      <c r="FO11" s="447"/>
      <c r="FP11" s="468">
        <f t="shared" si="68"/>
        <v>0.9979296936094787</v>
      </c>
      <c r="FQ11" s="463">
        <f t="shared" si="69"/>
        <v>2.3398819127788496E-2</v>
      </c>
      <c r="FR11" s="463">
        <f t="shared" si="70"/>
        <v>4.0110705547310582E-2</v>
      </c>
      <c r="FS11" s="466">
        <f t="shared" si="71"/>
        <v>4504.2726820992857</v>
      </c>
      <c r="FT11" s="466">
        <f t="shared" si="72"/>
        <v>7721.3108178572875</v>
      </c>
      <c r="FU11" s="466">
        <f t="shared" si="73"/>
        <v>12225.583499956574</v>
      </c>
      <c r="FV11" s="513">
        <f t="shared" si="74"/>
        <v>9780.4667999652593</v>
      </c>
      <c r="FW11" s="466">
        <f t="shared" si="75"/>
        <v>2445.1166999913144</v>
      </c>
      <c r="FX11" s="445" t="s">
        <v>255</v>
      </c>
      <c r="FY11" s="641"/>
      <c r="FZ11" s="641"/>
      <c r="GA11" s="633"/>
    </row>
    <row r="12" spans="1:183" x14ac:dyDescent="0.25">
      <c r="B12" s="378" t="s">
        <v>255</v>
      </c>
      <c r="C12" s="394" t="s">
        <v>140</v>
      </c>
      <c r="D12" s="407">
        <v>17.989999999999998</v>
      </c>
      <c r="E12" s="438">
        <f t="shared" si="0"/>
        <v>3.6079579639805862E-2</v>
      </c>
      <c r="F12" s="666">
        <v>2</v>
      </c>
      <c r="G12" s="667">
        <v>0.6</v>
      </c>
      <c r="H12" s="399">
        <v>0.8</v>
      </c>
      <c r="I12" s="400">
        <f t="shared" si="1"/>
        <v>2.2886666666666668</v>
      </c>
      <c r="J12" s="400">
        <f t="shared" si="78"/>
        <v>1.3333333333333335</v>
      </c>
      <c r="K12" s="668">
        <v>1</v>
      </c>
      <c r="L12" s="669">
        <v>0.2</v>
      </c>
      <c r="M12" s="399">
        <v>0.24</v>
      </c>
      <c r="N12" s="400">
        <f t="shared" si="2"/>
        <v>0.88</v>
      </c>
      <c r="O12" s="400">
        <f t="shared" si="3"/>
        <v>1.2</v>
      </c>
      <c r="P12" s="670">
        <v>1</v>
      </c>
      <c r="Q12" s="671">
        <v>0.2</v>
      </c>
      <c r="R12" s="399">
        <v>0.28999999999999998</v>
      </c>
      <c r="S12" s="400">
        <f t="shared" si="4"/>
        <v>1.0755374999999998</v>
      </c>
      <c r="T12" s="400">
        <f t="shared" si="79"/>
        <v>1.4499999999999997</v>
      </c>
      <c r="U12" s="672">
        <v>2</v>
      </c>
      <c r="V12" s="673">
        <v>1</v>
      </c>
      <c r="W12" s="399">
        <v>0.24</v>
      </c>
      <c r="X12" s="400">
        <f t="shared" si="5"/>
        <v>0.13440000000000002</v>
      </c>
      <c r="Y12" s="400">
        <f t="shared" si="6"/>
        <v>0.24</v>
      </c>
      <c r="Z12" s="675">
        <v>2</v>
      </c>
      <c r="AA12" s="676">
        <v>0.9</v>
      </c>
      <c r="AB12" s="676">
        <v>0.73</v>
      </c>
      <c r="AC12" s="400">
        <f t="shared" si="7"/>
        <v>1.2977777777777777</v>
      </c>
      <c r="AD12" s="401">
        <f t="shared" si="8"/>
        <v>0.81111111111111112</v>
      </c>
      <c r="AE12" s="540">
        <v>0</v>
      </c>
      <c r="AF12" s="541"/>
      <c r="AG12" s="541"/>
      <c r="AH12" s="542"/>
      <c r="AI12" s="543">
        <f t="shared" si="9"/>
        <v>0</v>
      </c>
      <c r="AJ12" s="540">
        <v>0</v>
      </c>
      <c r="AK12" s="541"/>
      <c r="AL12" s="541"/>
      <c r="AM12" s="542"/>
      <c r="AN12" s="543">
        <f t="shared" si="10"/>
        <v>0</v>
      </c>
      <c r="AO12" s="540">
        <v>0</v>
      </c>
      <c r="AP12" s="541"/>
      <c r="AQ12" s="541"/>
      <c r="AR12" s="542"/>
      <c r="AS12" s="543">
        <f t="shared" si="11"/>
        <v>0</v>
      </c>
      <c r="AT12" s="678">
        <v>1</v>
      </c>
      <c r="AU12" s="679">
        <v>0.12</v>
      </c>
      <c r="AV12" s="404">
        <v>4.4563898040575686E-2</v>
      </c>
      <c r="AW12" s="400">
        <f t="shared" si="12"/>
        <v>0.27852436275359804</v>
      </c>
      <c r="AX12" s="401">
        <f t="shared" si="13"/>
        <v>0.37136581700479737</v>
      </c>
      <c r="AY12" s="683">
        <v>2</v>
      </c>
      <c r="AZ12" s="682">
        <f t="shared" si="80"/>
        <v>32.471621675825276</v>
      </c>
      <c r="BA12" s="565">
        <v>35.700000000000003</v>
      </c>
      <c r="BB12" s="400">
        <f t="shared" si="14"/>
        <v>2.1988430609597929</v>
      </c>
      <c r="BC12" s="401">
        <f t="shared" si="15"/>
        <v>1.0994215304798964</v>
      </c>
      <c r="BD12" s="685">
        <v>1</v>
      </c>
      <c r="BE12" s="686">
        <v>1.6E-2</v>
      </c>
      <c r="BF12" s="404">
        <v>1.7999999999999999E-2</v>
      </c>
      <c r="BG12" s="400">
        <f t="shared" si="16"/>
        <v>1.125</v>
      </c>
      <c r="BH12" s="401">
        <f t="shared" si="17"/>
        <v>1.125</v>
      </c>
      <c r="BI12" s="688">
        <v>1</v>
      </c>
      <c r="BJ12" s="727">
        <v>72.159159279611728</v>
      </c>
      <c r="BK12" s="745">
        <v>53.7</v>
      </c>
      <c r="BL12" s="400">
        <f t="shared" si="18"/>
        <v>0.7441882712618122</v>
      </c>
      <c r="BM12" s="400">
        <f t="shared" si="19"/>
        <v>0.7441882712618122</v>
      </c>
      <c r="BN12" s="689">
        <v>2</v>
      </c>
      <c r="BO12" s="745">
        <v>600</v>
      </c>
      <c r="BP12" s="745">
        <v>576.70000000000005</v>
      </c>
      <c r="BQ12" s="400">
        <f t="shared" si="20"/>
        <v>1.9223333333333334</v>
      </c>
      <c r="BR12" s="401">
        <f t="shared" si="21"/>
        <v>0.96116666666666672</v>
      </c>
      <c r="BS12" s="690">
        <v>2</v>
      </c>
      <c r="BT12" s="575">
        <v>7500</v>
      </c>
      <c r="BU12" s="575">
        <v>8813</v>
      </c>
      <c r="BV12" s="400">
        <f t="shared" si="22"/>
        <v>2.3319008960960961</v>
      </c>
      <c r="BW12" s="400">
        <f t="shared" si="23"/>
        <v>1.1750666666666667</v>
      </c>
      <c r="BX12" s="540">
        <v>0</v>
      </c>
      <c r="BY12" s="541">
        <v>1</v>
      </c>
      <c r="BZ12" s="541"/>
      <c r="CA12" s="542"/>
      <c r="CB12" s="543">
        <f t="shared" si="24"/>
        <v>0</v>
      </c>
      <c r="CC12" s="540">
        <v>0</v>
      </c>
      <c r="CD12" s="541"/>
      <c r="CE12" s="541"/>
      <c r="CF12" s="542"/>
      <c r="CG12" s="543">
        <f t="shared" si="25"/>
        <v>0</v>
      </c>
      <c r="CH12" s="540">
        <v>0</v>
      </c>
      <c r="CI12" s="541"/>
      <c r="CJ12" s="541"/>
      <c r="CK12" s="542"/>
      <c r="CL12" s="543">
        <f t="shared" si="26"/>
        <v>0</v>
      </c>
      <c r="CM12" s="691">
        <v>2</v>
      </c>
      <c r="CN12" s="575">
        <f>(E12*$CN$42)</f>
        <v>109.69771857648485</v>
      </c>
      <c r="CO12" s="575">
        <v>279</v>
      </c>
      <c r="CP12" s="400">
        <f t="shared" si="27"/>
        <v>4.900268180374268</v>
      </c>
      <c r="CQ12" s="400">
        <f t="shared" si="28"/>
        <v>2.5433528027793217</v>
      </c>
      <c r="CR12" s="692">
        <v>2</v>
      </c>
      <c r="CS12" s="575">
        <f t="shared" si="81"/>
        <v>438.79087430593938</v>
      </c>
      <c r="CT12" s="575">
        <v>551</v>
      </c>
      <c r="CU12" s="400">
        <f t="shared" si="29"/>
        <v>1.5105747477051119</v>
      </c>
      <c r="CV12" s="401">
        <f t="shared" si="30"/>
        <v>1.2557234716231238</v>
      </c>
      <c r="CW12" s="693">
        <v>1</v>
      </c>
      <c r="CX12" s="745">
        <f t="shared" si="76"/>
        <v>380.75779959313985</v>
      </c>
      <c r="CY12" s="745">
        <v>518</v>
      </c>
      <c r="CZ12" s="400">
        <f t="shared" si="31"/>
        <v>2.1039118284390401</v>
      </c>
      <c r="DA12" s="400">
        <f t="shared" si="32"/>
        <v>1.3604448826879207</v>
      </c>
      <c r="DB12" s="694">
        <v>1</v>
      </c>
      <c r="DC12" s="404">
        <v>0.8</v>
      </c>
      <c r="DD12" s="404">
        <v>0.47899999999999998</v>
      </c>
      <c r="DE12" s="400">
        <f t="shared" si="33"/>
        <v>0.37421874999999993</v>
      </c>
      <c r="DF12" s="401">
        <f t="shared" si="34"/>
        <v>0.59874999999999989</v>
      </c>
      <c r="DG12" s="398">
        <v>1</v>
      </c>
      <c r="DH12" s="404">
        <v>0.8</v>
      </c>
      <c r="DI12" s="404">
        <v>0.41799999999999998</v>
      </c>
      <c r="DJ12" s="400">
        <f t="shared" si="35"/>
        <v>0.21553124999999998</v>
      </c>
      <c r="DK12" s="401">
        <f t="shared" si="36"/>
        <v>0.52249999999999996</v>
      </c>
      <c r="DL12" s="695">
        <v>1</v>
      </c>
      <c r="DM12" s="405">
        <f t="shared" si="37"/>
        <v>1812056.8535076813</v>
      </c>
      <c r="DN12" s="405">
        <v>2135976.06</v>
      </c>
      <c r="DO12" s="406">
        <v>4076.74</v>
      </c>
      <c r="DP12" s="400">
        <f t="shared" si="38"/>
        <v>1.1810075361914845</v>
      </c>
      <c r="DQ12" s="400">
        <f t="shared" si="39"/>
        <v>1.1810075361914845</v>
      </c>
      <c r="DR12" s="696">
        <v>2</v>
      </c>
      <c r="DS12" s="405">
        <f t="shared" si="40"/>
        <v>453014.21337692032</v>
      </c>
      <c r="DT12" s="405">
        <v>599893.71</v>
      </c>
      <c r="DU12" s="406"/>
      <c r="DV12" s="400">
        <f t="shared" si="41"/>
        <v>2.6484542528067299</v>
      </c>
      <c r="DW12" s="403">
        <f t="shared" si="42"/>
        <v>1.3242271264033649</v>
      </c>
      <c r="DX12" s="697">
        <v>1</v>
      </c>
      <c r="DY12" s="453">
        <f t="shared" si="43"/>
        <v>180397.8981990293</v>
      </c>
      <c r="DZ12" s="453">
        <v>125370</v>
      </c>
      <c r="EA12" s="400">
        <f t="shared" si="44"/>
        <v>0.46507905466523586</v>
      </c>
      <c r="EB12" s="403">
        <f t="shared" si="45"/>
        <v>0.69496375097276275</v>
      </c>
      <c r="EC12" s="698">
        <v>0</v>
      </c>
      <c r="ED12" s="453">
        <f t="shared" si="46"/>
        <v>168422.37999999998</v>
      </c>
      <c r="EE12" s="453"/>
      <c r="EF12" s="400">
        <f t="shared" si="47"/>
        <v>0</v>
      </c>
      <c r="EG12" s="403">
        <f t="shared" si="48"/>
        <v>0</v>
      </c>
      <c r="EH12" s="701">
        <v>1</v>
      </c>
      <c r="EI12" s="453">
        <f t="shared" si="49"/>
        <v>36141.909999999996</v>
      </c>
      <c r="EJ12" s="453">
        <v>8173</v>
      </c>
      <c r="EK12" s="400">
        <f t="shared" si="50"/>
        <v>0.22613636080660932</v>
      </c>
      <c r="EL12" s="403">
        <f t="shared" si="51"/>
        <v>0.22613636080660932</v>
      </c>
      <c r="EM12" s="540">
        <v>0</v>
      </c>
      <c r="EN12" s="541">
        <f t="shared" si="52"/>
        <v>0</v>
      </c>
      <c r="EO12" s="541"/>
      <c r="EP12" s="542"/>
      <c r="EQ12" s="543">
        <f t="shared" si="53"/>
        <v>0</v>
      </c>
      <c r="ER12" s="702">
        <v>1</v>
      </c>
      <c r="ES12" s="453">
        <f t="shared" si="54"/>
        <v>41125.14</v>
      </c>
      <c r="ET12" s="453">
        <v>1330</v>
      </c>
      <c r="EU12" s="400">
        <f t="shared" si="55"/>
        <v>3.7949252567072095E-3</v>
      </c>
      <c r="EV12" s="403">
        <f t="shared" si="56"/>
        <v>3.2340315437224043E-2</v>
      </c>
      <c r="EW12" s="704">
        <v>1</v>
      </c>
      <c r="EX12" s="453">
        <f t="shared" si="57"/>
        <v>2691158.3950836309</v>
      </c>
      <c r="EY12" s="453">
        <f t="shared" si="58"/>
        <v>2874819.5100000002</v>
      </c>
      <c r="EZ12" s="400">
        <f t="shared" si="59"/>
        <v>1.0379328472682252</v>
      </c>
      <c r="FA12" s="403">
        <f t="shared" si="60"/>
        <v>1.0682461185680829</v>
      </c>
      <c r="FB12" s="398">
        <v>1</v>
      </c>
      <c r="FC12" s="453">
        <f t="shared" si="61"/>
        <v>1883810.8765585416</v>
      </c>
      <c r="FD12" s="453">
        <v>1655286</v>
      </c>
      <c r="FE12" s="400">
        <f t="shared" si="62"/>
        <v>0.87869011724997337</v>
      </c>
      <c r="FF12" s="403">
        <f t="shared" si="63"/>
        <v>0.87869011724997337</v>
      </c>
      <c r="FG12" s="398">
        <v>1</v>
      </c>
      <c r="FH12" s="402">
        <v>1.3</v>
      </c>
      <c r="FI12" s="407">
        <f t="shared" si="77"/>
        <v>1.7367509360920108</v>
      </c>
      <c r="FJ12" s="400">
        <f t="shared" si="64"/>
        <v>1.3359622585323159</v>
      </c>
      <c r="FK12" s="403">
        <f t="shared" si="65"/>
        <v>1.3359622585323159</v>
      </c>
      <c r="FL12" s="447"/>
      <c r="FM12" s="447">
        <f t="shared" si="66"/>
        <v>31.158733978144777</v>
      </c>
      <c r="FN12" s="447">
        <f t="shared" si="67"/>
        <v>27.557883510294168</v>
      </c>
      <c r="FO12" s="447"/>
      <c r="FP12" s="468">
        <f t="shared" si="68"/>
        <v>1.1306649861737577</v>
      </c>
      <c r="FQ12" s="463">
        <f t="shared" si="69"/>
        <v>2.6511111629429467E-2</v>
      </c>
      <c r="FR12" s="463">
        <f t="shared" si="70"/>
        <v>3.6079579639805862E-2</v>
      </c>
      <c r="FS12" s="466">
        <f t="shared" si="71"/>
        <v>5103.3889886651723</v>
      </c>
      <c r="FT12" s="466">
        <f t="shared" si="72"/>
        <v>6945.319080662628</v>
      </c>
      <c r="FU12" s="466">
        <f t="shared" si="73"/>
        <v>12048.7080693278</v>
      </c>
      <c r="FV12" s="513">
        <f t="shared" si="74"/>
        <v>9638.9664554622414</v>
      </c>
      <c r="FW12" s="466">
        <f t="shared" si="75"/>
        <v>2409.7416138655594</v>
      </c>
      <c r="FX12" s="445" t="s">
        <v>255</v>
      </c>
      <c r="FY12" s="1007" t="s">
        <v>368</v>
      </c>
      <c r="FZ12" s="1007"/>
      <c r="GA12" s="1008"/>
    </row>
    <row r="13" spans="1:183" x14ac:dyDescent="0.25">
      <c r="B13" s="378" t="s">
        <v>256</v>
      </c>
      <c r="C13" s="394" t="s">
        <v>166</v>
      </c>
      <c r="D13" s="407">
        <v>9</v>
      </c>
      <c r="E13" s="438">
        <f t="shared" si="0"/>
        <v>1.8049817496289762E-2</v>
      </c>
      <c r="F13" s="666">
        <v>1</v>
      </c>
      <c r="G13" s="667">
        <v>0.3</v>
      </c>
      <c r="H13" s="399">
        <v>0.49</v>
      </c>
      <c r="I13" s="400">
        <f t="shared" si="1"/>
        <v>1.4018083333333333</v>
      </c>
      <c r="J13" s="400">
        <f t="shared" si="78"/>
        <v>1.6333333333333333</v>
      </c>
      <c r="K13" s="668">
        <v>1</v>
      </c>
      <c r="L13" s="669">
        <v>0.9</v>
      </c>
      <c r="M13" s="399">
        <v>0.93</v>
      </c>
      <c r="N13" s="400">
        <f t="shared" si="2"/>
        <v>0.75777777777777788</v>
      </c>
      <c r="O13" s="400">
        <f t="shared" si="3"/>
        <v>1.0333333333333334</v>
      </c>
      <c r="P13" s="670">
        <v>1</v>
      </c>
      <c r="Q13" s="671">
        <v>0.2</v>
      </c>
      <c r="R13" s="399">
        <v>0.12</v>
      </c>
      <c r="S13" s="400">
        <f t="shared" si="4"/>
        <v>0.44505</v>
      </c>
      <c r="T13" s="400">
        <f t="shared" si="79"/>
        <v>0.6</v>
      </c>
      <c r="U13" s="672">
        <v>1</v>
      </c>
      <c r="V13" s="673">
        <v>1</v>
      </c>
      <c r="W13" s="399">
        <v>0</v>
      </c>
      <c r="X13" s="400">
        <f t="shared" si="5"/>
        <v>0</v>
      </c>
      <c r="Y13" s="400">
        <f t="shared" si="6"/>
        <v>0</v>
      </c>
      <c r="Z13" s="675">
        <v>1</v>
      </c>
      <c r="AA13" s="676">
        <v>0.9</v>
      </c>
      <c r="AB13" s="676">
        <v>0.79</v>
      </c>
      <c r="AC13" s="400">
        <f t="shared" si="7"/>
        <v>0.70222222222222219</v>
      </c>
      <c r="AD13" s="401">
        <f t="shared" si="8"/>
        <v>0.87777777777777777</v>
      </c>
      <c r="AE13" s="540">
        <v>0</v>
      </c>
      <c r="AF13" s="541"/>
      <c r="AG13" s="541"/>
      <c r="AH13" s="542"/>
      <c r="AI13" s="543">
        <f t="shared" si="9"/>
        <v>0</v>
      </c>
      <c r="AJ13" s="540">
        <v>0</v>
      </c>
      <c r="AK13" s="541"/>
      <c r="AL13" s="541"/>
      <c r="AM13" s="542"/>
      <c r="AN13" s="543">
        <f t="shared" si="10"/>
        <v>0</v>
      </c>
      <c r="AO13" s="540">
        <v>0</v>
      </c>
      <c r="AP13" s="541"/>
      <c r="AQ13" s="541"/>
      <c r="AR13" s="542"/>
      <c r="AS13" s="543">
        <f t="shared" si="11"/>
        <v>0</v>
      </c>
      <c r="AT13" s="678">
        <v>1</v>
      </c>
      <c r="AU13" s="679">
        <v>0.05</v>
      </c>
      <c r="AV13" s="404">
        <v>3.292181069958848E-2</v>
      </c>
      <c r="AW13" s="400">
        <f t="shared" si="12"/>
        <v>0.49382716049382713</v>
      </c>
      <c r="AX13" s="401">
        <f t="shared" si="13"/>
        <v>0.65843621399176955</v>
      </c>
      <c r="AY13" s="683">
        <v>1</v>
      </c>
      <c r="AZ13" s="682">
        <f t="shared" si="80"/>
        <v>16.244835746660787</v>
      </c>
      <c r="BA13" s="565">
        <v>20.3</v>
      </c>
      <c r="BB13" s="400">
        <f t="shared" si="14"/>
        <v>1.2496279012345677</v>
      </c>
      <c r="BC13" s="401">
        <f t="shared" si="15"/>
        <v>1.2496279012345677</v>
      </c>
      <c r="BD13" s="685">
        <v>1</v>
      </c>
      <c r="BE13" s="686">
        <v>1E-3</v>
      </c>
      <c r="BF13" s="404">
        <v>1E-3</v>
      </c>
      <c r="BG13" s="400">
        <f t="shared" si="16"/>
        <v>1</v>
      </c>
      <c r="BH13" s="401">
        <f t="shared" si="17"/>
        <v>1</v>
      </c>
      <c r="BI13" s="688">
        <v>1</v>
      </c>
      <c r="BJ13" s="727">
        <v>36.099634992579524</v>
      </c>
      <c r="BK13" s="745">
        <v>28</v>
      </c>
      <c r="BL13" s="400">
        <f t="shared" si="18"/>
        <v>0.77563111111111105</v>
      </c>
      <c r="BM13" s="400">
        <f t="shared" si="19"/>
        <v>0.77563111111111105</v>
      </c>
      <c r="BN13" s="689">
        <v>1</v>
      </c>
      <c r="BO13" s="745">
        <v>210</v>
      </c>
      <c r="BP13" s="745">
        <v>243</v>
      </c>
      <c r="BQ13" s="400">
        <f t="shared" si="20"/>
        <v>1.1571428571428573</v>
      </c>
      <c r="BR13" s="401">
        <f t="shared" si="21"/>
        <v>1.1571428571428573</v>
      </c>
      <c r="BS13" s="690">
        <v>0</v>
      </c>
      <c r="BT13" s="575">
        <v>0</v>
      </c>
      <c r="BU13" s="575">
        <v>545</v>
      </c>
      <c r="BV13" s="400">
        <f t="shared" si="22"/>
        <v>0</v>
      </c>
      <c r="BW13" s="400">
        <f t="shared" si="23"/>
        <v>0</v>
      </c>
      <c r="BX13" s="540">
        <v>0</v>
      </c>
      <c r="BY13" s="541">
        <v>1</v>
      </c>
      <c r="BZ13" s="541"/>
      <c r="CA13" s="542"/>
      <c r="CB13" s="543">
        <f t="shared" si="24"/>
        <v>0</v>
      </c>
      <c r="CC13" s="540">
        <v>0</v>
      </c>
      <c r="CD13" s="541"/>
      <c r="CE13" s="541"/>
      <c r="CF13" s="542"/>
      <c r="CG13" s="543">
        <f t="shared" si="25"/>
        <v>0</v>
      </c>
      <c r="CH13" s="540">
        <v>0</v>
      </c>
      <c r="CI13" s="541"/>
      <c r="CJ13" s="541"/>
      <c r="CK13" s="542"/>
      <c r="CL13" s="543">
        <f t="shared" si="26"/>
        <v>0</v>
      </c>
      <c r="CM13" s="691">
        <v>0</v>
      </c>
      <c r="CN13" s="575">
        <v>30</v>
      </c>
      <c r="CO13" s="575">
        <v>0</v>
      </c>
      <c r="CP13" s="400">
        <f t="shared" si="27"/>
        <v>0</v>
      </c>
      <c r="CQ13" s="400">
        <f t="shared" si="28"/>
        <v>0</v>
      </c>
      <c r="CR13" s="692">
        <v>1</v>
      </c>
      <c r="CS13" s="575">
        <f t="shared" si="81"/>
        <v>219.51739125922487</v>
      </c>
      <c r="CT13" s="575">
        <v>479</v>
      </c>
      <c r="CU13" s="400">
        <f t="shared" si="29"/>
        <v>1.3124561223706357</v>
      </c>
      <c r="CV13" s="401">
        <f t="shared" si="30"/>
        <v>2.182059458944444</v>
      </c>
      <c r="CW13" s="693">
        <v>0</v>
      </c>
      <c r="CX13" s="745">
        <f t="shared" si="76"/>
        <v>95.295304157440128</v>
      </c>
      <c r="CY13" s="745">
        <v>199</v>
      </c>
      <c r="CZ13" s="400">
        <f t="shared" si="31"/>
        <v>0</v>
      </c>
      <c r="DA13" s="400">
        <f t="shared" si="32"/>
        <v>2.088245604119447</v>
      </c>
      <c r="DB13" s="694">
        <v>0</v>
      </c>
      <c r="DC13" s="404">
        <v>0.8</v>
      </c>
      <c r="DD13" s="404">
        <v>0.59899999999999998</v>
      </c>
      <c r="DE13" s="400">
        <f t="shared" si="33"/>
        <v>0</v>
      </c>
      <c r="DF13" s="401">
        <f t="shared" si="34"/>
        <v>0.74874999999999992</v>
      </c>
      <c r="DG13" s="398">
        <v>1</v>
      </c>
      <c r="DH13" s="404">
        <v>0.8</v>
      </c>
      <c r="DI13" s="404">
        <v>0.55900000000000005</v>
      </c>
      <c r="DJ13" s="400">
        <f t="shared" si="35"/>
        <v>0.28823437499999999</v>
      </c>
      <c r="DK13" s="401">
        <f t="shared" si="36"/>
        <v>0.69874999999999998</v>
      </c>
      <c r="DL13" s="695">
        <v>1</v>
      </c>
      <c r="DM13" s="405">
        <f t="shared" si="37"/>
        <v>906532.05567365943</v>
      </c>
      <c r="DN13" s="405">
        <v>1052029.98</v>
      </c>
      <c r="DO13" s="406">
        <v>211323.62</v>
      </c>
      <c r="DP13" s="400">
        <f t="shared" si="38"/>
        <v>1.3936116126210016</v>
      </c>
      <c r="DQ13" s="400">
        <f t="shared" si="39"/>
        <v>1.3936116126210016</v>
      </c>
      <c r="DR13" s="696">
        <v>1</v>
      </c>
      <c r="DS13" s="405">
        <f t="shared" si="40"/>
        <v>226633.01391841486</v>
      </c>
      <c r="DT13" s="405">
        <v>274193.19</v>
      </c>
      <c r="DU13" s="406">
        <v>49221.9</v>
      </c>
      <c r="DV13" s="400">
        <f t="shared" si="41"/>
        <v>1.427043149664089</v>
      </c>
      <c r="DW13" s="403">
        <f t="shared" si="42"/>
        <v>1.427043149664089</v>
      </c>
      <c r="DX13" s="697">
        <v>1</v>
      </c>
      <c r="DY13" s="453">
        <f t="shared" si="43"/>
        <v>90249.087481448805</v>
      </c>
      <c r="DZ13" s="453">
        <v>98229</v>
      </c>
      <c r="EA13" s="400">
        <f t="shared" si="44"/>
        <v>0.72838590287256288</v>
      </c>
      <c r="EB13" s="403">
        <f t="shared" si="45"/>
        <v>1.0884209773333333</v>
      </c>
      <c r="EC13" s="698">
        <v>1</v>
      </c>
      <c r="ED13" s="453">
        <f t="shared" si="46"/>
        <v>84258</v>
      </c>
      <c r="EE13" s="453"/>
      <c r="EF13" s="400">
        <f t="shared" si="47"/>
        <v>0</v>
      </c>
      <c r="EG13" s="403">
        <f t="shared" si="48"/>
        <v>0</v>
      </c>
      <c r="EH13" s="701">
        <v>1</v>
      </c>
      <c r="EI13" s="453">
        <f t="shared" si="49"/>
        <v>18081</v>
      </c>
      <c r="EJ13" s="453">
        <v>21478</v>
      </c>
      <c r="EK13" s="400">
        <f t="shared" si="50"/>
        <v>1.1878767767269509</v>
      </c>
      <c r="EL13" s="403">
        <f t="shared" si="51"/>
        <v>1.1878767767269509</v>
      </c>
      <c r="EM13" s="540">
        <v>0</v>
      </c>
      <c r="EN13" s="541">
        <f t="shared" si="52"/>
        <v>0</v>
      </c>
      <c r="EO13" s="541"/>
      <c r="EP13" s="542"/>
      <c r="EQ13" s="543">
        <f t="shared" si="53"/>
        <v>0</v>
      </c>
      <c r="ER13" s="702">
        <v>1</v>
      </c>
      <c r="ES13" s="453">
        <f t="shared" si="54"/>
        <v>20574</v>
      </c>
      <c r="ET13" s="453">
        <v>5483</v>
      </c>
      <c r="EU13" s="400">
        <f t="shared" si="55"/>
        <v>3.1272203636895243E-2</v>
      </c>
      <c r="EV13" s="403">
        <f t="shared" si="56"/>
        <v>0.26650140954602897</v>
      </c>
      <c r="EW13" s="704">
        <v>1</v>
      </c>
      <c r="EX13" s="453">
        <f t="shared" si="57"/>
        <v>1346327.1570735232</v>
      </c>
      <c r="EY13" s="453">
        <f t="shared" si="58"/>
        <v>1711958.69</v>
      </c>
      <c r="EZ13" s="400">
        <f t="shared" si="59"/>
        <v>1.235493905406406</v>
      </c>
      <c r="FA13" s="403">
        <f t="shared" si="60"/>
        <v>1.2715770316341539</v>
      </c>
      <c r="FB13" s="398">
        <v>1</v>
      </c>
      <c r="FC13" s="453">
        <f t="shared" si="61"/>
        <v>942429.00995146611</v>
      </c>
      <c r="FD13" s="453">
        <v>1111480</v>
      </c>
      <c r="FE13" s="400">
        <f t="shared" si="62"/>
        <v>1.1793779566030547</v>
      </c>
      <c r="FF13" s="403">
        <f t="shared" si="63"/>
        <v>1.1793779566030547</v>
      </c>
      <c r="FG13" s="398">
        <v>1</v>
      </c>
      <c r="FH13" s="402">
        <v>1.3</v>
      </c>
      <c r="FI13" s="407">
        <f t="shared" si="77"/>
        <v>1.5402514575161046</v>
      </c>
      <c r="FJ13" s="400">
        <f t="shared" si="64"/>
        <v>1.1848088134739265</v>
      </c>
      <c r="FK13" s="403">
        <f t="shared" si="65"/>
        <v>1.1848088134739265</v>
      </c>
      <c r="FL13" s="447"/>
      <c r="FM13" s="447">
        <f t="shared" si="66"/>
        <v>17.951648181691215</v>
      </c>
      <c r="FN13" s="447">
        <f t="shared" si="67"/>
        <v>16.211141893606239</v>
      </c>
      <c r="FO13" s="447"/>
      <c r="FP13" s="468">
        <f t="shared" si="68"/>
        <v>1.1073648173279786</v>
      </c>
      <c r="FQ13" s="463">
        <f t="shared" si="69"/>
        <v>2.5964784127641884E-2</v>
      </c>
      <c r="FR13" s="463">
        <f t="shared" si="70"/>
        <v>1.8049817496289762E-2</v>
      </c>
      <c r="FS13" s="466">
        <f t="shared" si="71"/>
        <v>4998.2209445710623</v>
      </c>
      <c r="FT13" s="466">
        <f t="shared" si="72"/>
        <v>3474.5898680357791</v>
      </c>
      <c r="FU13" s="466">
        <f t="shared" si="73"/>
        <v>8472.8108126068419</v>
      </c>
      <c r="FV13" s="513">
        <f t="shared" si="74"/>
        <v>6778.2486500854739</v>
      </c>
      <c r="FW13" s="466">
        <f t="shared" si="75"/>
        <v>1694.562162521368</v>
      </c>
      <c r="FX13" s="445" t="s">
        <v>256</v>
      </c>
      <c r="FY13" s="634">
        <f>SUMIF($FX$6:$FX$41,GA13,$FV$6:$FV$41)</f>
        <v>212988.5951222821</v>
      </c>
      <c r="FZ13" s="630">
        <f>FY13/$FY$17</f>
        <v>0.69152141273468204</v>
      </c>
      <c r="GA13" s="633" t="s">
        <v>255</v>
      </c>
    </row>
    <row r="14" spans="1:183" x14ac:dyDescent="0.25">
      <c r="A14" s="586"/>
      <c r="B14" s="378" t="s">
        <v>255</v>
      </c>
      <c r="C14" s="394" t="s">
        <v>141</v>
      </c>
      <c r="D14" s="407">
        <v>7.5</v>
      </c>
      <c r="E14" s="438">
        <f t="shared" si="0"/>
        <v>1.5041514580241468E-2</v>
      </c>
      <c r="F14" s="666">
        <v>2</v>
      </c>
      <c r="G14" s="667">
        <v>0.3</v>
      </c>
      <c r="H14" s="399">
        <v>0.28999999999999998</v>
      </c>
      <c r="I14" s="400">
        <f t="shared" si="1"/>
        <v>1.6592833333333332</v>
      </c>
      <c r="J14" s="400">
        <f t="shared" si="78"/>
        <v>0.96666666666666667</v>
      </c>
      <c r="K14" s="668">
        <v>1</v>
      </c>
      <c r="L14" s="669">
        <v>0.3</v>
      </c>
      <c r="M14" s="399">
        <v>0.16</v>
      </c>
      <c r="N14" s="400">
        <f t="shared" si="2"/>
        <v>0.39111111111111113</v>
      </c>
      <c r="O14" s="400">
        <f t="shared" si="3"/>
        <v>0.53333333333333333</v>
      </c>
      <c r="P14" s="670">
        <v>1</v>
      </c>
      <c r="Q14" s="671">
        <v>0.05</v>
      </c>
      <c r="R14" s="399">
        <v>0.12</v>
      </c>
      <c r="S14" s="400">
        <f t="shared" si="4"/>
        <v>1.7802</v>
      </c>
      <c r="T14" s="400">
        <f t="shared" si="79"/>
        <v>2.4</v>
      </c>
      <c r="U14" s="672">
        <v>1</v>
      </c>
      <c r="V14" s="673">
        <v>1</v>
      </c>
      <c r="W14" s="399">
        <v>0.25</v>
      </c>
      <c r="X14" s="400">
        <f t="shared" si="5"/>
        <v>7.0000000000000007E-2</v>
      </c>
      <c r="Y14" s="400">
        <f t="shared" si="6"/>
        <v>0.25</v>
      </c>
      <c r="Z14" s="675">
        <v>1</v>
      </c>
      <c r="AA14" s="676">
        <v>0.9</v>
      </c>
      <c r="AB14" s="676">
        <v>0.84</v>
      </c>
      <c r="AC14" s="400">
        <f t="shared" si="7"/>
        <v>0.74666666666666648</v>
      </c>
      <c r="AD14" s="401">
        <f t="shared" si="8"/>
        <v>0.93333333333333324</v>
      </c>
      <c r="AE14" s="540">
        <v>0</v>
      </c>
      <c r="AF14" s="541"/>
      <c r="AG14" s="541"/>
      <c r="AH14" s="542"/>
      <c r="AI14" s="543">
        <f t="shared" si="9"/>
        <v>0</v>
      </c>
      <c r="AJ14" s="540">
        <v>0</v>
      </c>
      <c r="AK14" s="541"/>
      <c r="AL14" s="541"/>
      <c r="AM14" s="542"/>
      <c r="AN14" s="543">
        <f t="shared" si="10"/>
        <v>0</v>
      </c>
      <c r="AO14" s="540">
        <v>0</v>
      </c>
      <c r="AP14" s="541"/>
      <c r="AQ14" s="541"/>
      <c r="AR14" s="542"/>
      <c r="AS14" s="543">
        <f t="shared" si="11"/>
        <v>0</v>
      </c>
      <c r="AT14" s="678">
        <v>1</v>
      </c>
      <c r="AU14" s="679">
        <v>0.12</v>
      </c>
      <c r="AV14" s="404">
        <v>8.760050782903088E-2</v>
      </c>
      <c r="AW14" s="400">
        <f t="shared" si="12"/>
        <v>0.54750317393144299</v>
      </c>
      <c r="AX14" s="401">
        <f t="shared" si="13"/>
        <v>0.73000423190859065</v>
      </c>
      <c r="AY14" s="683">
        <v>2</v>
      </c>
      <c r="AZ14" s="682">
        <f t="shared" si="80"/>
        <v>13.537363122217322</v>
      </c>
      <c r="BA14" s="565">
        <v>23.3</v>
      </c>
      <c r="BB14" s="400">
        <f t="shared" si="14"/>
        <v>3.4423247407407405</v>
      </c>
      <c r="BC14" s="401">
        <f t="shared" si="15"/>
        <v>1.7211623703703702</v>
      </c>
      <c r="BD14" s="685">
        <v>1</v>
      </c>
      <c r="BE14" s="686">
        <v>2.3E-2</v>
      </c>
      <c r="BF14" s="404">
        <v>1.7999999999999999E-2</v>
      </c>
      <c r="BG14" s="400">
        <f t="shared" si="16"/>
        <v>0.78260869565217384</v>
      </c>
      <c r="BH14" s="401">
        <f t="shared" si="17"/>
        <v>0.78260869565217384</v>
      </c>
      <c r="BI14" s="688">
        <v>2</v>
      </c>
      <c r="BJ14" s="727">
        <v>50</v>
      </c>
      <c r="BK14" s="745">
        <v>44</v>
      </c>
      <c r="BL14" s="400">
        <f t="shared" si="18"/>
        <v>1.76</v>
      </c>
      <c r="BM14" s="400">
        <f t="shared" si="19"/>
        <v>0.88</v>
      </c>
      <c r="BN14" s="689">
        <v>1</v>
      </c>
      <c r="BO14" s="745">
        <v>300</v>
      </c>
      <c r="BP14" s="745">
        <v>236.3</v>
      </c>
      <c r="BQ14" s="400">
        <f t="shared" si="20"/>
        <v>0.78766666666666674</v>
      </c>
      <c r="BR14" s="401">
        <f t="shared" si="21"/>
        <v>0.78766666666666674</v>
      </c>
      <c r="BS14" s="690">
        <v>1</v>
      </c>
      <c r="BT14" s="575">
        <v>1250</v>
      </c>
      <c r="BU14" s="575">
        <v>1250</v>
      </c>
      <c r="BV14" s="400">
        <f t="shared" si="22"/>
        <v>0.99224195624195621</v>
      </c>
      <c r="BW14" s="400">
        <f t="shared" si="23"/>
        <v>1</v>
      </c>
      <c r="BX14" s="540">
        <v>0</v>
      </c>
      <c r="BY14" s="541">
        <v>1</v>
      </c>
      <c r="BZ14" s="541"/>
      <c r="CA14" s="542"/>
      <c r="CB14" s="543">
        <f t="shared" si="24"/>
        <v>0</v>
      </c>
      <c r="CC14" s="540">
        <v>0</v>
      </c>
      <c r="CD14" s="541"/>
      <c r="CE14" s="541"/>
      <c r="CF14" s="542"/>
      <c r="CG14" s="543">
        <f t="shared" si="25"/>
        <v>0</v>
      </c>
      <c r="CH14" s="540">
        <v>0</v>
      </c>
      <c r="CI14" s="541"/>
      <c r="CJ14" s="541"/>
      <c r="CK14" s="542"/>
      <c r="CL14" s="543">
        <f t="shared" si="26"/>
        <v>0</v>
      </c>
      <c r="CM14" s="691">
        <v>1</v>
      </c>
      <c r="CN14" s="575">
        <f>(E14*$CN$42)</f>
        <v>45.732789845671846</v>
      </c>
      <c r="CO14" s="575">
        <v>84</v>
      </c>
      <c r="CP14" s="400">
        <f t="shared" si="27"/>
        <v>1.7694359052459683</v>
      </c>
      <c r="CQ14" s="400">
        <f t="shared" si="28"/>
        <v>1.8367565215999995</v>
      </c>
      <c r="CR14" s="692">
        <v>1</v>
      </c>
      <c r="CS14" s="575">
        <f t="shared" si="81"/>
        <v>182.93115938268738</v>
      </c>
      <c r="CT14" s="575">
        <v>113</v>
      </c>
      <c r="CU14" s="400">
        <f t="shared" si="29"/>
        <v>0.37154290228279374</v>
      </c>
      <c r="CV14" s="401">
        <f t="shared" si="30"/>
        <v>0.61771871113333321</v>
      </c>
      <c r="CW14" s="693">
        <v>1</v>
      </c>
      <c r="CX14" s="745">
        <f t="shared" si="76"/>
        <v>66.177294553777855</v>
      </c>
      <c r="CY14" s="745">
        <v>473</v>
      </c>
      <c r="CZ14" s="400">
        <f t="shared" si="31"/>
        <v>11.053472018561051</v>
      </c>
      <c r="DA14" s="400">
        <f t="shared" si="32"/>
        <v>7.1474665622001909</v>
      </c>
      <c r="DB14" s="694">
        <v>1</v>
      </c>
      <c r="DC14" s="404">
        <v>0.8</v>
      </c>
      <c r="DD14" s="404">
        <v>0.47499999999999998</v>
      </c>
      <c r="DE14" s="400">
        <f t="shared" si="33"/>
        <v>0.37109374999999994</v>
      </c>
      <c r="DF14" s="401">
        <f t="shared" si="34"/>
        <v>0.59374999999999989</v>
      </c>
      <c r="DG14" s="398">
        <v>1</v>
      </c>
      <c r="DH14" s="404">
        <v>0.8</v>
      </c>
      <c r="DI14" s="404">
        <v>0.31</v>
      </c>
      <c r="DJ14" s="400">
        <f t="shared" si="35"/>
        <v>0.15984374999999998</v>
      </c>
      <c r="DK14" s="401">
        <f t="shared" si="36"/>
        <v>0.38749999999999996</v>
      </c>
      <c r="DL14" s="695">
        <v>0</v>
      </c>
      <c r="DM14" s="405">
        <f t="shared" si="37"/>
        <v>755443.37972804951</v>
      </c>
      <c r="DN14" s="405">
        <v>619323.41</v>
      </c>
      <c r="DO14" s="406">
        <v>0</v>
      </c>
      <c r="DP14" s="400">
        <f t="shared" si="38"/>
        <v>0</v>
      </c>
      <c r="DQ14" s="400">
        <f t="shared" si="39"/>
        <v>0.81981446474909736</v>
      </c>
      <c r="DR14" s="696">
        <v>1</v>
      </c>
      <c r="DS14" s="405">
        <f t="shared" si="40"/>
        <v>188860.84493201238</v>
      </c>
      <c r="DT14" s="405">
        <v>250947.96</v>
      </c>
      <c r="DU14" s="406"/>
      <c r="DV14" s="400">
        <f t="shared" si="41"/>
        <v>1.3287452996958593</v>
      </c>
      <c r="DW14" s="403">
        <f t="shared" si="42"/>
        <v>1.3287452996958593</v>
      </c>
      <c r="DX14" s="697">
        <v>1</v>
      </c>
      <c r="DY14" s="453">
        <f t="shared" si="43"/>
        <v>75207.572901207343</v>
      </c>
      <c r="DZ14" s="453">
        <v>22388</v>
      </c>
      <c r="EA14" s="400">
        <f t="shared" si="44"/>
        <v>0.19921331085741606</v>
      </c>
      <c r="EB14" s="403">
        <f t="shared" si="45"/>
        <v>0.29768278826666661</v>
      </c>
      <c r="EC14" s="698">
        <v>1</v>
      </c>
      <c r="ED14" s="453">
        <f t="shared" si="46"/>
        <v>70215</v>
      </c>
      <c r="EE14" s="453">
        <v>63842.13</v>
      </c>
      <c r="EF14" s="400">
        <f t="shared" si="47"/>
        <v>0.25063364220949774</v>
      </c>
      <c r="EG14" s="403">
        <f t="shared" si="48"/>
        <v>0.9092377697073275</v>
      </c>
      <c r="EH14" s="701">
        <v>0</v>
      </c>
      <c r="EI14" s="453">
        <f t="shared" si="49"/>
        <v>15067.5</v>
      </c>
      <c r="EJ14" s="453"/>
      <c r="EK14" s="400">
        <f t="shared" si="50"/>
        <v>0</v>
      </c>
      <c r="EL14" s="403">
        <f t="shared" si="51"/>
        <v>0</v>
      </c>
      <c r="EM14" s="540">
        <v>0</v>
      </c>
      <c r="EN14" s="541">
        <f t="shared" si="52"/>
        <v>0</v>
      </c>
      <c r="EO14" s="541"/>
      <c r="EP14" s="542"/>
      <c r="EQ14" s="543">
        <f t="shared" si="53"/>
        <v>0</v>
      </c>
      <c r="ER14" s="702">
        <v>0</v>
      </c>
      <c r="ES14" s="453">
        <f t="shared" si="54"/>
        <v>17145</v>
      </c>
      <c r="ET14" s="453"/>
      <c r="EU14" s="400">
        <f t="shared" si="55"/>
        <v>0</v>
      </c>
      <c r="EV14" s="403">
        <f t="shared" si="56"/>
        <v>0</v>
      </c>
      <c r="EW14" s="704">
        <v>1</v>
      </c>
      <c r="EX14" s="453">
        <f t="shared" si="57"/>
        <v>1121939.2975612693</v>
      </c>
      <c r="EY14" s="453">
        <f t="shared" si="58"/>
        <v>956501.5</v>
      </c>
      <c r="EZ14" s="400">
        <f t="shared" si="59"/>
        <v>0.82835067037423826</v>
      </c>
      <c r="FA14" s="403">
        <f t="shared" si="60"/>
        <v>0.85254300484805445</v>
      </c>
      <c r="FB14" s="398">
        <v>1</v>
      </c>
      <c r="FC14" s="453">
        <f t="shared" si="61"/>
        <v>785357.50829288841</v>
      </c>
      <c r="FD14" s="453">
        <v>985447</v>
      </c>
      <c r="FE14" s="400">
        <f t="shared" si="62"/>
        <v>1.2547750414229069</v>
      </c>
      <c r="FF14" s="403">
        <f t="shared" si="63"/>
        <v>1.2547750414229069</v>
      </c>
      <c r="FG14" s="398">
        <v>1</v>
      </c>
      <c r="FH14" s="402">
        <v>1.3</v>
      </c>
      <c r="FI14" s="407">
        <f t="shared" si="77"/>
        <v>0.97062703524390459</v>
      </c>
      <c r="FJ14" s="400">
        <f t="shared" si="64"/>
        <v>0.74663618095684969</v>
      </c>
      <c r="FK14" s="403">
        <f t="shared" si="65"/>
        <v>0.74663618095684969</v>
      </c>
      <c r="FL14" s="447"/>
      <c r="FM14" s="447">
        <f t="shared" si="66"/>
        <v>31.293348815950672</v>
      </c>
      <c r="FN14" s="447">
        <f t="shared" si="67"/>
        <v>21.079126571679542</v>
      </c>
      <c r="FO14" s="447"/>
      <c r="FP14" s="468">
        <f t="shared" si="68"/>
        <v>1.4845657247484938</v>
      </c>
      <c r="FQ14" s="463">
        <f t="shared" si="69"/>
        <v>3.4809150483398645E-2</v>
      </c>
      <c r="FR14" s="463">
        <f t="shared" si="70"/>
        <v>1.5041514580241468E-2</v>
      </c>
      <c r="FS14" s="466">
        <f t="shared" si="71"/>
        <v>6700.7614680542392</v>
      </c>
      <c r="FT14" s="466">
        <f t="shared" si="72"/>
        <v>2895.4915566964828</v>
      </c>
      <c r="FU14" s="466">
        <f t="shared" si="73"/>
        <v>9596.253024750722</v>
      </c>
      <c r="FV14" s="513">
        <f t="shared" si="74"/>
        <v>7677.0024198005776</v>
      </c>
      <c r="FW14" s="466">
        <f t="shared" si="75"/>
        <v>1919.250604950144</v>
      </c>
      <c r="FX14" s="445" t="s">
        <v>255</v>
      </c>
      <c r="FY14" s="634">
        <f>SUMIF($FX$6:$FX$41,GA14,$FV$6:$FV$41)</f>
        <v>19693.218481175383</v>
      </c>
      <c r="FZ14" s="630">
        <f t="shared" ref="FZ14:FZ16" si="82">FY14/$FY$17</f>
        <v>6.3939021042777211E-2</v>
      </c>
      <c r="GA14" s="633" t="s">
        <v>257</v>
      </c>
    </row>
    <row r="15" spans="1:183" x14ac:dyDescent="0.25">
      <c r="A15" s="586"/>
      <c r="B15" s="378" t="s">
        <v>255</v>
      </c>
      <c r="C15" s="394" t="s">
        <v>143</v>
      </c>
      <c r="D15" s="407">
        <v>11</v>
      </c>
      <c r="E15" s="438">
        <f t="shared" si="0"/>
        <v>2.206088805102082E-2</v>
      </c>
      <c r="F15" s="666">
        <v>1</v>
      </c>
      <c r="G15" s="667">
        <v>0.3</v>
      </c>
      <c r="H15" s="399">
        <v>0.21</v>
      </c>
      <c r="I15" s="400">
        <f t="shared" si="1"/>
        <v>0.60077499999999995</v>
      </c>
      <c r="J15" s="400">
        <f t="shared" si="78"/>
        <v>0.7</v>
      </c>
      <c r="K15" s="668">
        <v>2</v>
      </c>
      <c r="L15" s="669">
        <v>0.4</v>
      </c>
      <c r="M15" s="399">
        <v>0.46</v>
      </c>
      <c r="N15" s="400">
        <f t="shared" si="2"/>
        <v>1.6866666666666668</v>
      </c>
      <c r="O15" s="400">
        <f t="shared" si="3"/>
        <v>1.1499999999999999</v>
      </c>
      <c r="P15" s="670">
        <v>2</v>
      </c>
      <c r="Q15" s="671">
        <v>0.3</v>
      </c>
      <c r="R15" s="399">
        <v>0.33</v>
      </c>
      <c r="S15" s="400">
        <f t="shared" si="4"/>
        <v>1.6318500000000002</v>
      </c>
      <c r="T15" s="400">
        <f t="shared" si="79"/>
        <v>1.1000000000000001</v>
      </c>
      <c r="U15" s="672">
        <v>1</v>
      </c>
      <c r="V15" s="673">
        <v>1</v>
      </c>
      <c r="W15" s="399">
        <v>0.09</v>
      </c>
      <c r="X15" s="400">
        <f t="shared" si="5"/>
        <v>2.52E-2</v>
      </c>
      <c r="Y15" s="400">
        <f t="shared" si="6"/>
        <v>0.09</v>
      </c>
      <c r="Z15" s="675">
        <v>1</v>
      </c>
      <c r="AA15" s="676">
        <v>0.9</v>
      </c>
      <c r="AB15" s="676">
        <v>0.86</v>
      </c>
      <c r="AC15" s="400">
        <f t="shared" si="7"/>
        <v>0.76444444444444437</v>
      </c>
      <c r="AD15" s="401">
        <f t="shared" si="8"/>
        <v>0.95555555555555549</v>
      </c>
      <c r="AE15" s="540">
        <v>0</v>
      </c>
      <c r="AF15" s="541"/>
      <c r="AG15" s="541"/>
      <c r="AH15" s="542"/>
      <c r="AI15" s="543">
        <f t="shared" si="9"/>
        <v>0</v>
      </c>
      <c r="AJ15" s="540">
        <v>0</v>
      </c>
      <c r="AK15" s="541"/>
      <c r="AL15" s="541"/>
      <c r="AM15" s="542"/>
      <c r="AN15" s="543">
        <f t="shared" si="10"/>
        <v>0</v>
      </c>
      <c r="AO15" s="540">
        <v>0</v>
      </c>
      <c r="AP15" s="541"/>
      <c r="AQ15" s="541"/>
      <c r="AR15" s="542"/>
      <c r="AS15" s="543">
        <f t="shared" si="11"/>
        <v>0</v>
      </c>
      <c r="AT15" s="678">
        <v>1</v>
      </c>
      <c r="AU15" s="679">
        <v>0.12</v>
      </c>
      <c r="AV15" s="404">
        <v>2.8382213812677387E-2</v>
      </c>
      <c r="AW15" s="400">
        <f t="shared" si="12"/>
        <v>0.17738883632923369</v>
      </c>
      <c r="AX15" s="401">
        <f t="shared" si="13"/>
        <v>0.23651844843897823</v>
      </c>
      <c r="AY15" s="683">
        <v>2</v>
      </c>
      <c r="AZ15" s="682">
        <f t="shared" si="80"/>
        <v>19.854799245918738</v>
      </c>
      <c r="BA15" s="565">
        <v>11.7</v>
      </c>
      <c r="BB15" s="400">
        <f t="shared" si="14"/>
        <v>1.1785563636363634</v>
      </c>
      <c r="BC15" s="401">
        <f t="shared" si="15"/>
        <v>0.5892781818181817</v>
      </c>
      <c r="BD15" s="685">
        <v>1</v>
      </c>
      <c r="BE15" s="686">
        <v>4.0000000000000001E-3</v>
      </c>
      <c r="BF15" s="404">
        <v>2E-3</v>
      </c>
      <c r="BG15" s="400">
        <f t="shared" si="16"/>
        <v>0.5</v>
      </c>
      <c r="BH15" s="401">
        <f t="shared" si="17"/>
        <v>0.5</v>
      </c>
      <c r="BI15" s="688">
        <v>0</v>
      </c>
      <c r="BJ15" s="727">
        <v>20</v>
      </c>
      <c r="BK15" s="745">
        <v>7</v>
      </c>
      <c r="BL15" s="400">
        <f t="shared" si="18"/>
        <v>0</v>
      </c>
      <c r="BM15" s="400">
        <f t="shared" si="19"/>
        <v>0.35</v>
      </c>
      <c r="BN15" s="689">
        <v>1</v>
      </c>
      <c r="BO15" s="745">
        <v>120</v>
      </c>
      <c r="BP15" s="745">
        <v>105.7</v>
      </c>
      <c r="BQ15" s="400">
        <f t="shared" si="20"/>
        <v>0.88083333333333336</v>
      </c>
      <c r="BR15" s="401">
        <f t="shared" si="21"/>
        <v>0.88083333333333336</v>
      </c>
      <c r="BS15" s="690">
        <v>2</v>
      </c>
      <c r="BT15" s="575">
        <v>7000</v>
      </c>
      <c r="BU15" s="575">
        <v>7250</v>
      </c>
      <c r="BV15" s="400">
        <f t="shared" si="22"/>
        <v>2.0553583379297664</v>
      </c>
      <c r="BW15" s="400">
        <f t="shared" si="23"/>
        <v>1.0357142857142858</v>
      </c>
      <c r="BX15" s="540">
        <v>0</v>
      </c>
      <c r="BY15" s="541">
        <v>1</v>
      </c>
      <c r="BZ15" s="541"/>
      <c r="CA15" s="542"/>
      <c r="CB15" s="543">
        <f t="shared" si="24"/>
        <v>0</v>
      </c>
      <c r="CC15" s="540">
        <v>0</v>
      </c>
      <c r="CD15" s="541"/>
      <c r="CE15" s="541"/>
      <c r="CF15" s="542"/>
      <c r="CG15" s="543">
        <f t="shared" si="25"/>
        <v>0</v>
      </c>
      <c r="CH15" s="540">
        <v>0</v>
      </c>
      <c r="CI15" s="541"/>
      <c r="CJ15" s="541"/>
      <c r="CK15" s="542"/>
      <c r="CL15" s="543">
        <f t="shared" si="26"/>
        <v>0</v>
      </c>
      <c r="CM15" s="691">
        <v>1</v>
      </c>
      <c r="CN15" s="575">
        <f>(E15*$CN$42)</f>
        <v>67.074758440318703</v>
      </c>
      <c r="CO15" s="575">
        <v>144</v>
      </c>
      <c r="CP15" s="400">
        <f t="shared" si="27"/>
        <v>2.0681718373004827</v>
      </c>
      <c r="CQ15" s="400">
        <f t="shared" si="28"/>
        <v>2.1468582719999998</v>
      </c>
      <c r="CR15" s="692">
        <v>2</v>
      </c>
      <c r="CS15" s="575">
        <f t="shared" si="81"/>
        <v>268.29903376127481</v>
      </c>
      <c r="CT15" s="575">
        <v>455.5</v>
      </c>
      <c r="CU15" s="400">
        <f t="shared" si="29"/>
        <v>2.0422903297242061</v>
      </c>
      <c r="CV15" s="401">
        <f t="shared" si="30"/>
        <v>1.6977325397499996</v>
      </c>
      <c r="CW15" s="693">
        <v>1</v>
      </c>
      <c r="CX15" s="745">
        <f t="shared" si="76"/>
        <v>142.35471361790437</v>
      </c>
      <c r="CY15" s="745">
        <v>560</v>
      </c>
      <c r="CZ15" s="400">
        <f t="shared" si="31"/>
        <v>6.083629524656633</v>
      </c>
      <c r="DA15" s="400">
        <f t="shared" si="32"/>
        <v>3.9338353171999718</v>
      </c>
      <c r="DB15" s="694">
        <v>1</v>
      </c>
      <c r="DC15" s="404">
        <v>0.8</v>
      </c>
      <c r="DD15" s="404">
        <v>0.443</v>
      </c>
      <c r="DE15" s="400">
        <f t="shared" si="33"/>
        <v>0.34609374999999998</v>
      </c>
      <c r="DF15" s="401">
        <f t="shared" si="34"/>
        <v>0.55374999999999996</v>
      </c>
      <c r="DG15" s="398">
        <v>1</v>
      </c>
      <c r="DH15" s="404">
        <v>0.8</v>
      </c>
      <c r="DI15" s="404">
        <v>0.373</v>
      </c>
      <c r="DJ15" s="400">
        <f t="shared" si="35"/>
        <v>0.19232812499999999</v>
      </c>
      <c r="DK15" s="401">
        <f t="shared" si="36"/>
        <v>0.46625</v>
      </c>
      <c r="DL15" s="695">
        <v>1</v>
      </c>
      <c r="DM15" s="405">
        <f t="shared" si="37"/>
        <v>1107983.6236011393</v>
      </c>
      <c r="DN15" s="405">
        <v>1358376.43</v>
      </c>
      <c r="DO15" s="406">
        <v>16436.900000000001</v>
      </c>
      <c r="DP15" s="400">
        <f t="shared" si="38"/>
        <v>1.2408245940780402</v>
      </c>
      <c r="DQ15" s="400">
        <f t="shared" si="39"/>
        <v>1.2408245940780402</v>
      </c>
      <c r="DR15" s="696">
        <v>1</v>
      </c>
      <c r="DS15" s="405">
        <f t="shared" si="40"/>
        <v>276995.90590028482</v>
      </c>
      <c r="DT15" s="405">
        <v>101723.09</v>
      </c>
      <c r="DU15" s="406"/>
      <c r="DV15" s="400">
        <f t="shared" si="41"/>
        <v>0.36723679965370709</v>
      </c>
      <c r="DW15" s="403">
        <f t="shared" si="42"/>
        <v>0.36723679965370709</v>
      </c>
      <c r="DX15" s="697">
        <v>1</v>
      </c>
      <c r="DY15" s="453">
        <f t="shared" si="43"/>
        <v>110304.4402551041</v>
      </c>
      <c r="DZ15" s="453">
        <v>122634</v>
      </c>
      <c r="EA15" s="400">
        <f t="shared" si="44"/>
        <v>0.74401643221069202</v>
      </c>
      <c r="EB15" s="403">
        <f t="shared" si="45"/>
        <v>1.1117775469090907</v>
      </c>
      <c r="EC15" s="698">
        <v>0</v>
      </c>
      <c r="ED15" s="453">
        <f t="shared" si="46"/>
        <v>102982</v>
      </c>
      <c r="EE15" s="453"/>
      <c r="EF15" s="400">
        <f t="shared" si="47"/>
        <v>0</v>
      </c>
      <c r="EG15" s="403">
        <f t="shared" si="48"/>
        <v>0</v>
      </c>
      <c r="EH15" s="701">
        <v>0</v>
      </c>
      <c r="EI15" s="453">
        <f t="shared" si="49"/>
        <v>22099</v>
      </c>
      <c r="EJ15" s="453"/>
      <c r="EK15" s="400">
        <f t="shared" si="50"/>
        <v>0</v>
      </c>
      <c r="EL15" s="403">
        <f t="shared" si="51"/>
        <v>0</v>
      </c>
      <c r="EM15" s="540">
        <v>0</v>
      </c>
      <c r="EN15" s="541">
        <f t="shared" si="52"/>
        <v>0</v>
      </c>
      <c r="EO15" s="541"/>
      <c r="EP15" s="542"/>
      <c r="EQ15" s="543">
        <f t="shared" si="53"/>
        <v>0</v>
      </c>
      <c r="ER15" s="702">
        <v>0</v>
      </c>
      <c r="ES15" s="453">
        <f t="shared" si="54"/>
        <v>25146</v>
      </c>
      <c r="ET15" s="453"/>
      <c r="EU15" s="400">
        <f t="shared" si="55"/>
        <v>0</v>
      </c>
      <c r="EV15" s="403">
        <f t="shared" si="56"/>
        <v>0</v>
      </c>
      <c r="EW15" s="704">
        <v>1</v>
      </c>
      <c r="EX15" s="453">
        <f t="shared" si="57"/>
        <v>1645510.9697565283</v>
      </c>
      <c r="EY15" s="453">
        <f t="shared" si="58"/>
        <v>1599170.42</v>
      </c>
      <c r="EZ15" s="400">
        <f t="shared" si="59"/>
        <v>0.94426066535868569</v>
      </c>
      <c r="FA15" s="403">
        <f t="shared" si="60"/>
        <v>0.97183820065120263</v>
      </c>
      <c r="FB15" s="398">
        <v>1</v>
      </c>
      <c r="FC15" s="453">
        <f t="shared" si="61"/>
        <v>1151857.6788295696</v>
      </c>
      <c r="FD15" s="453">
        <v>1069213</v>
      </c>
      <c r="FE15" s="400">
        <f t="shared" si="62"/>
        <v>0.92825096333641943</v>
      </c>
      <c r="FF15" s="403">
        <f t="shared" si="63"/>
        <v>0.92825096333641943</v>
      </c>
      <c r="FG15" s="398">
        <v>1</v>
      </c>
      <c r="FH15" s="402">
        <v>1.3</v>
      </c>
      <c r="FI15" s="407">
        <f t="shared" si="77"/>
        <v>1.4956518673080106</v>
      </c>
      <c r="FJ15" s="400">
        <f t="shared" si="64"/>
        <v>1.1505014363907773</v>
      </c>
      <c r="FK15" s="403">
        <f t="shared" si="65"/>
        <v>1.1505014363907773</v>
      </c>
      <c r="FL15" s="447"/>
      <c r="FM15" s="447">
        <f t="shared" si="66"/>
        <v>25.608677440049455</v>
      </c>
      <c r="FN15" s="447">
        <f t="shared" si="67"/>
        <v>22.014025260566132</v>
      </c>
      <c r="FO15" s="447"/>
      <c r="FP15" s="468">
        <f t="shared" si="68"/>
        <v>1.1632891820980349</v>
      </c>
      <c r="FQ15" s="463">
        <f t="shared" si="69"/>
        <v>2.7276062972705586E-2</v>
      </c>
      <c r="FR15" s="463">
        <f t="shared" si="70"/>
        <v>2.206088805102082E-2</v>
      </c>
      <c r="FS15" s="466">
        <f t="shared" si="71"/>
        <v>5250.6421222458257</v>
      </c>
      <c r="FT15" s="466">
        <f t="shared" si="72"/>
        <v>4246.7209498215079</v>
      </c>
      <c r="FU15" s="466">
        <f t="shared" si="73"/>
        <v>9497.3630720673336</v>
      </c>
      <c r="FV15" s="513">
        <f t="shared" si="74"/>
        <v>7597.8904576538671</v>
      </c>
      <c r="FW15" s="466">
        <f t="shared" si="75"/>
        <v>1899.4726144134663</v>
      </c>
      <c r="FX15" s="445" t="s">
        <v>255</v>
      </c>
      <c r="FY15" s="634">
        <f>SUMIF($FX$6:$FX$41,GA15,$FV$6:$FV$41)</f>
        <v>35936.232485953449</v>
      </c>
      <c r="FZ15" s="630">
        <f t="shared" si="82"/>
        <v>0.11667607949984884</v>
      </c>
      <c r="GA15" s="633" t="s">
        <v>254</v>
      </c>
    </row>
    <row r="16" spans="1:183" x14ac:dyDescent="0.25">
      <c r="A16" s="586"/>
      <c r="B16" s="378" t="s">
        <v>256</v>
      </c>
      <c r="C16" s="394" t="s">
        <v>168</v>
      </c>
      <c r="D16" s="407">
        <v>18.47</v>
      </c>
      <c r="E16" s="438">
        <f t="shared" si="0"/>
        <v>3.7042236572941319E-2</v>
      </c>
      <c r="F16" s="666">
        <v>1</v>
      </c>
      <c r="G16" s="667">
        <v>0.1</v>
      </c>
      <c r="H16" s="399">
        <v>0.05</v>
      </c>
      <c r="I16" s="400">
        <f t="shared" si="1"/>
        <v>0.42912499999999998</v>
      </c>
      <c r="J16" s="400">
        <f t="shared" si="78"/>
        <v>0.5</v>
      </c>
      <c r="K16" s="668">
        <v>1</v>
      </c>
      <c r="L16" s="669">
        <v>0.9</v>
      </c>
      <c r="M16" s="399">
        <v>0.99</v>
      </c>
      <c r="N16" s="400">
        <f t="shared" si="2"/>
        <v>0.80666666666666664</v>
      </c>
      <c r="O16" s="400">
        <f t="shared" si="3"/>
        <v>1.0999999999999999</v>
      </c>
      <c r="P16" s="670">
        <v>1</v>
      </c>
      <c r="Q16" s="671">
        <v>0.35</v>
      </c>
      <c r="R16" s="399">
        <v>0.31</v>
      </c>
      <c r="S16" s="400">
        <f t="shared" si="4"/>
        <v>0.65697857142857152</v>
      </c>
      <c r="T16" s="400">
        <f t="shared" si="79"/>
        <v>0.88571428571428579</v>
      </c>
      <c r="U16" s="672">
        <v>1</v>
      </c>
      <c r="V16" s="673">
        <v>1</v>
      </c>
      <c r="W16" s="399">
        <v>0.05</v>
      </c>
      <c r="X16" s="400">
        <f t="shared" si="5"/>
        <v>1.4000000000000002E-2</v>
      </c>
      <c r="Y16" s="400">
        <f t="shared" si="6"/>
        <v>0.05</v>
      </c>
      <c r="Z16" s="675">
        <v>1</v>
      </c>
      <c r="AA16" s="676">
        <v>0.9</v>
      </c>
      <c r="AB16" s="676">
        <v>0.68</v>
      </c>
      <c r="AC16" s="400">
        <f t="shared" si="7"/>
        <v>0.60444444444444434</v>
      </c>
      <c r="AD16" s="401">
        <f t="shared" si="8"/>
        <v>0.75555555555555554</v>
      </c>
      <c r="AE16" s="540">
        <v>0</v>
      </c>
      <c r="AF16" s="541"/>
      <c r="AG16" s="541"/>
      <c r="AH16" s="542"/>
      <c r="AI16" s="543">
        <f t="shared" si="9"/>
        <v>0</v>
      </c>
      <c r="AJ16" s="540">
        <v>0</v>
      </c>
      <c r="AK16" s="541"/>
      <c r="AL16" s="541"/>
      <c r="AM16" s="542"/>
      <c r="AN16" s="543">
        <f t="shared" si="10"/>
        <v>0</v>
      </c>
      <c r="AO16" s="540">
        <v>0</v>
      </c>
      <c r="AP16" s="541"/>
      <c r="AQ16" s="541"/>
      <c r="AR16" s="542"/>
      <c r="AS16" s="543">
        <f t="shared" si="11"/>
        <v>0</v>
      </c>
      <c r="AT16" s="678">
        <v>1</v>
      </c>
      <c r="AU16" s="679">
        <v>0.05</v>
      </c>
      <c r="AV16" s="404">
        <v>3.763250883392226E-2</v>
      </c>
      <c r="AW16" s="400">
        <f t="shared" si="12"/>
        <v>0.56448763250883383</v>
      </c>
      <c r="AX16" s="401">
        <f t="shared" si="13"/>
        <v>0.75265017667844514</v>
      </c>
      <c r="AY16" s="683">
        <v>1</v>
      </c>
      <c r="AZ16" s="682">
        <f t="shared" si="80"/>
        <v>33.338012915647184</v>
      </c>
      <c r="BA16" s="565">
        <v>37</v>
      </c>
      <c r="BB16" s="400">
        <f t="shared" si="14"/>
        <v>1.1098441917824702</v>
      </c>
      <c r="BC16" s="401">
        <f t="shared" si="15"/>
        <v>1.1098441917824702</v>
      </c>
      <c r="BD16" s="685">
        <v>1</v>
      </c>
      <c r="BE16" s="686">
        <v>4.1000000000000002E-2</v>
      </c>
      <c r="BF16" s="404">
        <v>7.0999999999999994E-2</v>
      </c>
      <c r="BG16" s="400">
        <f t="shared" si="16"/>
        <v>1.7317073170731705</v>
      </c>
      <c r="BH16" s="401">
        <f t="shared" si="17"/>
        <v>1.7317073170731705</v>
      </c>
      <c r="BI16" s="688">
        <v>1</v>
      </c>
      <c r="BJ16" s="727">
        <v>100</v>
      </c>
      <c r="BK16" s="745">
        <v>98</v>
      </c>
      <c r="BL16" s="400">
        <f t="shared" si="18"/>
        <v>0.98</v>
      </c>
      <c r="BM16" s="400">
        <f t="shared" si="19"/>
        <v>0.98</v>
      </c>
      <c r="BN16" s="689">
        <v>1</v>
      </c>
      <c r="BO16" s="745">
        <v>510</v>
      </c>
      <c r="BP16" s="745">
        <v>566</v>
      </c>
      <c r="BQ16" s="400">
        <f t="shared" si="20"/>
        <v>1.1098039215686275</v>
      </c>
      <c r="BR16" s="401">
        <f t="shared" si="21"/>
        <v>1.1098039215686275</v>
      </c>
      <c r="BS16" s="690">
        <v>0</v>
      </c>
      <c r="BT16" s="575">
        <v>1500</v>
      </c>
      <c r="BU16" s="575">
        <v>1571</v>
      </c>
      <c r="BV16" s="400">
        <f t="shared" si="22"/>
        <v>0</v>
      </c>
      <c r="BW16" s="400">
        <f t="shared" si="23"/>
        <v>1.0473333333333332</v>
      </c>
      <c r="BX16" s="540">
        <v>0</v>
      </c>
      <c r="BY16" s="541">
        <v>1</v>
      </c>
      <c r="BZ16" s="541"/>
      <c r="CA16" s="542"/>
      <c r="CB16" s="543">
        <f t="shared" si="24"/>
        <v>0</v>
      </c>
      <c r="CC16" s="540">
        <v>0</v>
      </c>
      <c r="CD16" s="541"/>
      <c r="CE16" s="541"/>
      <c r="CF16" s="542"/>
      <c r="CG16" s="543">
        <f t="shared" si="25"/>
        <v>0</v>
      </c>
      <c r="CH16" s="540">
        <v>0</v>
      </c>
      <c r="CI16" s="541"/>
      <c r="CJ16" s="541"/>
      <c r="CK16" s="542"/>
      <c r="CL16" s="543">
        <f t="shared" si="26"/>
        <v>0</v>
      </c>
      <c r="CM16" s="691">
        <v>1</v>
      </c>
      <c r="CN16" s="575">
        <v>113</v>
      </c>
      <c r="CO16" s="575">
        <v>400</v>
      </c>
      <c r="CP16" s="400">
        <f t="shared" si="27"/>
        <v>3.4100817699115042</v>
      </c>
      <c r="CQ16" s="400">
        <f t="shared" si="28"/>
        <v>3.5398230088495577</v>
      </c>
      <c r="CR16" s="692">
        <v>2</v>
      </c>
      <c r="CS16" s="575">
        <f t="shared" si="81"/>
        <v>450.49846850643144</v>
      </c>
      <c r="CT16" s="575">
        <v>674</v>
      </c>
      <c r="CU16" s="400">
        <f t="shared" si="29"/>
        <v>1.7997607898381229</v>
      </c>
      <c r="CV16" s="401">
        <f t="shared" si="30"/>
        <v>1.4961205134271789</v>
      </c>
      <c r="CW16" s="693">
        <v>0</v>
      </c>
      <c r="CX16" s="745">
        <f t="shared" si="76"/>
        <v>401.34723242028218</v>
      </c>
      <c r="CY16" s="745">
        <v>134</v>
      </c>
      <c r="CZ16" s="400">
        <f t="shared" si="31"/>
        <v>0</v>
      </c>
      <c r="DA16" s="400">
        <f t="shared" si="32"/>
        <v>0.33387548032143421</v>
      </c>
      <c r="DB16" s="694">
        <v>0</v>
      </c>
      <c r="DC16" s="404">
        <v>0.8</v>
      </c>
      <c r="DD16" s="404">
        <v>0.58899999999999997</v>
      </c>
      <c r="DE16" s="400">
        <f t="shared" si="33"/>
        <v>0</v>
      </c>
      <c r="DF16" s="401">
        <f t="shared" si="34"/>
        <v>0.73624999999999996</v>
      </c>
      <c r="DG16" s="398">
        <v>1</v>
      </c>
      <c r="DH16" s="404">
        <v>0.8</v>
      </c>
      <c r="DI16" s="404">
        <v>0.47699999999999998</v>
      </c>
      <c r="DJ16" s="400">
        <f t="shared" si="35"/>
        <v>0.24595312499999997</v>
      </c>
      <c r="DK16" s="401">
        <f t="shared" si="36"/>
        <v>0.59624999999999995</v>
      </c>
      <c r="DL16" s="695">
        <v>1</v>
      </c>
      <c r="DM16" s="405">
        <f t="shared" si="37"/>
        <v>1860405.2298102763</v>
      </c>
      <c r="DN16" s="405">
        <v>1704913.24</v>
      </c>
      <c r="DO16" s="406">
        <v>164655.29</v>
      </c>
      <c r="DP16" s="400">
        <f t="shared" si="38"/>
        <v>1.0049254323966066</v>
      </c>
      <c r="DQ16" s="400">
        <f t="shared" si="39"/>
        <v>1.0049254323966066</v>
      </c>
      <c r="DR16" s="696">
        <v>1</v>
      </c>
      <c r="DS16" s="405">
        <f t="shared" si="40"/>
        <v>465101.30745256908</v>
      </c>
      <c r="DT16" s="405">
        <v>595013.97</v>
      </c>
      <c r="DU16" s="406">
        <v>31399.71</v>
      </c>
      <c r="DV16" s="400">
        <f t="shared" si="41"/>
        <v>1.346832765168869</v>
      </c>
      <c r="DW16" s="403">
        <f t="shared" si="42"/>
        <v>1.346832765168869</v>
      </c>
      <c r="DX16" s="697">
        <v>1</v>
      </c>
      <c r="DY16" s="453">
        <f t="shared" si="43"/>
        <v>185211.18286470658</v>
      </c>
      <c r="DZ16" s="453">
        <v>241278</v>
      </c>
      <c r="EA16" s="400">
        <f t="shared" si="44"/>
        <v>0.87179655260421474</v>
      </c>
      <c r="EB16" s="403">
        <f t="shared" si="45"/>
        <v>1.3027183146724419</v>
      </c>
      <c r="EC16" s="698">
        <v>1</v>
      </c>
      <c r="ED16" s="453">
        <f t="shared" si="46"/>
        <v>172916.13999999998</v>
      </c>
      <c r="EE16" s="453">
        <v>3333</v>
      </c>
      <c r="EF16" s="400">
        <f t="shared" si="47"/>
        <v>5.3132674686726198E-3</v>
      </c>
      <c r="EG16" s="403">
        <f t="shared" si="48"/>
        <v>1.9275239431090704E-2</v>
      </c>
      <c r="EH16" s="701">
        <v>1</v>
      </c>
      <c r="EI16" s="453">
        <f t="shared" si="49"/>
        <v>37106.229999999996</v>
      </c>
      <c r="EJ16" s="453">
        <v>43357</v>
      </c>
      <c r="EK16" s="400">
        <f t="shared" si="50"/>
        <v>1.1684560786692695</v>
      </c>
      <c r="EL16" s="403">
        <f t="shared" si="51"/>
        <v>1.1684560786692695</v>
      </c>
      <c r="EM16" s="540">
        <v>0</v>
      </c>
      <c r="EN16" s="541">
        <f t="shared" si="52"/>
        <v>0</v>
      </c>
      <c r="EO16" s="541"/>
      <c r="EP16" s="542"/>
      <c r="EQ16" s="543">
        <f t="shared" si="53"/>
        <v>0</v>
      </c>
      <c r="ER16" s="702">
        <v>1</v>
      </c>
      <c r="ES16" s="453">
        <f t="shared" si="54"/>
        <v>42222.42</v>
      </c>
      <c r="ET16" s="453"/>
      <c r="EU16" s="400">
        <f t="shared" si="55"/>
        <v>0</v>
      </c>
      <c r="EV16" s="403">
        <f t="shared" si="56"/>
        <v>0</v>
      </c>
      <c r="EW16" s="704">
        <v>1</v>
      </c>
      <c r="EX16" s="453">
        <f t="shared" si="57"/>
        <v>2762962.5101275519</v>
      </c>
      <c r="EY16" s="453">
        <f t="shared" si="58"/>
        <v>2783950.21</v>
      </c>
      <c r="EZ16" s="400">
        <f t="shared" si="59"/>
        <v>0.97900386052985755</v>
      </c>
      <c r="FA16" s="403">
        <f t="shared" si="60"/>
        <v>1.0075960856491966</v>
      </c>
      <c r="FB16" s="398">
        <v>1</v>
      </c>
      <c r="FC16" s="453">
        <f t="shared" si="61"/>
        <v>1934073.7570892861</v>
      </c>
      <c r="FD16" s="453">
        <v>1199935</v>
      </c>
      <c r="FE16" s="400">
        <f t="shared" si="62"/>
        <v>0.62041842799514557</v>
      </c>
      <c r="FF16" s="403">
        <f t="shared" si="63"/>
        <v>0.62041842799514557</v>
      </c>
      <c r="FG16" s="398">
        <v>1</v>
      </c>
      <c r="FH16" s="402">
        <v>1.3</v>
      </c>
      <c r="FI16" s="407">
        <f t="shared" si="77"/>
        <v>2.3200841795597262</v>
      </c>
      <c r="FJ16" s="400">
        <f t="shared" si="64"/>
        <v>1.7846801381228663</v>
      </c>
      <c r="FK16" s="403">
        <f t="shared" si="65"/>
        <v>1.7846801381228663</v>
      </c>
      <c r="FL16" s="447"/>
      <c r="FM16" s="447">
        <f t="shared" si="66"/>
        <v>21.244279953177912</v>
      </c>
      <c r="FN16" s="447">
        <f t="shared" si="67"/>
        <v>17.775965868606235</v>
      </c>
      <c r="FO16" s="447"/>
      <c r="FP16" s="468">
        <f t="shared" si="68"/>
        <v>1.1951125531072826</v>
      </c>
      <c r="FQ16" s="463">
        <f t="shared" si="69"/>
        <v>2.8022237084018575E-2</v>
      </c>
      <c r="FR16" s="463">
        <f t="shared" si="70"/>
        <v>3.7042236572941319E-2</v>
      </c>
      <c r="FS16" s="466">
        <f t="shared" si="71"/>
        <v>5394.2806386735756</v>
      </c>
      <c r="FT16" s="466">
        <f t="shared" si="72"/>
        <v>7130.6305402912039</v>
      </c>
      <c r="FU16" s="466">
        <f t="shared" si="73"/>
        <v>12524.91117896478</v>
      </c>
      <c r="FV16" s="513">
        <f t="shared" si="74"/>
        <v>10019.928943171824</v>
      </c>
      <c r="FW16" s="466">
        <f t="shared" si="75"/>
        <v>2504.9822357929552</v>
      </c>
      <c r="FX16" s="445" t="s">
        <v>256</v>
      </c>
      <c r="FY16" s="718">
        <f>SUMIF($FX$6:$FX$41,GA16,$FV$6:$FV$41)</f>
        <v>39381.953910589167</v>
      </c>
      <c r="FZ16" s="719">
        <f t="shared" si="82"/>
        <v>0.12786348672269207</v>
      </c>
      <c r="GA16" s="629" t="s">
        <v>256</v>
      </c>
    </row>
    <row r="17" spans="1:183" x14ac:dyDescent="0.25">
      <c r="B17" s="378" t="s">
        <v>255</v>
      </c>
      <c r="C17" s="394" t="s">
        <v>144</v>
      </c>
      <c r="D17" s="407">
        <v>39.96</v>
      </c>
      <c r="E17" s="438">
        <f t="shared" si="0"/>
        <v>8.0141189683526542E-2</v>
      </c>
      <c r="F17" s="666">
        <v>1</v>
      </c>
      <c r="G17" s="667">
        <v>0.2</v>
      </c>
      <c r="H17" s="399">
        <v>0.28000000000000003</v>
      </c>
      <c r="I17" s="400">
        <f t="shared" si="1"/>
        <v>1.2015500000000001</v>
      </c>
      <c r="J17" s="400">
        <f t="shared" si="78"/>
        <v>1.4000000000000001</v>
      </c>
      <c r="K17" s="668">
        <v>1</v>
      </c>
      <c r="L17" s="669">
        <v>0.2</v>
      </c>
      <c r="M17" s="399">
        <v>0.42</v>
      </c>
      <c r="N17" s="400">
        <f t="shared" si="2"/>
        <v>1.5399999999999998</v>
      </c>
      <c r="O17" s="400">
        <f t="shared" si="3"/>
        <v>2.0999999999999996</v>
      </c>
      <c r="P17" s="670">
        <v>2</v>
      </c>
      <c r="Q17" s="671">
        <v>0.25</v>
      </c>
      <c r="R17" s="399">
        <v>0.32</v>
      </c>
      <c r="S17" s="400">
        <f t="shared" si="4"/>
        <v>1.8988800000000001</v>
      </c>
      <c r="T17" s="400">
        <f t="shared" si="79"/>
        <v>1.28</v>
      </c>
      <c r="U17" s="672">
        <v>1</v>
      </c>
      <c r="V17" s="673">
        <v>1</v>
      </c>
      <c r="W17" s="399">
        <v>0.05</v>
      </c>
      <c r="X17" s="400">
        <f t="shared" si="5"/>
        <v>1.4000000000000002E-2</v>
      </c>
      <c r="Y17" s="400">
        <f t="shared" si="6"/>
        <v>0.05</v>
      </c>
      <c r="Z17" s="675">
        <v>1</v>
      </c>
      <c r="AA17" s="676">
        <v>0.9</v>
      </c>
      <c r="AB17" s="676">
        <v>0.82</v>
      </c>
      <c r="AC17" s="400">
        <f t="shared" si="7"/>
        <v>0.7288888888888887</v>
      </c>
      <c r="AD17" s="401">
        <f t="shared" si="8"/>
        <v>0.91111111111111098</v>
      </c>
      <c r="AE17" s="540">
        <v>0</v>
      </c>
      <c r="AF17" s="541"/>
      <c r="AG17" s="541"/>
      <c r="AH17" s="542"/>
      <c r="AI17" s="543">
        <f t="shared" si="9"/>
        <v>0</v>
      </c>
      <c r="AJ17" s="540">
        <v>0</v>
      </c>
      <c r="AK17" s="541"/>
      <c r="AL17" s="541"/>
      <c r="AM17" s="542"/>
      <c r="AN17" s="543">
        <f t="shared" si="10"/>
        <v>0</v>
      </c>
      <c r="AO17" s="540">
        <v>0</v>
      </c>
      <c r="AP17" s="541"/>
      <c r="AQ17" s="541"/>
      <c r="AR17" s="542"/>
      <c r="AS17" s="543">
        <f t="shared" si="11"/>
        <v>0</v>
      </c>
      <c r="AT17" s="678">
        <v>1</v>
      </c>
      <c r="AU17" s="679">
        <v>0.12</v>
      </c>
      <c r="AV17" s="404">
        <v>5.6028368794326239E-2</v>
      </c>
      <c r="AW17" s="400">
        <f t="shared" si="12"/>
        <v>0.35017730496453903</v>
      </c>
      <c r="AX17" s="401">
        <f t="shared" si="13"/>
        <v>0.46690307328605202</v>
      </c>
      <c r="AY17" s="683">
        <v>1</v>
      </c>
      <c r="AZ17" s="682">
        <f t="shared" si="80"/>
        <v>72.127070715173886</v>
      </c>
      <c r="BA17" s="565">
        <v>35.700000000000003</v>
      </c>
      <c r="BB17" s="400">
        <f t="shared" si="14"/>
        <v>0.49495979312645977</v>
      </c>
      <c r="BC17" s="401">
        <f t="shared" si="15"/>
        <v>0.49495979312645977</v>
      </c>
      <c r="BD17" s="685">
        <v>1</v>
      </c>
      <c r="BE17" s="686">
        <v>1.2999999999999999E-2</v>
      </c>
      <c r="BF17" s="404">
        <v>1.7000000000000001E-2</v>
      </c>
      <c r="BG17" s="400">
        <f t="shared" si="16"/>
        <v>1.3076923076923079</v>
      </c>
      <c r="BH17" s="401">
        <f t="shared" si="17"/>
        <v>1.3076923076923079</v>
      </c>
      <c r="BI17" s="688">
        <v>1</v>
      </c>
      <c r="BJ17" s="727">
        <v>50</v>
      </c>
      <c r="BK17" s="745">
        <v>40.700000000000003</v>
      </c>
      <c r="BL17" s="400">
        <f t="shared" si="18"/>
        <v>0.81400000000000006</v>
      </c>
      <c r="BM17" s="400">
        <f t="shared" si="19"/>
        <v>0.81400000000000006</v>
      </c>
      <c r="BN17" s="689">
        <v>1</v>
      </c>
      <c r="BO17" s="745">
        <v>400</v>
      </c>
      <c r="BP17" s="745">
        <v>423</v>
      </c>
      <c r="BQ17" s="400">
        <f t="shared" si="20"/>
        <v>1.0575000000000001</v>
      </c>
      <c r="BR17" s="401">
        <f t="shared" si="21"/>
        <v>1.0575000000000001</v>
      </c>
      <c r="BS17" s="690">
        <v>2</v>
      </c>
      <c r="BT17" s="575">
        <v>8000</v>
      </c>
      <c r="BU17" s="575">
        <v>8130</v>
      </c>
      <c r="BV17" s="400">
        <f t="shared" si="22"/>
        <v>2.0167317760617762</v>
      </c>
      <c r="BW17" s="400">
        <f t="shared" si="23"/>
        <v>1.0162500000000001</v>
      </c>
      <c r="BX17" s="540">
        <v>0</v>
      </c>
      <c r="BY17" s="541">
        <v>1</v>
      </c>
      <c r="BZ17" s="541"/>
      <c r="CA17" s="542"/>
      <c r="CB17" s="543">
        <f t="shared" si="24"/>
        <v>0</v>
      </c>
      <c r="CC17" s="540">
        <v>0</v>
      </c>
      <c r="CD17" s="541"/>
      <c r="CE17" s="541"/>
      <c r="CF17" s="542"/>
      <c r="CG17" s="543">
        <f t="shared" si="25"/>
        <v>0</v>
      </c>
      <c r="CH17" s="540">
        <v>0</v>
      </c>
      <c r="CI17" s="541"/>
      <c r="CJ17" s="541"/>
      <c r="CK17" s="542"/>
      <c r="CL17" s="543">
        <f t="shared" si="26"/>
        <v>0</v>
      </c>
      <c r="CM17" s="691">
        <v>1</v>
      </c>
      <c r="CN17" s="575">
        <f>(E17*$CN$42)</f>
        <v>243.66430429773959</v>
      </c>
      <c r="CO17" s="575">
        <v>103</v>
      </c>
      <c r="CP17" s="400">
        <f t="shared" si="27"/>
        <v>0.4072194923502403</v>
      </c>
      <c r="CQ17" s="400">
        <f t="shared" si="28"/>
        <v>0.42271271656656645</v>
      </c>
      <c r="CR17" s="692">
        <v>1</v>
      </c>
      <c r="CS17" s="575">
        <f t="shared" si="81"/>
        <v>974.65721719095836</v>
      </c>
      <c r="CT17" s="575">
        <v>505</v>
      </c>
      <c r="CU17" s="400">
        <f t="shared" si="29"/>
        <v>0.31164322339952372</v>
      </c>
      <c r="CV17" s="401">
        <f t="shared" si="30"/>
        <v>0.51813087831581572</v>
      </c>
      <c r="CW17" s="693">
        <v>1</v>
      </c>
      <c r="CX17" s="745">
        <f t="shared" si="76"/>
        <v>1878.6135080381116</v>
      </c>
      <c r="CY17" s="745">
        <v>1384</v>
      </c>
      <c r="CZ17" s="400">
        <f t="shared" si="31"/>
        <v>1.139318719903563</v>
      </c>
      <c r="DA17" s="400">
        <f t="shared" si="32"/>
        <v>0.73671353584875998</v>
      </c>
      <c r="DB17" s="694">
        <v>1</v>
      </c>
      <c r="DC17" s="404">
        <v>0.8</v>
      </c>
      <c r="DD17" s="404">
        <v>0.46400000000000002</v>
      </c>
      <c r="DE17" s="400">
        <f t="shared" si="33"/>
        <v>0.36249999999999999</v>
      </c>
      <c r="DF17" s="401">
        <f t="shared" si="34"/>
        <v>0.57999999999999996</v>
      </c>
      <c r="DG17" s="398">
        <v>1</v>
      </c>
      <c r="DH17" s="404">
        <v>0.8</v>
      </c>
      <c r="DI17" s="404">
        <v>0.40600000000000003</v>
      </c>
      <c r="DJ17" s="400">
        <f t="shared" si="35"/>
        <v>0.20934374999999997</v>
      </c>
      <c r="DK17" s="401">
        <f t="shared" si="36"/>
        <v>0.50749999999999995</v>
      </c>
      <c r="DL17" s="695">
        <v>1</v>
      </c>
      <c r="DM17" s="405">
        <f t="shared" si="37"/>
        <v>4025002.3271910474</v>
      </c>
      <c r="DN17" s="405">
        <v>3460088.31</v>
      </c>
      <c r="DO17" s="406">
        <v>81581.320000000007</v>
      </c>
      <c r="DP17" s="400">
        <f t="shared" si="38"/>
        <v>0.87991741174262783</v>
      </c>
      <c r="DQ17" s="400">
        <f t="shared" si="39"/>
        <v>0.87991741174262783</v>
      </c>
      <c r="DR17" s="696">
        <v>1</v>
      </c>
      <c r="DS17" s="405">
        <f t="shared" si="40"/>
        <v>1006250.5817977618</v>
      </c>
      <c r="DT17" s="405">
        <v>446676.47</v>
      </c>
      <c r="DU17" s="406">
        <v>19824.8</v>
      </c>
      <c r="DV17" s="400">
        <f t="shared" si="41"/>
        <v>0.46360347853568573</v>
      </c>
      <c r="DW17" s="403">
        <f t="shared" si="42"/>
        <v>0.46360347853568573</v>
      </c>
      <c r="DX17" s="697">
        <v>1</v>
      </c>
      <c r="DY17" s="453">
        <f t="shared" si="43"/>
        <v>400705.94841763272</v>
      </c>
      <c r="DZ17" s="453">
        <v>122857</v>
      </c>
      <c r="EA17" s="400">
        <f t="shared" si="44"/>
        <v>0.20518175736714891</v>
      </c>
      <c r="EB17" s="403">
        <f t="shared" si="45"/>
        <v>0.30660138808808807</v>
      </c>
      <c r="EC17" s="698">
        <v>0</v>
      </c>
      <c r="ED17" s="453">
        <f t="shared" si="46"/>
        <v>374105.52</v>
      </c>
      <c r="EE17" s="453">
        <v>3269</v>
      </c>
      <c r="EF17" s="400">
        <f t="shared" si="47"/>
        <v>0</v>
      </c>
      <c r="EG17" s="403">
        <f t="shared" si="48"/>
        <v>8.7381763305711176E-3</v>
      </c>
      <c r="EH17" s="701">
        <v>1</v>
      </c>
      <c r="EI17" s="453">
        <f t="shared" si="49"/>
        <v>80279.64</v>
      </c>
      <c r="EJ17" s="453">
        <v>34403</v>
      </c>
      <c r="EK17" s="400">
        <f t="shared" si="50"/>
        <v>0.42853954003779787</v>
      </c>
      <c r="EL17" s="403">
        <f t="shared" si="51"/>
        <v>0.42853954003779787</v>
      </c>
      <c r="EM17" s="540">
        <v>0</v>
      </c>
      <c r="EN17" s="541">
        <f t="shared" si="52"/>
        <v>0</v>
      </c>
      <c r="EO17" s="541"/>
      <c r="EP17" s="542"/>
      <c r="EQ17" s="543">
        <f t="shared" si="53"/>
        <v>0</v>
      </c>
      <c r="ER17" s="702">
        <v>1</v>
      </c>
      <c r="ES17" s="453">
        <f t="shared" si="54"/>
        <v>91348.56</v>
      </c>
      <c r="ET17" s="453">
        <v>3000</v>
      </c>
      <c r="EU17" s="400">
        <f t="shared" si="55"/>
        <v>3.8537055119873278E-3</v>
      </c>
      <c r="EV17" s="403">
        <f t="shared" si="56"/>
        <v>3.2841240190321558E-2</v>
      </c>
      <c r="EW17" s="704">
        <v>1</v>
      </c>
      <c r="EX17" s="453">
        <f t="shared" si="57"/>
        <v>5977692.5774064418</v>
      </c>
      <c r="EY17" s="453">
        <f t="shared" si="58"/>
        <v>4171699.8999999994</v>
      </c>
      <c r="EZ17" s="400">
        <f t="shared" si="59"/>
        <v>0.6780745047701322</v>
      </c>
      <c r="FA17" s="403">
        <f t="shared" si="60"/>
        <v>0.69787795976118705</v>
      </c>
      <c r="FB17" s="398">
        <v>1</v>
      </c>
      <c r="FC17" s="453">
        <f t="shared" si="61"/>
        <v>4184384.804184509</v>
      </c>
      <c r="FD17" s="453">
        <v>2897547</v>
      </c>
      <c r="FE17" s="400">
        <f t="shared" si="62"/>
        <v>0.69246666728699691</v>
      </c>
      <c r="FF17" s="403">
        <f t="shared" si="63"/>
        <v>0.69246666728699691</v>
      </c>
      <c r="FG17" s="398">
        <v>1</v>
      </c>
      <c r="FH17" s="402">
        <v>1.3</v>
      </c>
      <c r="FI17" s="407">
        <f t="shared" si="77"/>
        <v>1.4397350241428351</v>
      </c>
      <c r="FJ17" s="400">
        <f t="shared" si="64"/>
        <v>1.107488480109873</v>
      </c>
      <c r="FK17" s="403">
        <f t="shared" si="65"/>
        <v>1.107488480109873</v>
      </c>
      <c r="FL17" s="447"/>
      <c r="FM17" s="447">
        <f t="shared" si="66"/>
        <v>18.31353080174955</v>
      </c>
      <c r="FN17" s="447">
        <f t="shared" si="67"/>
        <v>21.796559535294165</v>
      </c>
      <c r="FO17" s="447"/>
      <c r="FP17" s="468">
        <f t="shared" si="68"/>
        <v>0.84020282063760077</v>
      </c>
      <c r="FQ17" s="463">
        <f t="shared" si="69"/>
        <v>1.9700539984583744E-2</v>
      </c>
      <c r="FR17" s="463">
        <f t="shared" si="70"/>
        <v>8.0141189683526542E-2</v>
      </c>
      <c r="FS17" s="466">
        <f t="shared" si="71"/>
        <v>3792.3539470323708</v>
      </c>
      <c r="FT17" s="466">
        <f t="shared" si="72"/>
        <v>15427.17901407886</v>
      </c>
      <c r="FU17" s="466">
        <f t="shared" si="73"/>
        <v>19219.532961111232</v>
      </c>
      <c r="FV17" s="513">
        <f t="shared" si="74"/>
        <v>15375.626368888987</v>
      </c>
      <c r="FW17" s="466">
        <f t="shared" si="75"/>
        <v>3843.9065922222458</v>
      </c>
      <c r="FX17" s="445" t="s">
        <v>255</v>
      </c>
      <c r="FY17" s="634">
        <f>SUM(FY13:FY16)</f>
        <v>308000.00000000006</v>
      </c>
      <c r="FZ17" s="630">
        <f>SUM(FZ13:FZ16)</f>
        <v>1.0000000000000002</v>
      </c>
      <c r="GA17" s="633"/>
    </row>
    <row r="18" spans="1:183" s="378" customFormat="1" x14ac:dyDescent="0.25">
      <c r="A18" s="587"/>
      <c r="B18" s="378" t="s">
        <v>255</v>
      </c>
      <c r="C18" s="394" t="s">
        <v>145</v>
      </c>
      <c r="D18" s="407">
        <v>19.829999999999998</v>
      </c>
      <c r="E18" s="438">
        <f t="shared" si="0"/>
        <v>3.9769764550158439E-2</v>
      </c>
      <c r="F18" s="666">
        <v>1</v>
      </c>
      <c r="G18" s="667">
        <v>0.2</v>
      </c>
      <c r="H18" s="399">
        <v>0.27</v>
      </c>
      <c r="I18" s="400">
        <f t="shared" si="1"/>
        <v>1.1586375</v>
      </c>
      <c r="J18" s="400">
        <f t="shared" si="78"/>
        <v>1.35</v>
      </c>
      <c r="K18" s="668">
        <v>1</v>
      </c>
      <c r="L18" s="669">
        <v>0.2</v>
      </c>
      <c r="M18" s="399">
        <v>0.36</v>
      </c>
      <c r="N18" s="400">
        <f t="shared" si="2"/>
        <v>1.32</v>
      </c>
      <c r="O18" s="400">
        <f t="shared" si="3"/>
        <v>1.7999999999999998</v>
      </c>
      <c r="P18" s="670">
        <v>2</v>
      </c>
      <c r="Q18" s="671">
        <v>0.9</v>
      </c>
      <c r="R18" s="399">
        <v>0.91</v>
      </c>
      <c r="S18" s="400">
        <f t="shared" si="4"/>
        <v>1.4999833333333332</v>
      </c>
      <c r="T18" s="400">
        <f t="shared" si="79"/>
        <v>1.0111111111111111</v>
      </c>
      <c r="U18" s="672">
        <v>1</v>
      </c>
      <c r="V18" s="673">
        <v>1</v>
      </c>
      <c r="W18" s="399">
        <v>0.06</v>
      </c>
      <c r="X18" s="400">
        <f t="shared" si="5"/>
        <v>1.6800000000000002E-2</v>
      </c>
      <c r="Y18" s="400">
        <f t="shared" si="6"/>
        <v>0.06</v>
      </c>
      <c r="Z18" s="675">
        <v>1</v>
      </c>
      <c r="AA18" s="676">
        <v>0.9</v>
      </c>
      <c r="AB18" s="676">
        <v>0.61</v>
      </c>
      <c r="AC18" s="400">
        <f t="shared" si="7"/>
        <v>0.54222222222222216</v>
      </c>
      <c r="AD18" s="401">
        <f t="shared" si="8"/>
        <v>0.6777777777777777</v>
      </c>
      <c r="AE18" s="540">
        <v>0</v>
      </c>
      <c r="AF18" s="541"/>
      <c r="AG18" s="541"/>
      <c r="AH18" s="542"/>
      <c r="AI18" s="543">
        <f t="shared" si="9"/>
        <v>0</v>
      </c>
      <c r="AJ18" s="540">
        <v>0</v>
      </c>
      <c r="AK18" s="541"/>
      <c r="AL18" s="541"/>
      <c r="AM18" s="542"/>
      <c r="AN18" s="543">
        <f t="shared" si="10"/>
        <v>0</v>
      </c>
      <c r="AO18" s="540">
        <v>0</v>
      </c>
      <c r="AP18" s="541"/>
      <c r="AQ18" s="541"/>
      <c r="AR18" s="542"/>
      <c r="AS18" s="543">
        <f t="shared" si="11"/>
        <v>0</v>
      </c>
      <c r="AT18" s="678">
        <v>1</v>
      </c>
      <c r="AU18" s="679">
        <v>0.12</v>
      </c>
      <c r="AV18" s="404">
        <v>8.6440677966101692E-2</v>
      </c>
      <c r="AW18" s="400">
        <f t="shared" si="12"/>
        <v>0.5402542372881356</v>
      </c>
      <c r="AX18" s="401">
        <f t="shared" si="13"/>
        <v>0.72033898305084743</v>
      </c>
      <c r="AY18" s="683">
        <v>1</v>
      </c>
      <c r="AZ18" s="682">
        <f t="shared" si="80"/>
        <v>35.792788095142598</v>
      </c>
      <c r="BA18" s="565">
        <v>8.3000000000000007</v>
      </c>
      <c r="BB18" s="400">
        <f t="shared" si="14"/>
        <v>0.23189028968454081</v>
      </c>
      <c r="BC18" s="401">
        <f t="shared" si="15"/>
        <v>0.23189028968454081</v>
      </c>
      <c r="BD18" s="685">
        <v>1</v>
      </c>
      <c r="BE18" s="686">
        <v>5.0000000000000001E-3</v>
      </c>
      <c r="BF18" s="404">
        <v>5.0000000000000001E-3</v>
      </c>
      <c r="BG18" s="400">
        <f t="shared" si="16"/>
        <v>1</v>
      </c>
      <c r="BH18" s="401">
        <f t="shared" si="17"/>
        <v>1</v>
      </c>
      <c r="BI18" s="688">
        <v>1</v>
      </c>
      <c r="BJ18" s="727">
        <v>20</v>
      </c>
      <c r="BK18" s="745">
        <v>21</v>
      </c>
      <c r="BL18" s="400">
        <f t="shared" si="18"/>
        <v>1.05</v>
      </c>
      <c r="BM18" s="400">
        <f t="shared" si="19"/>
        <v>1.05</v>
      </c>
      <c r="BN18" s="689">
        <v>1</v>
      </c>
      <c r="BO18" s="745">
        <v>175</v>
      </c>
      <c r="BP18" s="745">
        <v>177</v>
      </c>
      <c r="BQ18" s="400">
        <f t="shared" si="20"/>
        <v>1.0114285714285713</v>
      </c>
      <c r="BR18" s="401">
        <f t="shared" si="21"/>
        <v>1.0114285714285713</v>
      </c>
      <c r="BS18" s="690">
        <v>1</v>
      </c>
      <c r="BT18" s="575">
        <v>12000</v>
      </c>
      <c r="BU18" s="575">
        <v>12026</v>
      </c>
      <c r="BV18" s="400">
        <f t="shared" si="22"/>
        <v>0.99439181381381381</v>
      </c>
      <c r="BW18" s="400">
        <f t="shared" si="23"/>
        <v>1.0021666666666667</v>
      </c>
      <c r="BX18" s="540">
        <v>0</v>
      </c>
      <c r="BY18" s="541">
        <v>1</v>
      </c>
      <c r="BZ18" s="541"/>
      <c r="CA18" s="542"/>
      <c r="CB18" s="543">
        <f t="shared" si="24"/>
        <v>0</v>
      </c>
      <c r="CC18" s="540">
        <v>0</v>
      </c>
      <c r="CD18" s="541"/>
      <c r="CE18" s="541"/>
      <c r="CF18" s="542"/>
      <c r="CG18" s="543">
        <f t="shared" si="25"/>
        <v>0</v>
      </c>
      <c r="CH18" s="540">
        <v>0</v>
      </c>
      <c r="CI18" s="541"/>
      <c r="CJ18" s="541"/>
      <c r="CK18" s="542"/>
      <c r="CL18" s="543">
        <f t="shared" si="26"/>
        <v>0</v>
      </c>
      <c r="CM18" s="691">
        <v>1</v>
      </c>
      <c r="CN18" s="575">
        <f>(E18*$CN$42)</f>
        <v>120.91749635195634</v>
      </c>
      <c r="CO18" s="575">
        <v>141</v>
      </c>
      <c r="CP18" s="400">
        <f t="shared" si="27"/>
        <v>1.1233451419191771</v>
      </c>
      <c r="CQ18" s="400">
        <f t="shared" si="28"/>
        <v>1.1660843488653554</v>
      </c>
      <c r="CR18" s="692">
        <v>2</v>
      </c>
      <c r="CS18" s="575">
        <f t="shared" si="81"/>
        <v>483.66998540782538</v>
      </c>
      <c r="CT18" s="575">
        <v>1153</v>
      </c>
      <c r="CU18" s="400">
        <f t="shared" si="29"/>
        <v>2.8676647499234282</v>
      </c>
      <c r="CV18" s="401">
        <f t="shared" si="30"/>
        <v>2.3838568337619765</v>
      </c>
      <c r="CW18" s="693">
        <v>1</v>
      </c>
      <c r="CX18" s="745">
        <f t="shared" si="76"/>
        <v>462.62799541969878</v>
      </c>
      <c r="CY18" s="745">
        <v>869</v>
      </c>
      <c r="CZ18" s="400">
        <f t="shared" si="31"/>
        <v>2.9049218301901094</v>
      </c>
      <c r="DA18" s="400">
        <f t="shared" si="32"/>
        <v>1.8783990778846797</v>
      </c>
      <c r="DB18" s="694">
        <v>1</v>
      </c>
      <c r="DC18" s="404">
        <v>0.8</v>
      </c>
      <c r="DD18" s="404">
        <v>0.51900000000000002</v>
      </c>
      <c r="DE18" s="400">
        <f t="shared" si="33"/>
        <v>0.40546874999999993</v>
      </c>
      <c r="DF18" s="401">
        <f t="shared" si="34"/>
        <v>0.64874999999999994</v>
      </c>
      <c r="DG18" s="398">
        <v>1</v>
      </c>
      <c r="DH18" s="404">
        <v>0.8</v>
      </c>
      <c r="DI18" s="404">
        <v>0.34200000000000003</v>
      </c>
      <c r="DJ18" s="400">
        <f t="shared" si="35"/>
        <v>0.17634374999999999</v>
      </c>
      <c r="DK18" s="401">
        <f t="shared" si="36"/>
        <v>0.42749999999999999</v>
      </c>
      <c r="DL18" s="695">
        <v>1</v>
      </c>
      <c r="DM18" s="405">
        <f t="shared" si="37"/>
        <v>1997392.2960009626</v>
      </c>
      <c r="DN18" s="405">
        <v>2204252.2599999998</v>
      </c>
      <c r="DO18" s="406">
        <v>1745.92</v>
      </c>
      <c r="DP18" s="400">
        <f t="shared" si="38"/>
        <v>1.104439115148633</v>
      </c>
      <c r="DQ18" s="400">
        <f t="shared" si="39"/>
        <v>1.104439115148633</v>
      </c>
      <c r="DR18" s="696">
        <v>1</v>
      </c>
      <c r="DS18" s="405">
        <f t="shared" si="40"/>
        <v>499348.07400024065</v>
      </c>
      <c r="DT18" s="405">
        <v>181332.61</v>
      </c>
      <c r="DU18" s="406"/>
      <c r="DV18" s="400">
        <f t="shared" si="41"/>
        <v>0.3631386991189488</v>
      </c>
      <c r="DW18" s="403">
        <f t="shared" si="42"/>
        <v>0.3631386991189488</v>
      </c>
      <c r="DX18" s="697">
        <v>1</v>
      </c>
      <c r="DY18" s="453">
        <f t="shared" si="43"/>
        <v>198848.8227507922</v>
      </c>
      <c r="DZ18" s="453">
        <v>126381</v>
      </c>
      <c r="EA18" s="400">
        <f t="shared" si="44"/>
        <v>0.42532742983042404</v>
      </c>
      <c r="EB18" s="403">
        <f t="shared" si="45"/>
        <v>0.63556322965204237</v>
      </c>
      <c r="EC18" s="698">
        <v>0</v>
      </c>
      <c r="ED18" s="453">
        <f t="shared" si="46"/>
        <v>185648.46</v>
      </c>
      <c r="EE18" s="453"/>
      <c r="EF18" s="400">
        <f t="shared" si="47"/>
        <v>0</v>
      </c>
      <c r="EG18" s="403">
        <f t="shared" si="48"/>
        <v>0</v>
      </c>
      <c r="EH18" s="701">
        <v>0</v>
      </c>
      <c r="EI18" s="453">
        <f t="shared" si="49"/>
        <v>39838.469999999994</v>
      </c>
      <c r="EJ18" s="453"/>
      <c r="EK18" s="400">
        <f t="shared" si="50"/>
        <v>0</v>
      </c>
      <c r="EL18" s="403">
        <f t="shared" si="51"/>
        <v>0</v>
      </c>
      <c r="EM18" s="540">
        <v>0</v>
      </c>
      <c r="EN18" s="541">
        <f t="shared" si="52"/>
        <v>0</v>
      </c>
      <c r="EO18" s="541"/>
      <c r="EP18" s="542"/>
      <c r="EQ18" s="543">
        <f t="shared" si="53"/>
        <v>0</v>
      </c>
      <c r="ER18" s="702">
        <v>1</v>
      </c>
      <c r="ES18" s="453">
        <f t="shared" si="54"/>
        <v>45331.38</v>
      </c>
      <c r="ET18" s="453">
        <v>166.67</v>
      </c>
      <c r="EU18" s="400">
        <f t="shared" si="55"/>
        <v>4.31437082256006E-4</v>
      </c>
      <c r="EV18" s="403">
        <f t="shared" si="56"/>
        <v>3.6767025402712206E-3</v>
      </c>
      <c r="EW18" s="704">
        <v>1</v>
      </c>
      <c r="EX18" s="453">
        <f t="shared" si="57"/>
        <v>2966407.5027519953</v>
      </c>
      <c r="EY18" s="453">
        <f t="shared" si="58"/>
        <v>2513878.4599999995</v>
      </c>
      <c r="EZ18" s="400">
        <f t="shared" si="59"/>
        <v>0.82340101604830074</v>
      </c>
      <c r="FA18" s="403">
        <f t="shared" si="60"/>
        <v>0.84744879375737292</v>
      </c>
      <c r="FB18" s="398">
        <v>1</v>
      </c>
      <c r="FC18" s="453">
        <f t="shared" si="61"/>
        <v>2076485.2519263965</v>
      </c>
      <c r="FD18" s="453">
        <v>2301270</v>
      </c>
      <c r="FE18" s="400">
        <f t="shared" si="62"/>
        <v>1.1082525136477932</v>
      </c>
      <c r="FF18" s="403">
        <f t="shared" si="63"/>
        <v>1.1082525136477932</v>
      </c>
      <c r="FG18" s="398">
        <v>1</v>
      </c>
      <c r="FH18" s="402">
        <v>1.3</v>
      </c>
      <c r="FI18" s="407">
        <f t="shared" si="77"/>
        <v>1.0923874469314767</v>
      </c>
      <c r="FJ18" s="400">
        <f t="shared" si="64"/>
        <v>0.84029803610113596</v>
      </c>
      <c r="FK18" s="403">
        <f t="shared" si="65"/>
        <v>0.84029803610113596</v>
      </c>
      <c r="FL18" s="447"/>
      <c r="FM18" s="447">
        <f t="shared" si="66"/>
        <v>21.508640436780826</v>
      </c>
      <c r="FN18" s="447">
        <f t="shared" si="67"/>
        <v>20.405793454052208</v>
      </c>
      <c r="FO18" s="447"/>
      <c r="FP18" s="468">
        <f t="shared" si="68"/>
        <v>1.0540457779900547</v>
      </c>
      <c r="FQ18" s="463">
        <f t="shared" si="69"/>
        <v>2.4714593292030022E-2</v>
      </c>
      <c r="FR18" s="463">
        <f t="shared" si="70"/>
        <v>3.9769764550158439E-2</v>
      </c>
      <c r="FS18" s="466">
        <f t="shared" si="71"/>
        <v>4757.5592087157793</v>
      </c>
      <c r="FT18" s="466">
        <f t="shared" si="72"/>
        <v>7655.6796759054996</v>
      </c>
      <c r="FU18" s="466">
        <f t="shared" si="73"/>
        <v>12413.238884621278</v>
      </c>
      <c r="FV18" s="513">
        <f t="shared" si="74"/>
        <v>9930.5911076970224</v>
      </c>
      <c r="FW18" s="466">
        <f t="shared" si="75"/>
        <v>2482.6477769242551</v>
      </c>
      <c r="FX18" s="445" t="s">
        <v>255</v>
      </c>
      <c r="FY18" s="467"/>
      <c r="FZ18" s="467"/>
      <c r="GA18" s="448"/>
    </row>
    <row r="19" spans="1:183" s="378" customFormat="1" x14ac:dyDescent="0.25">
      <c r="A19" s="587"/>
      <c r="B19" s="378" t="s">
        <v>255</v>
      </c>
      <c r="C19" s="394" t="s">
        <v>146</v>
      </c>
      <c r="D19" s="407">
        <v>15</v>
      </c>
      <c r="E19" s="438">
        <f t="shared" si="0"/>
        <v>3.0083029160482937E-2</v>
      </c>
      <c r="F19" s="666">
        <v>2</v>
      </c>
      <c r="G19" s="667">
        <v>0.6</v>
      </c>
      <c r="H19" s="399">
        <v>0.68</v>
      </c>
      <c r="I19" s="400">
        <f t="shared" si="1"/>
        <v>1.9453666666666669</v>
      </c>
      <c r="J19" s="400">
        <f t="shared" si="78"/>
        <v>1.1333333333333335</v>
      </c>
      <c r="K19" s="668">
        <v>1</v>
      </c>
      <c r="L19" s="669">
        <v>0.05</v>
      </c>
      <c r="M19" s="399">
        <v>0.11</v>
      </c>
      <c r="N19" s="400">
        <f t="shared" si="2"/>
        <v>1.6133333333333333</v>
      </c>
      <c r="O19" s="400">
        <f t="shared" si="3"/>
        <v>2.1999999999999997</v>
      </c>
      <c r="P19" s="670">
        <v>1</v>
      </c>
      <c r="Q19" s="671">
        <v>0.4</v>
      </c>
      <c r="R19" s="399">
        <v>0.37</v>
      </c>
      <c r="S19" s="400">
        <f t="shared" si="4"/>
        <v>0.68611875</v>
      </c>
      <c r="T19" s="400">
        <f t="shared" si="79"/>
        <v>0.92499999999999993</v>
      </c>
      <c r="U19" s="672">
        <v>1</v>
      </c>
      <c r="V19" s="673">
        <v>1</v>
      </c>
      <c r="W19" s="399">
        <v>0</v>
      </c>
      <c r="X19" s="400">
        <f t="shared" si="5"/>
        <v>0</v>
      </c>
      <c r="Y19" s="400">
        <f t="shared" si="6"/>
        <v>0</v>
      </c>
      <c r="Z19" s="675">
        <v>1</v>
      </c>
      <c r="AA19" s="676">
        <v>0.9</v>
      </c>
      <c r="AB19" s="676">
        <v>0.67</v>
      </c>
      <c r="AC19" s="400">
        <f t="shared" si="7"/>
        <v>0.5955555555555555</v>
      </c>
      <c r="AD19" s="401">
        <f t="shared" si="8"/>
        <v>0.74444444444444446</v>
      </c>
      <c r="AE19" s="540">
        <v>0</v>
      </c>
      <c r="AF19" s="541"/>
      <c r="AG19" s="541"/>
      <c r="AH19" s="542"/>
      <c r="AI19" s="543">
        <f t="shared" si="9"/>
        <v>0</v>
      </c>
      <c r="AJ19" s="540">
        <v>0</v>
      </c>
      <c r="AK19" s="541"/>
      <c r="AL19" s="541"/>
      <c r="AM19" s="542"/>
      <c r="AN19" s="543">
        <f t="shared" si="10"/>
        <v>0</v>
      </c>
      <c r="AO19" s="540">
        <v>0</v>
      </c>
      <c r="AP19" s="541"/>
      <c r="AQ19" s="541"/>
      <c r="AR19" s="542"/>
      <c r="AS19" s="543">
        <f t="shared" si="11"/>
        <v>0</v>
      </c>
      <c r="AT19" s="678">
        <v>1</v>
      </c>
      <c r="AU19" s="679">
        <v>0.12</v>
      </c>
      <c r="AV19" s="404">
        <v>4.2189281641961229E-2</v>
      </c>
      <c r="AW19" s="400">
        <f t="shared" si="12"/>
        <v>0.26368301026225771</v>
      </c>
      <c r="AX19" s="401">
        <f t="shared" si="13"/>
        <v>0.35157734701634358</v>
      </c>
      <c r="AY19" s="683">
        <v>1</v>
      </c>
      <c r="AZ19" s="682">
        <f t="shared" si="80"/>
        <v>27.074726244434643</v>
      </c>
      <c r="BA19" s="565">
        <v>4.7</v>
      </c>
      <c r="BB19" s="400">
        <f t="shared" si="14"/>
        <v>0.17359362962962963</v>
      </c>
      <c r="BC19" s="401">
        <f t="shared" si="15"/>
        <v>0.17359362962962963</v>
      </c>
      <c r="BD19" s="685">
        <v>1</v>
      </c>
      <c r="BE19" s="686">
        <v>8.0000000000000002E-3</v>
      </c>
      <c r="BF19" s="404">
        <v>6.0000000000000001E-3</v>
      </c>
      <c r="BG19" s="400">
        <f t="shared" si="16"/>
        <v>0.75</v>
      </c>
      <c r="BH19" s="401">
        <f t="shared" si="17"/>
        <v>0.75</v>
      </c>
      <c r="BI19" s="688">
        <v>1</v>
      </c>
      <c r="BJ19" s="727">
        <v>10</v>
      </c>
      <c r="BK19" s="745">
        <v>1.3</v>
      </c>
      <c r="BL19" s="400">
        <f t="shared" si="18"/>
        <v>0.13</v>
      </c>
      <c r="BM19" s="400">
        <f t="shared" si="19"/>
        <v>0.13</v>
      </c>
      <c r="BN19" s="689">
        <v>1</v>
      </c>
      <c r="BO19" s="745">
        <v>150</v>
      </c>
      <c r="BP19" s="745">
        <v>87.7</v>
      </c>
      <c r="BQ19" s="400">
        <f t="shared" si="20"/>
        <v>0.58466666666666667</v>
      </c>
      <c r="BR19" s="401">
        <f t="shared" si="21"/>
        <v>0.58466666666666667</v>
      </c>
      <c r="BS19" s="690">
        <v>1</v>
      </c>
      <c r="BT19" s="575">
        <v>9000</v>
      </c>
      <c r="BU19" s="575">
        <v>11510</v>
      </c>
      <c r="BV19" s="400">
        <f t="shared" si="22"/>
        <v>1.2689672129272129</v>
      </c>
      <c r="BW19" s="400">
        <f t="shared" si="23"/>
        <v>1.278888888888889</v>
      </c>
      <c r="BX19" s="540">
        <v>0</v>
      </c>
      <c r="BY19" s="541">
        <v>1</v>
      </c>
      <c r="BZ19" s="541"/>
      <c r="CA19" s="542"/>
      <c r="CB19" s="543">
        <f t="shared" si="24"/>
        <v>0</v>
      </c>
      <c r="CC19" s="540">
        <v>0</v>
      </c>
      <c r="CD19" s="541"/>
      <c r="CE19" s="541"/>
      <c r="CF19" s="542"/>
      <c r="CG19" s="543">
        <f t="shared" si="25"/>
        <v>0</v>
      </c>
      <c r="CH19" s="540">
        <v>0</v>
      </c>
      <c r="CI19" s="541"/>
      <c r="CJ19" s="541"/>
      <c r="CK19" s="542"/>
      <c r="CL19" s="543">
        <f t="shared" si="26"/>
        <v>0</v>
      </c>
      <c r="CM19" s="691">
        <v>1</v>
      </c>
      <c r="CN19" s="575">
        <f>(E19*$CN$42)</f>
        <v>91.465579691343692</v>
      </c>
      <c r="CO19" s="575">
        <v>261</v>
      </c>
      <c r="CP19" s="400">
        <f t="shared" si="27"/>
        <v>2.7489450670785578</v>
      </c>
      <c r="CQ19" s="400">
        <f t="shared" si="28"/>
        <v>2.8535324531999993</v>
      </c>
      <c r="CR19" s="692">
        <v>1</v>
      </c>
      <c r="CS19" s="575">
        <f t="shared" si="81"/>
        <v>365.86231876537477</v>
      </c>
      <c r="CT19" s="575">
        <v>203</v>
      </c>
      <c r="CU19" s="400">
        <f t="shared" si="29"/>
        <v>0.3337310139973767</v>
      </c>
      <c r="CV19" s="401">
        <f t="shared" si="30"/>
        <v>0.55485353256666659</v>
      </c>
      <c r="CW19" s="693">
        <v>1</v>
      </c>
      <c r="CX19" s="745">
        <f t="shared" si="76"/>
        <v>264.70917821511142</v>
      </c>
      <c r="CY19" s="745">
        <v>687</v>
      </c>
      <c r="CZ19" s="400">
        <f t="shared" si="31"/>
        <v>4.0136021547312062</v>
      </c>
      <c r="DA19" s="400">
        <f t="shared" si="32"/>
        <v>2.5953010191498578</v>
      </c>
      <c r="DB19" s="694">
        <v>1</v>
      </c>
      <c r="DC19" s="404">
        <v>0.8</v>
      </c>
      <c r="DD19" s="404">
        <v>0.40400000000000003</v>
      </c>
      <c r="DE19" s="400">
        <f t="shared" si="33"/>
        <v>0.31562499999999999</v>
      </c>
      <c r="DF19" s="401">
        <f t="shared" si="34"/>
        <v>0.505</v>
      </c>
      <c r="DG19" s="398">
        <v>1</v>
      </c>
      <c r="DH19" s="404">
        <v>0.8</v>
      </c>
      <c r="DI19" s="404">
        <v>0.35299999999999998</v>
      </c>
      <c r="DJ19" s="400">
        <f t="shared" si="35"/>
        <v>0.18201562499999999</v>
      </c>
      <c r="DK19" s="401">
        <f t="shared" si="36"/>
        <v>0.44124999999999998</v>
      </c>
      <c r="DL19" s="695">
        <v>1</v>
      </c>
      <c r="DM19" s="405">
        <f t="shared" si="37"/>
        <v>1510886.759456099</v>
      </c>
      <c r="DN19" s="405">
        <v>1876280.5</v>
      </c>
      <c r="DO19" s="406">
        <v>466.73</v>
      </c>
      <c r="DP19" s="400">
        <f t="shared" si="38"/>
        <v>1.2421494981368466</v>
      </c>
      <c r="DQ19" s="400">
        <f t="shared" si="39"/>
        <v>1.2421494981368466</v>
      </c>
      <c r="DR19" s="696">
        <v>1</v>
      </c>
      <c r="DS19" s="405">
        <f t="shared" si="40"/>
        <v>377721.68986402475</v>
      </c>
      <c r="DT19" s="405">
        <v>87804.23</v>
      </c>
      <c r="DU19" s="406"/>
      <c r="DV19" s="400">
        <f t="shared" si="41"/>
        <v>0.23245747426262034</v>
      </c>
      <c r="DW19" s="403">
        <f t="shared" si="42"/>
        <v>0.23245747426262034</v>
      </c>
      <c r="DX19" s="697">
        <v>1</v>
      </c>
      <c r="DY19" s="453">
        <f t="shared" si="43"/>
        <v>150415.14580241469</v>
      </c>
      <c r="DZ19" s="453">
        <v>33830</v>
      </c>
      <c r="EA19" s="400">
        <f t="shared" si="44"/>
        <v>0.15051336220980849</v>
      </c>
      <c r="EB19" s="403">
        <f t="shared" si="45"/>
        <v>0.2249108613333333</v>
      </c>
      <c r="EC19" s="698">
        <v>0</v>
      </c>
      <c r="ED19" s="453">
        <f t="shared" si="46"/>
        <v>140430</v>
      </c>
      <c r="EE19" s="453"/>
      <c r="EF19" s="400">
        <f t="shared" si="47"/>
        <v>0</v>
      </c>
      <c r="EG19" s="403">
        <f t="shared" si="48"/>
        <v>0</v>
      </c>
      <c r="EH19" s="701">
        <v>1</v>
      </c>
      <c r="EI19" s="453">
        <f t="shared" si="49"/>
        <v>30135</v>
      </c>
      <c r="EJ19" s="453">
        <v>34147</v>
      </c>
      <c r="EK19" s="400">
        <f t="shared" si="50"/>
        <v>1.1331342293014768</v>
      </c>
      <c r="EL19" s="403">
        <f t="shared" si="51"/>
        <v>1.1331342293014768</v>
      </c>
      <c r="EM19" s="540">
        <v>0</v>
      </c>
      <c r="EN19" s="541">
        <f t="shared" si="52"/>
        <v>0</v>
      </c>
      <c r="EO19" s="541"/>
      <c r="EP19" s="542"/>
      <c r="EQ19" s="543">
        <f t="shared" si="53"/>
        <v>0</v>
      </c>
      <c r="ER19" s="702">
        <v>1</v>
      </c>
      <c r="ES19" s="453">
        <f t="shared" si="54"/>
        <v>34290</v>
      </c>
      <c r="ET19" s="453">
        <v>264.5</v>
      </c>
      <c r="EU19" s="400">
        <f t="shared" si="55"/>
        <v>9.051429358335355E-4</v>
      </c>
      <c r="EV19" s="403">
        <f t="shared" si="56"/>
        <v>7.7136191309419653E-3</v>
      </c>
      <c r="EW19" s="704">
        <v>1</v>
      </c>
      <c r="EX19" s="453">
        <f t="shared" si="57"/>
        <v>2243878.5951225385</v>
      </c>
      <c r="EY19" s="453">
        <f t="shared" si="58"/>
        <v>2032792.96</v>
      </c>
      <c r="EZ19" s="400">
        <f t="shared" si="59"/>
        <v>0.88022099868532988</v>
      </c>
      <c r="FA19" s="403">
        <f t="shared" si="60"/>
        <v>0.9059282282110227</v>
      </c>
      <c r="FB19" s="398">
        <v>1</v>
      </c>
      <c r="FC19" s="453">
        <f t="shared" si="61"/>
        <v>1570715.0165857768</v>
      </c>
      <c r="FD19" s="453">
        <v>1352190</v>
      </c>
      <c r="FE19" s="400">
        <f t="shared" si="62"/>
        <v>0.86087545208501348</v>
      </c>
      <c r="FF19" s="403">
        <f t="shared" si="63"/>
        <v>0.86087545208501348</v>
      </c>
      <c r="FG19" s="398">
        <v>1</v>
      </c>
      <c r="FH19" s="402">
        <v>1.3</v>
      </c>
      <c r="FI19" s="407">
        <f t="shared" si="77"/>
        <v>1.5033338214304202</v>
      </c>
      <c r="FJ19" s="400">
        <f t="shared" si="64"/>
        <v>1.156410631869554</v>
      </c>
      <c r="FK19" s="403">
        <f t="shared" si="65"/>
        <v>1.156410631869554</v>
      </c>
      <c r="FL19" s="447"/>
      <c r="FM19" s="447">
        <f t="shared" si="66"/>
        <v>21.261870475334948</v>
      </c>
      <c r="FN19" s="447">
        <f t="shared" si="67"/>
        <v>20.920817579052208</v>
      </c>
      <c r="FO19" s="447"/>
      <c r="FP19" s="468">
        <f t="shared" si="68"/>
        <v>1.0163020826023661</v>
      </c>
      <c r="FQ19" s="463">
        <f t="shared" si="69"/>
        <v>2.3829603189774905E-2</v>
      </c>
      <c r="FR19" s="463">
        <f t="shared" si="70"/>
        <v>3.0083029160482937E-2</v>
      </c>
      <c r="FS19" s="466">
        <f t="shared" si="71"/>
        <v>4587.1986140316694</v>
      </c>
      <c r="FT19" s="466">
        <f t="shared" si="72"/>
        <v>5790.9831133929656</v>
      </c>
      <c r="FU19" s="466">
        <f t="shared" si="73"/>
        <v>10378.181727424635</v>
      </c>
      <c r="FV19" s="513">
        <f t="shared" si="74"/>
        <v>8302.545381939708</v>
      </c>
      <c r="FW19" s="466">
        <f t="shared" si="75"/>
        <v>2075.6363454849266</v>
      </c>
      <c r="FX19" s="445" t="s">
        <v>255</v>
      </c>
      <c r="FY19" s="1007" t="s">
        <v>369</v>
      </c>
      <c r="FZ19" s="1007"/>
      <c r="GA19" s="1008"/>
    </row>
    <row r="20" spans="1:183" s="378" customFormat="1" x14ac:dyDescent="0.25">
      <c r="A20" s="587"/>
      <c r="B20" s="378" t="s">
        <v>255</v>
      </c>
      <c r="C20" s="394" t="s">
        <v>147</v>
      </c>
      <c r="D20" s="407">
        <v>8</v>
      </c>
      <c r="E20" s="438">
        <f t="shared" si="0"/>
        <v>1.6044282218924233E-2</v>
      </c>
      <c r="F20" s="666">
        <v>2</v>
      </c>
      <c r="G20" s="667">
        <v>0.4</v>
      </c>
      <c r="H20" s="399">
        <v>0.5</v>
      </c>
      <c r="I20" s="400">
        <f t="shared" si="1"/>
        <v>2.1456249999999999</v>
      </c>
      <c r="J20" s="400">
        <f t="shared" si="78"/>
        <v>1.25</v>
      </c>
      <c r="K20" s="668">
        <v>1</v>
      </c>
      <c r="L20" s="669">
        <v>0.05</v>
      </c>
      <c r="M20" s="399">
        <v>0.06</v>
      </c>
      <c r="N20" s="400">
        <f t="shared" si="2"/>
        <v>0.88</v>
      </c>
      <c r="O20" s="400">
        <f t="shared" si="3"/>
        <v>1.2</v>
      </c>
      <c r="P20" s="670">
        <v>1</v>
      </c>
      <c r="Q20" s="671">
        <v>0.1</v>
      </c>
      <c r="R20" s="399">
        <v>0.94</v>
      </c>
      <c r="S20" s="400">
        <f t="shared" si="4"/>
        <v>6.9724499999999994</v>
      </c>
      <c r="T20" s="400">
        <f t="shared" si="79"/>
        <v>9.3999999999999986</v>
      </c>
      <c r="U20" s="672">
        <v>1</v>
      </c>
      <c r="V20" s="673">
        <v>1</v>
      </c>
      <c r="W20" s="399">
        <v>7.0000000000000007E-2</v>
      </c>
      <c r="X20" s="400">
        <f t="shared" si="5"/>
        <v>1.9600000000000003E-2</v>
      </c>
      <c r="Y20" s="400">
        <f t="shared" si="6"/>
        <v>7.0000000000000007E-2</v>
      </c>
      <c r="Z20" s="675">
        <v>1</v>
      </c>
      <c r="AA20" s="676">
        <v>0.9</v>
      </c>
      <c r="AB20" s="676">
        <v>0.9</v>
      </c>
      <c r="AC20" s="400">
        <f t="shared" si="7"/>
        <v>0.79999999999999993</v>
      </c>
      <c r="AD20" s="401">
        <f t="shared" si="8"/>
        <v>1</v>
      </c>
      <c r="AE20" s="540">
        <v>0</v>
      </c>
      <c r="AF20" s="541"/>
      <c r="AG20" s="541"/>
      <c r="AH20" s="542"/>
      <c r="AI20" s="543">
        <f t="shared" si="9"/>
        <v>0</v>
      </c>
      <c r="AJ20" s="540">
        <v>0</v>
      </c>
      <c r="AK20" s="541"/>
      <c r="AL20" s="541"/>
      <c r="AM20" s="542"/>
      <c r="AN20" s="543">
        <f t="shared" si="10"/>
        <v>0</v>
      </c>
      <c r="AO20" s="540">
        <v>0</v>
      </c>
      <c r="AP20" s="541"/>
      <c r="AQ20" s="541"/>
      <c r="AR20" s="542"/>
      <c r="AS20" s="543">
        <f t="shared" si="11"/>
        <v>0</v>
      </c>
      <c r="AT20" s="678">
        <v>1</v>
      </c>
      <c r="AU20" s="679">
        <v>0.12</v>
      </c>
      <c r="AV20" s="404">
        <v>4.2189281641961229E-2</v>
      </c>
      <c r="AW20" s="400">
        <f t="shared" si="12"/>
        <v>0.26368301026225771</v>
      </c>
      <c r="AX20" s="401">
        <f t="shared" si="13"/>
        <v>0.35157734701634358</v>
      </c>
      <c r="AY20" s="683">
        <v>1</v>
      </c>
      <c r="AZ20" s="682">
        <f t="shared" si="80"/>
        <v>14.439853997031809</v>
      </c>
      <c r="BA20" s="565">
        <v>5.7</v>
      </c>
      <c r="BB20" s="400">
        <f t="shared" si="14"/>
        <v>0.39474083333333332</v>
      </c>
      <c r="BC20" s="401">
        <f t="shared" si="15"/>
        <v>0.39474083333333332</v>
      </c>
      <c r="BD20" s="685">
        <v>1</v>
      </c>
      <c r="BE20" s="686">
        <v>2E-3</v>
      </c>
      <c r="BF20" s="404">
        <v>1E-3</v>
      </c>
      <c r="BG20" s="400">
        <f t="shared" si="16"/>
        <v>0.5</v>
      </c>
      <c r="BH20" s="401">
        <f t="shared" si="17"/>
        <v>0.5</v>
      </c>
      <c r="BI20" s="688">
        <v>1</v>
      </c>
      <c r="BJ20" s="727">
        <v>32.088564437848468</v>
      </c>
      <c r="BK20" s="745">
        <v>6</v>
      </c>
      <c r="BL20" s="400">
        <f t="shared" si="18"/>
        <v>0.18698249999999997</v>
      </c>
      <c r="BM20" s="400">
        <f t="shared" si="19"/>
        <v>0.18698249999999997</v>
      </c>
      <c r="BN20" s="689">
        <v>1</v>
      </c>
      <c r="BO20" s="745">
        <v>200</v>
      </c>
      <c r="BP20" s="745">
        <v>87.7</v>
      </c>
      <c r="BQ20" s="400">
        <f t="shared" si="20"/>
        <v>0.4385</v>
      </c>
      <c r="BR20" s="401">
        <f t="shared" si="21"/>
        <v>0.4385</v>
      </c>
      <c r="BS20" s="690">
        <v>1</v>
      </c>
      <c r="BT20" s="575">
        <v>3000</v>
      </c>
      <c r="BU20" s="575">
        <v>6658</v>
      </c>
      <c r="BV20" s="400">
        <f t="shared" si="22"/>
        <v>2.2021156482196478</v>
      </c>
      <c r="BW20" s="400">
        <f t="shared" si="23"/>
        <v>2.2193333333333332</v>
      </c>
      <c r="BX20" s="540">
        <v>0</v>
      </c>
      <c r="BY20" s="541">
        <v>1</v>
      </c>
      <c r="BZ20" s="541"/>
      <c r="CA20" s="542"/>
      <c r="CB20" s="543">
        <f t="shared" si="24"/>
        <v>0</v>
      </c>
      <c r="CC20" s="540">
        <v>0</v>
      </c>
      <c r="CD20" s="541"/>
      <c r="CE20" s="541"/>
      <c r="CF20" s="542"/>
      <c r="CG20" s="543">
        <f t="shared" si="25"/>
        <v>0</v>
      </c>
      <c r="CH20" s="540">
        <v>0</v>
      </c>
      <c r="CI20" s="541"/>
      <c r="CJ20" s="541"/>
      <c r="CK20" s="542"/>
      <c r="CL20" s="543">
        <f t="shared" si="26"/>
        <v>0</v>
      </c>
      <c r="CM20" s="691">
        <v>1</v>
      </c>
      <c r="CN20" s="575">
        <f>(E20*$CN$42)</f>
        <v>48.781642502049969</v>
      </c>
      <c r="CO20" s="575">
        <v>48</v>
      </c>
      <c r="CP20" s="400">
        <f t="shared" si="27"/>
        <v>0.94791209209605443</v>
      </c>
      <c r="CQ20" s="400">
        <f t="shared" si="28"/>
        <v>0.9839767079999997</v>
      </c>
      <c r="CR20" s="692">
        <v>1</v>
      </c>
      <c r="CS20" s="575">
        <f t="shared" si="81"/>
        <v>195.12657000819988</v>
      </c>
      <c r="CT20" s="575">
        <v>164</v>
      </c>
      <c r="CU20" s="400">
        <f t="shared" si="29"/>
        <v>0.50552850642459768</v>
      </c>
      <c r="CV20" s="401">
        <f t="shared" si="30"/>
        <v>0.84048010474999979</v>
      </c>
      <c r="CW20" s="693">
        <v>1</v>
      </c>
      <c r="CX20" s="745">
        <f t="shared" si="76"/>
        <v>75.295055136742818</v>
      </c>
      <c r="CY20" s="745">
        <v>234</v>
      </c>
      <c r="CZ20" s="400">
        <f t="shared" si="31"/>
        <v>4.8061352221296847</v>
      </c>
      <c r="DA20" s="400">
        <f t="shared" si="32"/>
        <v>3.1077738049999999</v>
      </c>
      <c r="DB20" s="694">
        <v>1</v>
      </c>
      <c r="DC20" s="404">
        <v>0.8</v>
      </c>
      <c r="DD20" s="404">
        <v>0.55400000000000005</v>
      </c>
      <c r="DE20" s="400">
        <f t="shared" si="33"/>
        <v>0.43281249999999999</v>
      </c>
      <c r="DF20" s="401">
        <f t="shared" si="34"/>
        <v>0.6925</v>
      </c>
      <c r="DG20" s="398">
        <v>1</v>
      </c>
      <c r="DH20" s="404">
        <v>0.8</v>
      </c>
      <c r="DI20" s="404">
        <v>0.443</v>
      </c>
      <c r="DJ20" s="400">
        <f t="shared" si="35"/>
        <v>0.22842187499999997</v>
      </c>
      <c r="DK20" s="401">
        <f t="shared" si="36"/>
        <v>0.55374999999999996</v>
      </c>
      <c r="DL20" s="695">
        <v>1</v>
      </c>
      <c r="DM20" s="405">
        <f t="shared" si="37"/>
        <v>805806.27170991956</v>
      </c>
      <c r="DN20" s="405">
        <v>890127.92</v>
      </c>
      <c r="DO20" s="406">
        <v>0</v>
      </c>
      <c r="DP20" s="400">
        <f t="shared" si="38"/>
        <v>1.104642581288366</v>
      </c>
      <c r="DQ20" s="400">
        <f t="shared" si="39"/>
        <v>1.104642581288366</v>
      </c>
      <c r="DR20" s="696">
        <v>1</v>
      </c>
      <c r="DS20" s="405">
        <f t="shared" si="40"/>
        <v>201451.56792747989</v>
      </c>
      <c r="DT20" s="405">
        <v>92532.11</v>
      </c>
      <c r="DU20" s="406"/>
      <c r="DV20" s="400">
        <f t="shared" si="41"/>
        <v>0.45932682953011533</v>
      </c>
      <c r="DW20" s="403">
        <f t="shared" si="42"/>
        <v>0.45932682953011533</v>
      </c>
      <c r="DX20" s="697">
        <v>1</v>
      </c>
      <c r="DY20" s="453">
        <f t="shared" si="43"/>
        <v>80221.411094621159</v>
      </c>
      <c r="DZ20" s="453">
        <v>28109</v>
      </c>
      <c r="EA20" s="400">
        <f t="shared" si="44"/>
        <v>0.23448751653610928</v>
      </c>
      <c r="EB20" s="403">
        <f t="shared" si="45"/>
        <v>0.35039273949999999</v>
      </c>
      <c r="EC20" s="698">
        <v>1</v>
      </c>
      <c r="ED20" s="453">
        <f t="shared" si="46"/>
        <v>74896</v>
      </c>
      <c r="EE20" s="453">
        <v>32985</v>
      </c>
      <c r="EF20" s="400">
        <f t="shared" si="47"/>
        <v>0.12140030055799776</v>
      </c>
      <c r="EG20" s="403">
        <f t="shared" si="48"/>
        <v>0.4404107028412732</v>
      </c>
      <c r="EH20" s="701">
        <v>1</v>
      </c>
      <c r="EI20" s="453">
        <f t="shared" si="49"/>
        <v>16072</v>
      </c>
      <c r="EJ20" s="453">
        <v>112210</v>
      </c>
      <c r="EK20" s="400">
        <f t="shared" si="50"/>
        <v>6.9817073170731705</v>
      </c>
      <c r="EL20" s="403">
        <f t="shared" si="51"/>
        <v>6.9817073170731705</v>
      </c>
      <c r="EM20" s="540">
        <v>0</v>
      </c>
      <c r="EN20" s="541">
        <f t="shared" si="52"/>
        <v>0</v>
      </c>
      <c r="EO20" s="541"/>
      <c r="EP20" s="542"/>
      <c r="EQ20" s="543">
        <f t="shared" si="53"/>
        <v>0</v>
      </c>
      <c r="ER20" s="702">
        <v>0</v>
      </c>
      <c r="ES20" s="453">
        <f t="shared" si="54"/>
        <v>18288</v>
      </c>
      <c r="ET20" s="453"/>
      <c r="EU20" s="400">
        <f t="shared" si="55"/>
        <v>0</v>
      </c>
      <c r="EV20" s="403">
        <f t="shared" si="56"/>
        <v>0</v>
      </c>
      <c r="EW20" s="704">
        <v>1</v>
      </c>
      <c r="EX20" s="453">
        <f t="shared" si="57"/>
        <v>1196735.2507320205</v>
      </c>
      <c r="EY20" s="453">
        <f t="shared" si="58"/>
        <v>1155964.03</v>
      </c>
      <c r="EZ20" s="400">
        <f t="shared" si="59"/>
        <v>0.93852137762493648</v>
      </c>
      <c r="FA20" s="403">
        <f t="shared" si="60"/>
        <v>0.96593129457239479</v>
      </c>
      <c r="FB20" s="398">
        <v>1</v>
      </c>
      <c r="FC20" s="453">
        <f t="shared" si="61"/>
        <v>837714.67551241431</v>
      </c>
      <c r="FD20" s="453">
        <v>988711</v>
      </c>
      <c r="FE20" s="400">
        <f t="shared" si="62"/>
        <v>1.1802479160284784</v>
      </c>
      <c r="FF20" s="403">
        <f t="shared" si="63"/>
        <v>1.1802479160284784</v>
      </c>
      <c r="FG20" s="398">
        <v>1</v>
      </c>
      <c r="FH20" s="402">
        <v>1.3</v>
      </c>
      <c r="FI20" s="407">
        <f t="shared" si="77"/>
        <v>1.1691627078084497</v>
      </c>
      <c r="FJ20" s="400">
        <f t="shared" si="64"/>
        <v>0.89935592908342277</v>
      </c>
      <c r="FK20" s="403">
        <f t="shared" si="65"/>
        <v>0.89935592908342277</v>
      </c>
      <c r="FL20" s="447"/>
      <c r="FM20" s="447">
        <f t="shared" si="66"/>
        <v>33.644196955188171</v>
      </c>
      <c r="FN20" s="447">
        <f t="shared" si="67"/>
        <v>21.079126571679542</v>
      </c>
      <c r="FO20" s="447"/>
      <c r="FP20" s="468">
        <f t="shared" si="68"/>
        <v>1.5960906558808841</v>
      </c>
      <c r="FQ20" s="463">
        <f t="shared" si="69"/>
        <v>3.7424115954931218E-2</v>
      </c>
      <c r="FR20" s="463">
        <f t="shared" si="70"/>
        <v>1.6044282218924233E-2</v>
      </c>
      <c r="FS20" s="466">
        <f t="shared" si="71"/>
        <v>7204.1423213242597</v>
      </c>
      <c r="FT20" s="466">
        <f t="shared" si="72"/>
        <v>3088.5243271429149</v>
      </c>
      <c r="FU20" s="466">
        <f t="shared" si="73"/>
        <v>10292.666648467175</v>
      </c>
      <c r="FV20" s="513">
        <f t="shared" si="74"/>
        <v>8234.13331877374</v>
      </c>
      <c r="FW20" s="466">
        <f t="shared" si="75"/>
        <v>2058.5333296934346</v>
      </c>
      <c r="FX20" s="445" t="s">
        <v>255</v>
      </c>
      <c r="FY20" s="634">
        <f>FY13+FY6</f>
        <v>266235.74390285264</v>
      </c>
      <c r="FZ20" s="630">
        <f>FY20/$FY$24</f>
        <v>0.69152141273468193</v>
      </c>
      <c r="GA20" s="633" t="s">
        <v>255</v>
      </c>
    </row>
    <row r="21" spans="1:183" x14ac:dyDescent="0.25">
      <c r="A21" s="586"/>
      <c r="B21" s="378" t="s">
        <v>255</v>
      </c>
      <c r="C21" s="394" t="s">
        <v>148</v>
      </c>
      <c r="D21" s="407">
        <v>13.2</v>
      </c>
      <c r="E21" s="438">
        <f t="shared" si="0"/>
        <v>2.6473065661224982E-2</v>
      </c>
      <c r="F21" s="666">
        <v>2</v>
      </c>
      <c r="G21" s="667">
        <v>0.9</v>
      </c>
      <c r="H21" s="399">
        <v>1</v>
      </c>
      <c r="I21" s="400">
        <f t="shared" si="1"/>
        <v>1.9072222222222222</v>
      </c>
      <c r="J21" s="400">
        <f t="shared" si="78"/>
        <v>1.1111111111111112</v>
      </c>
      <c r="K21" s="668">
        <v>1</v>
      </c>
      <c r="L21" s="669">
        <v>0.2</v>
      </c>
      <c r="M21" s="399">
        <v>0.24</v>
      </c>
      <c r="N21" s="400">
        <f t="shared" si="2"/>
        <v>0.88</v>
      </c>
      <c r="O21" s="400">
        <f t="shared" si="3"/>
        <v>1.2</v>
      </c>
      <c r="P21" s="670">
        <v>1</v>
      </c>
      <c r="Q21" s="671">
        <v>0.4</v>
      </c>
      <c r="R21" s="399">
        <v>0.24</v>
      </c>
      <c r="S21" s="400">
        <f t="shared" si="4"/>
        <v>0.44505</v>
      </c>
      <c r="T21" s="400">
        <f t="shared" si="79"/>
        <v>0.6</v>
      </c>
      <c r="U21" s="672">
        <v>1</v>
      </c>
      <c r="V21" s="673">
        <v>1</v>
      </c>
      <c r="W21" s="399">
        <v>0.18</v>
      </c>
      <c r="X21" s="400">
        <f t="shared" si="5"/>
        <v>5.04E-2</v>
      </c>
      <c r="Y21" s="400">
        <f t="shared" si="6"/>
        <v>0.18</v>
      </c>
      <c r="Z21" s="675">
        <v>1</v>
      </c>
      <c r="AA21" s="676">
        <v>0.9</v>
      </c>
      <c r="AB21" s="676">
        <v>0.55000000000000004</v>
      </c>
      <c r="AC21" s="400">
        <f t="shared" si="7"/>
        <v>0.48888888888888887</v>
      </c>
      <c r="AD21" s="401">
        <f t="shared" si="8"/>
        <v>0.61111111111111116</v>
      </c>
      <c r="AE21" s="540">
        <v>0</v>
      </c>
      <c r="AF21" s="541"/>
      <c r="AG21" s="541"/>
      <c r="AH21" s="542"/>
      <c r="AI21" s="543">
        <f t="shared" si="9"/>
        <v>0</v>
      </c>
      <c r="AJ21" s="540">
        <v>0</v>
      </c>
      <c r="AK21" s="541"/>
      <c r="AL21" s="541"/>
      <c r="AM21" s="542"/>
      <c r="AN21" s="543">
        <f t="shared" si="10"/>
        <v>0</v>
      </c>
      <c r="AO21" s="540">
        <v>0</v>
      </c>
      <c r="AP21" s="541"/>
      <c r="AQ21" s="541"/>
      <c r="AR21" s="542"/>
      <c r="AS21" s="543">
        <f t="shared" si="11"/>
        <v>0</v>
      </c>
      <c r="AT21" s="678">
        <v>1</v>
      </c>
      <c r="AU21" s="679">
        <v>0.12</v>
      </c>
      <c r="AV21" s="404">
        <v>4.5365853658536591E-2</v>
      </c>
      <c r="AW21" s="400">
        <f t="shared" si="12"/>
        <v>0.28353658536585369</v>
      </c>
      <c r="AX21" s="401">
        <f t="shared" si="13"/>
        <v>0.37804878048780494</v>
      </c>
      <c r="AY21" s="683">
        <v>1</v>
      </c>
      <c r="AZ21" s="682">
        <f t="shared" si="80"/>
        <v>23.825759095102484</v>
      </c>
      <c r="BA21" s="565">
        <v>15</v>
      </c>
      <c r="BB21" s="400">
        <f t="shared" si="14"/>
        <v>0.62957070707070706</v>
      </c>
      <c r="BC21" s="401">
        <f t="shared" si="15"/>
        <v>0.62957070707070706</v>
      </c>
      <c r="BD21" s="685">
        <v>1</v>
      </c>
      <c r="BE21" s="686">
        <v>7.0000000000000001E-3</v>
      </c>
      <c r="BF21" s="404">
        <v>8.0000000000000002E-3</v>
      </c>
      <c r="BG21" s="400">
        <f t="shared" si="16"/>
        <v>1.1428571428571428</v>
      </c>
      <c r="BH21" s="401">
        <f t="shared" si="17"/>
        <v>1.1428571428571428</v>
      </c>
      <c r="BI21" s="688">
        <v>1</v>
      </c>
      <c r="BJ21" s="727">
        <v>20</v>
      </c>
      <c r="BK21" s="745">
        <v>20</v>
      </c>
      <c r="BL21" s="400">
        <f t="shared" si="18"/>
        <v>1</v>
      </c>
      <c r="BM21" s="400">
        <f t="shared" si="19"/>
        <v>1</v>
      </c>
      <c r="BN21" s="689">
        <v>1</v>
      </c>
      <c r="BO21" s="745">
        <v>175</v>
      </c>
      <c r="BP21" s="745">
        <v>205</v>
      </c>
      <c r="BQ21" s="400">
        <f t="shared" si="20"/>
        <v>1.1714285714285715</v>
      </c>
      <c r="BR21" s="401">
        <f t="shared" si="21"/>
        <v>1.1714285714285715</v>
      </c>
      <c r="BS21" s="690">
        <v>2</v>
      </c>
      <c r="BT21" s="575">
        <v>10000</v>
      </c>
      <c r="BU21" s="575">
        <v>10589</v>
      </c>
      <c r="BV21" s="400">
        <f t="shared" si="22"/>
        <v>2.1013700149292149</v>
      </c>
      <c r="BW21" s="400">
        <f t="shared" si="23"/>
        <v>1.0589</v>
      </c>
      <c r="BX21" s="540">
        <v>0</v>
      </c>
      <c r="BY21" s="541">
        <v>1</v>
      </c>
      <c r="BZ21" s="541"/>
      <c r="CA21" s="542"/>
      <c r="CB21" s="543">
        <f t="shared" si="24"/>
        <v>0</v>
      </c>
      <c r="CC21" s="540">
        <v>0</v>
      </c>
      <c r="CD21" s="541"/>
      <c r="CE21" s="541"/>
      <c r="CF21" s="542"/>
      <c r="CG21" s="543">
        <f t="shared" si="25"/>
        <v>0</v>
      </c>
      <c r="CH21" s="540">
        <v>0</v>
      </c>
      <c r="CI21" s="541"/>
      <c r="CJ21" s="541"/>
      <c r="CK21" s="542"/>
      <c r="CL21" s="543">
        <f t="shared" si="26"/>
        <v>0</v>
      </c>
      <c r="CM21" s="691">
        <v>1</v>
      </c>
      <c r="CN21" s="575">
        <f>(E21*$CN$42)</f>
        <v>80.489710128382441</v>
      </c>
      <c r="CO21" s="575">
        <v>219</v>
      </c>
      <c r="CP21" s="400">
        <f t="shared" si="27"/>
        <v>2.621120557689848</v>
      </c>
      <c r="CQ21" s="400">
        <f t="shared" si="28"/>
        <v>2.7208446849999994</v>
      </c>
      <c r="CR21" s="692">
        <v>1</v>
      </c>
      <c r="CS21" s="575">
        <f t="shared" si="81"/>
        <v>321.95884051352976</v>
      </c>
      <c r="CT21" s="575">
        <v>321</v>
      </c>
      <c r="CU21" s="400">
        <f t="shared" si="29"/>
        <v>0.59968459187840306</v>
      </c>
      <c r="CV21" s="401">
        <f t="shared" si="30"/>
        <v>0.99702185374999985</v>
      </c>
      <c r="CW21" s="693">
        <v>1</v>
      </c>
      <c r="CX21" s="745">
        <f t="shared" si="76"/>
        <v>204.99078760978227</v>
      </c>
      <c r="CY21" s="745">
        <v>715</v>
      </c>
      <c r="CZ21" s="400">
        <f t="shared" si="31"/>
        <v>5.3940911583947084</v>
      </c>
      <c r="DA21" s="400">
        <f t="shared" si="32"/>
        <v>3.4879616217732887</v>
      </c>
      <c r="DB21" s="694">
        <v>1</v>
      </c>
      <c r="DC21" s="404">
        <v>0.8</v>
      </c>
      <c r="DD21" s="404">
        <v>0.5</v>
      </c>
      <c r="DE21" s="400">
        <f t="shared" si="33"/>
        <v>0.390625</v>
      </c>
      <c r="DF21" s="401">
        <f t="shared" si="34"/>
        <v>0.625</v>
      </c>
      <c r="DG21" s="398">
        <v>1</v>
      </c>
      <c r="DH21" s="404">
        <v>0.8</v>
      </c>
      <c r="DI21" s="404">
        <v>0.33</v>
      </c>
      <c r="DJ21" s="400">
        <f t="shared" si="35"/>
        <v>0.17015624999999998</v>
      </c>
      <c r="DK21" s="401">
        <f t="shared" si="36"/>
        <v>0.41249999999999998</v>
      </c>
      <c r="DL21" s="695">
        <v>1</v>
      </c>
      <c r="DM21" s="405">
        <f t="shared" si="37"/>
        <v>1329580.3483213671</v>
      </c>
      <c r="DN21" s="405">
        <v>1737558.36</v>
      </c>
      <c r="DO21" s="406">
        <v>105307.61</v>
      </c>
      <c r="DP21" s="400">
        <f t="shared" si="38"/>
        <v>1.3860508485453105</v>
      </c>
      <c r="DQ21" s="400">
        <f t="shared" si="39"/>
        <v>1.3860508485453105</v>
      </c>
      <c r="DR21" s="696">
        <v>1</v>
      </c>
      <c r="DS21" s="405">
        <f t="shared" si="40"/>
        <v>332395.08708034176</v>
      </c>
      <c r="DT21" s="405">
        <v>208020.52</v>
      </c>
      <c r="DU21" s="406">
        <v>22195.599999999999</v>
      </c>
      <c r="DV21" s="400">
        <f t="shared" si="41"/>
        <v>0.69259784199023211</v>
      </c>
      <c r="DW21" s="403">
        <f t="shared" si="42"/>
        <v>0.69259784199023211</v>
      </c>
      <c r="DX21" s="697">
        <v>1</v>
      </c>
      <c r="DY21" s="453">
        <f t="shared" si="43"/>
        <v>132365.32830612489</v>
      </c>
      <c r="DZ21" s="453">
        <v>106463</v>
      </c>
      <c r="EA21" s="400">
        <f t="shared" si="44"/>
        <v>0.53825625725360915</v>
      </c>
      <c r="EB21" s="403">
        <f t="shared" si="45"/>
        <v>0.80431183424242425</v>
      </c>
      <c r="EC21" s="698">
        <v>0</v>
      </c>
      <c r="ED21" s="453">
        <f t="shared" si="46"/>
        <v>123578.4</v>
      </c>
      <c r="EE21" s="453">
        <v>84941</v>
      </c>
      <c r="EF21" s="400">
        <f t="shared" si="47"/>
        <v>0</v>
      </c>
      <c r="EG21" s="403">
        <f t="shared" si="48"/>
        <v>0.68734503764411903</v>
      </c>
      <c r="EH21" s="701">
        <v>0</v>
      </c>
      <c r="EI21" s="453">
        <f t="shared" si="49"/>
        <v>26518.799999999999</v>
      </c>
      <c r="EJ21" s="453">
        <v>4641</v>
      </c>
      <c r="EK21" s="400">
        <f t="shared" si="50"/>
        <v>0</v>
      </c>
      <c r="EL21" s="403">
        <f t="shared" si="51"/>
        <v>0.17500791891035794</v>
      </c>
      <c r="EM21" s="540">
        <v>0</v>
      </c>
      <c r="EN21" s="541">
        <f t="shared" si="52"/>
        <v>0</v>
      </c>
      <c r="EO21" s="541"/>
      <c r="EP21" s="542"/>
      <c r="EQ21" s="543">
        <f t="shared" si="53"/>
        <v>0</v>
      </c>
      <c r="ER21" s="702">
        <v>0</v>
      </c>
      <c r="ES21" s="453">
        <f t="shared" si="54"/>
        <v>30175.199999999997</v>
      </c>
      <c r="ET21" s="453"/>
      <c r="EU21" s="400">
        <f t="shared" si="55"/>
        <v>0</v>
      </c>
      <c r="EV21" s="403">
        <f t="shared" si="56"/>
        <v>0</v>
      </c>
      <c r="EW21" s="704">
        <v>1</v>
      </c>
      <c r="EX21" s="453">
        <f t="shared" si="57"/>
        <v>1974613.1637078337</v>
      </c>
      <c r="EY21" s="453">
        <f t="shared" si="58"/>
        <v>2269127.0900000003</v>
      </c>
      <c r="EZ21" s="400">
        <f t="shared" si="59"/>
        <v>1.1165411291743477</v>
      </c>
      <c r="FA21" s="403">
        <f t="shared" si="60"/>
        <v>1.1491501888598485</v>
      </c>
      <c r="FB21" s="398">
        <v>1</v>
      </c>
      <c r="FC21" s="453">
        <f t="shared" si="61"/>
        <v>1382229.2145954836</v>
      </c>
      <c r="FD21" s="453">
        <v>1503863</v>
      </c>
      <c r="FE21" s="400">
        <f t="shared" si="62"/>
        <v>1.0879982741792309</v>
      </c>
      <c r="FF21" s="403">
        <f t="shared" si="63"/>
        <v>1.0879982741792309</v>
      </c>
      <c r="FG21" s="398">
        <v>1</v>
      </c>
      <c r="FH21" s="402">
        <v>1.3</v>
      </c>
      <c r="FI21" s="407">
        <f t="shared" si="77"/>
        <v>1.5088655615571367</v>
      </c>
      <c r="FJ21" s="400">
        <f t="shared" si="64"/>
        <v>1.1606658165824129</v>
      </c>
      <c r="FK21" s="403">
        <f t="shared" si="65"/>
        <v>1.1606658165824129</v>
      </c>
      <c r="FL21" s="447"/>
      <c r="FM21" s="447">
        <f t="shared" si="66"/>
        <v>25.2581118584507</v>
      </c>
      <c r="FN21" s="447">
        <f t="shared" si="67"/>
        <v>20.795716052232795</v>
      </c>
      <c r="FO21" s="447"/>
      <c r="FP21" s="468">
        <f t="shared" si="68"/>
        <v>1.2145824551080455</v>
      </c>
      <c r="FQ21" s="463">
        <f t="shared" si="69"/>
        <v>2.8478754931186574E-2</v>
      </c>
      <c r="FR21" s="463">
        <f t="shared" si="70"/>
        <v>2.6473065661224982E-2</v>
      </c>
      <c r="FS21" s="466">
        <f t="shared" si="71"/>
        <v>5482.1603242534156</v>
      </c>
      <c r="FT21" s="466">
        <f t="shared" si="72"/>
        <v>5096.0651397858092</v>
      </c>
      <c r="FU21" s="466">
        <f t="shared" si="73"/>
        <v>10578.225464039224</v>
      </c>
      <c r="FV21" s="513">
        <f t="shared" si="74"/>
        <v>8462.5803712313791</v>
      </c>
      <c r="FW21" s="466">
        <f t="shared" si="75"/>
        <v>2115.6450928078443</v>
      </c>
      <c r="FX21" s="445" t="s">
        <v>255</v>
      </c>
      <c r="FY21" s="634">
        <f t="shared" ref="FY21:FY23" si="83">FY14+FY7</f>
        <v>24616.523101469229</v>
      </c>
      <c r="FZ21" s="630">
        <f t="shared" ref="FZ21:FZ23" si="84">FY21/$FY$24</f>
        <v>6.3939021042777197E-2</v>
      </c>
      <c r="GA21" s="633" t="s">
        <v>257</v>
      </c>
    </row>
    <row r="22" spans="1:183" x14ac:dyDescent="0.25">
      <c r="A22" s="586"/>
      <c r="B22" s="378" t="s">
        <v>254</v>
      </c>
      <c r="C22" s="588" t="s">
        <v>164</v>
      </c>
      <c r="D22" s="607">
        <v>7</v>
      </c>
      <c r="E22" s="626">
        <f t="shared" si="0"/>
        <v>1.4038746941558704E-2</v>
      </c>
      <c r="F22" s="712">
        <v>1</v>
      </c>
      <c r="G22" s="706">
        <v>0.9</v>
      </c>
      <c r="H22" s="676">
        <v>0.98</v>
      </c>
      <c r="I22" s="600">
        <f t="shared" si="1"/>
        <v>0.93453888888888881</v>
      </c>
      <c r="J22" s="600">
        <f t="shared" si="78"/>
        <v>1.0888888888888888</v>
      </c>
      <c r="K22" s="712">
        <v>2</v>
      </c>
      <c r="L22" s="706">
        <v>0.6</v>
      </c>
      <c r="M22" s="676">
        <v>0.23</v>
      </c>
      <c r="N22" s="600">
        <f t="shared" si="2"/>
        <v>0.56222222222222229</v>
      </c>
      <c r="O22" s="600">
        <f t="shared" si="3"/>
        <v>0.38333333333333336</v>
      </c>
      <c r="P22" s="712">
        <v>1</v>
      </c>
      <c r="Q22" s="706">
        <v>0.1</v>
      </c>
      <c r="R22" s="676">
        <v>0.09</v>
      </c>
      <c r="S22" s="600">
        <f t="shared" si="4"/>
        <v>0.66757499999999992</v>
      </c>
      <c r="T22" s="600">
        <f t="shared" si="79"/>
        <v>0.89999999999999991</v>
      </c>
      <c r="U22" s="712">
        <v>2</v>
      </c>
      <c r="V22" s="706">
        <v>1</v>
      </c>
      <c r="W22" s="676">
        <v>0</v>
      </c>
      <c r="X22" s="600">
        <f t="shared" si="5"/>
        <v>0</v>
      </c>
      <c r="Y22" s="600">
        <f t="shared" si="6"/>
        <v>0</v>
      </c>
      <c r="Z22" s="712">
        <v>2</v>
      </c>
      <c r="AA22" s="706">
        <v>0.9</v>
      </c>
      <c r="AB22" s="676">
        <v>0.8</v>
      </c>
      <c r="AC22" s="600">
        <f t="shared" si="7"/>
        <v>1.4222222222222223</v>
      </c>
      <c r="AD22" s="601">
        <f t="shared" si="8"/>
        <v>0.88888888888888895</v>
      </c>
      <c r="AE22" s="649">
        <v>0</v>
      </c>
      <c r="AF22" s="650"/>
      <c r="AG22" s="650"/>
      <c r="AH22" s="651"/>
      <c r="AI22" s="652">
        <f t="shared" si="9"/>
        <v>0</v>
      </c>
      <c r="AJ22" s="649">
        <v>0</v>
      </c>
      <c r="AK22" s="650"/>
      <c r="AL22" s="650"/>
      <c r="AM22" s="651"/>
      <c r="AN22" s="652">
        <f t="shared" si="10"/>
        <v>0</v>
      </c>
      <c r="AO22" s="649">
        <v>0</v>
      </c>
      <c r="AP22" s="650"/>
      <c r="AQ22" s="650"/>
      <c r="AR22" s="651"/>
      <c r="AS22" s="652">
        <f t="shared" si="11"/>
        <v>0</v>
      </c>
      <c r="AT22" s="712">
        <v>1</v>
      </c>
      <c r="AU22" s="713">
        <v>0.05</v>
      </c>
      <c r="AV22" s="686">
        <v>8.4549356223175956E-2</v>
      </c>
      <c r="AW22" s="600">
        <f t="shared" si="12"/>
        <v>1.2682403433476392</v>
      </c>
      <c r="AX22" s="601">
        <f t="shared" si="13"/>
        <v>1.6909871244635191</v>
      </c>
      <c r="AY22" s="712">
        <v>2</v>
      </c>
      <c r="AZ22" s="708">
        <v>15</v>
      </c>
      <c r="BA22" s="682">
        <v>11</v>
      </c>
      <c r="BB22" s="600">
        <f t="shared" si="14"/>
        <v>1.4666666666666666</v>
      </c>
      <c r="BC22" s="601">
        <f t="shared" si="15"/>
        <v>0.73333333333333328</v>
      </c>
      <c r="BD22" s="712">
        <v>2</v>
      </c>
      <c r="BE22" s="713">
        <v>2E-3</v>
      </c>
      <c r="BF22" s="686">
        <v>2E-3</v>
      </c>
      <c r="BG22" s="600">
        <f t="shared" si="16"/>
        <v>2</v>
      </c>
      <c r="BH22" s="601">
        <f t="shared" si="17"/>
        <v>1</v>
      </c>
      <c r="BI22" s="712">
        <v>1</v>
      </c>
      <c r="BJ22" s="710">
        <v>4</v>
      </c>
      <c r="BK22" s="745">
        <v>7.7</v>
      </c>
      <c r="BL22" s="600">
        <f t="shared" si="18"/>
        <v>1.925</v>
      </c>
      <c r="BM22" s="600">
        <f t="shared" si="19"/>
        <v>1.925</v>
      </c>
      <c r="BN22" s="712">
        <v>1</v>
      </c>
      <c r="BO22" s="710">
        <v>275</v>
      </c>
      <c r="BP22" s="745">
        <v>233</v>
      </c>
      <c r="BQ22" s="600">
        <f t="shared" si="20"/>
        <v>0.84727272727272729</v>
      </c>
      <c r="BR22" s="601">
        <f t="shared" si="21"/>
        <v>0.84727272727272729</v>
      </c>
      <c r="BS22" s="712">
        <v>0</v>
      </c>
      <c r="BT22" s="710">
        <v>0</v>
      </c>
      <c r="BU22" s="664">
        <v>0</v>
      </c>
      <c r="BV22" s="600">
        <f t="shared" si="22"/>
        <v>0</v>
      </c>
      <c r="BW22" s="600">
        <f t="shared" si="23"/>
        <v>0</v>
      </c>
      <c r="BX22" s="649">
        <v>0</v>
      </c>
      <c r="BY22" s="650">
        <v>1</v>
      </c>
      <c r="BZ22" s="650"/>
      <c r="CA22" s="651"/>
      <c r="CB22" s="652">
        <f t="shared" si="24"/>
        <v>0</v>
      </c>
      <c r="CC22" s="649">
        <v>0</v>
      </c>
      <c r="CD22" s="650"/>
      <c r="CE22" s="650"/>
      <c r="CF22" s="651"/>
      <c r="CG22" s="652">
        <f t="shared" si="25"/>
        <v>0</v>
      </c>
      <c r="CH22" s="649">
        <v>0</v>
      </c>
      <c r="CI22" s="650"/>
      <c r="CJ22" s="650"/>
      <c r="CK22" s="651"/>
      <c r="CL22" s="652">
        <f t="shared" si="26"/>
        <v>0</v>
      </c>
      <c r="CM22" s="712">
        <v>1</v>
      </c>
      <c r="CN22" s="710">
        <v>60</v>
      </c>
      <c r="CO22" s="664">
        <v>67</v>
      </c>
      <c r="CP22" s="600">
        <f t="shared" si="27"/>
        <v>1.0757387116666666</v>
      </c>
      <c r="CQ22" s="600">
        <f t="shared" si="28"/>
        <v>1.1166666666666667</v>
      </c>
      <c r="CR22" s="712">
        <v>1</v>
      </c>
      <c r="CS22" s="710">
        <v>200</v>
      </c>
      <c r="CT22" s="664">
        <v>192</v>
      </c>
      <c r="CU22" s="600">
        <f t="shared" si="29"/>
        <v>0.57741683999999982</v>
      </c>
      <c r="CV22" s="601">
        <f t="shared" si="30"/>
        <v>0.96</v>
      </c>
      <c r="CW22" s="712">
        <v>1</v>
      </c>
      <c r="CX22" s="710">
        <f>E22*CX65</f>
        <v>57.647776589068712</v>
      </c>
      <c r="CY22" s="745">
        <v>262</v>
      </c>
      <c r="CZ22" s="600">
        <f t="shared" si="31"/>
        <v>7.0285431191933156</v>
      </c>
      <c r="DA22" s="600">
        <f t="shared" si="32"/>
        <v>4.5448413712053028</v>
      </c>
      <c r="DB22" s="712">
        <v>1</v>
      </c>
      <c r="DC22" s="713">
        <v>0.8</v>
      </c>
      <c r="DD22" s="686">
        <v>0.42499999999999999</v>
      </c>
      <c r="DE22" s="600">
        <f t="shared" si="33"/>
        <v>0.33203125</v>
      </c>
      <c r="DF22" s="601">
        <f t="shared" si="34"/>
        <v>0.53125</v>
      </c>
      <c r="DG22" s="712">
        <v>1</v>
      </c>
      <c r="DH22" s="713">
        <v>0.8</v>
      </c>
      <c r="DI22" s="686">
        <v>0.38600000000000001</v>
      </c>
      <c r="DJ22" s="600">
        <f t="shared" si="35"/>
        <v>0.19903124999999999</v>
      </c>
      <c r="DK22" s="601">
        <f t="shared" si="36"/>
        <v>0.48249999999999998</v>
      </c>
      <c r="DL22" s="704">
        <v>1</v>
      </c>
      <c r="DM22" s="605">
        <f t="shared" si="37"/>
        <v>705080.48774617957</v>
      </c>
      <c r="DN22" s="605">
        <v>827069.68</v>
      </c>
      <c r="DO22" s="606">
        <v>22656.29</v>
      </c>
      <c r="DP22" s="600">
        <f t="shared" si="38"/>
        <v>1.2051474757388141</v>
      </c>
      <c r="DQ22" s="600">
        <f t="shared" si="39"/>
        <v>1.2051474757388141</v>
      </c>
      <c r="DR22" s="704">
        <v>1</v>
      </c>
      <c r="DS22" s="605">
        <f t="shared" si="40"/>
        <v>176270.12193654489</v>
      </c>
      <c r="DT22" s="605">
        <v>220833.44</v>
      </c>
      <c r="DU22" s="606"/>
      <c r="DV22" s="400">
        <f t="shared" si="41"/>
        <v>1.2528126580606631</v>
      </c>
      <c r="DW22" s="603">
        <f t="shared" si="42"/>
        <v>1.2528126580606631</v>
      </c>
      <c r="DX22" s="704">
        <v>1</v>
      </c>
      <c r="DY22" s="636">
        <f t="shared" si="43"/>
        <v>70193.734707793512</v>
      </c>
      <c r="DZ22" s="636">
        <v>22388</v>
      </c>
      <c r="EA22" s="600">
        <f t="shared" si="44"/>
        <v>0.21344283306151723</v>
      </c>
      <c r="EB22" s="603">
        <f t="shared" si="45"/>
        <v>0.31894584457142855</v>
      </c>
      <c r="EC22" s="704">
        <v>1</v>
      </c>
      <c r="ED22" s="636">
        <f t="shared" si="46"/>
        <v>65534</v>
      </c>
      <c r="EE22" s="636">
        <v>31712</v>
      </c>
      <c r="EF22" s="600">
        <f t="shared" si="47"/>
        <v>0.13338864267464345</v>
      </c>
      <c r="EG22" s="603">
        <f t="shared" si="48"/>
        <v>0.48390148625141149</v>
      </c>
      <c r="EH22" s="701">
        <v>1</v>
      </c>
      <c r="EI22" s="636">
        <f t="shared" si="49"/>
        <v>14063</v>
      </c>
      <c r="EJ22" s="636">
        <v>6898</v>
      </c>
      <c r="EK22" s="600">
        <f t="shared" si="50"/>
        <v>0.49050700419540638</v>
      </c>
      <c r="EL22" s="603">
        <f t="shared" si="51"/>
        <v>0.49050700419540638</v>
      </c>
      <c r="EM22" s="649">
        <v>0</v>
      </c>
      <c r="EN22" s="650">
        <f t="shared" si="52"/>
        <v>0</v>
      </c>
      <c r="EO22" s="650"/>
      <c r="EP22" s="651"/>
      <c r="EQ22" s="652">
        <f t="shared" si="53"/>
        <v>0</v>
      </c>
      <c r="ER22" s="704">
        <v>1</v>
      </c>
      <c r="ES22" s="636">
        <f t="shared" si="54"/>
        <v>16002</v>
      </c>
      <c r="ET22" s="636">
        <v>1162</v>
      </c>
      <c r="EU22" s="600">
        <f t="shared" si="55"/>
        <v>8.5210053316654207E-3</v>
      </c>
      <c r="EV22" s="603">
        <f t="shared" si="56"/>
        <v>7.2615923009623801E-2</v>
      </c>
      <c r="EW22" s="704">
        <v>1</v>
      </c>
      <c r="EX22" s="636">
        <f t="shared" si="57"/>
        <v>1047143.344390518</v>
      </c>
      <c r="EY22" s="636">
        <f t="shared" si="58"/>
        <v>1132719.4100000001</v>
      </c>
      <c r="EZ22" s="600">
        <f t="shared" si="59"/>
        <v>1.0510276430222292</v>
      </c>
      <c r="FA22" s="603">
        <f t="shared" si="60"/>
        <v>1.0817233534147046</v>
      </c>
      <c r="FB22" s="704">
        <v>1</v>
      </c>
      <c r="FC22" s="636">
        <f t="shared" si="61"/>
        <v>733000.34107336262</v>
      </c>
      <c r="FD22" s="636">
        <v>888482</v>
      </c>
      <c r="FE22" s="600">
        <f t="shared" si="62"/>
        <v>1.2121167620453752</v>
      </c>
      <c r="FF22" s="603">
        <f t="shared" si="63"/>
        <v>1.2121167620453752</v>
      </c>
      <c r="FG22" s="704">
        <v>1</v>
      </c>
      <c r="FH22" s="602">
        <v>1.3</v>
      </c>
      <c r="FI22" s="607">
        <f t="shared" si="77"/>
        <v>1.2748929184834359</v>
      </c>
      <c r="FJ22" s="600">
        <f t="shared" si="64"/>
        <v>0.98068686037187369</v>
      </c>
      <c r="FK22" s="603">
        <f t="shared" si="65"/>
        <v>0.98068686037187369</v>
      </c>
      <c r="FL22" s="447"/>
      <c r="FM22" s="447">
        <f t="shared" si="66"/>
        <v>26.854150125982542</v>
      </c>
      <c r="FN22" s="447">
        <f t="shared" si="67"/>
        <v>23.159311431832286</v>
      </c>
      <c r="FO22" s="447"/>
      <c r="FP22" s="468">
        <f t="shared" si="68"/>
        <v>1.1595400927625046</v>
      </c>
      <c r="FQ22" s="463">
        <f t="shared" si="69"/>
        <v>2.7188156716565739E-2</v>
      </c>
      <c r="FR22" s="463">
        <f t="shared" si="70"/>
        <v>1.4038746941558704E-2</v>
      </c>
      <c r="FS22" s="466">
        <f t="shared" si="71"/>
        <v>5233.7201679389045</v>
      </c>
      <c r="FT22" s="466">
        <f t="shared" si="72"/>
        <v>2702.4587862500503</v>
      </c>
      <c r="FU22" s="466">
        <f t="shared" si="73"/>
        <v>7936.1789541889548</v>
      </c>
      <c r="FV22" s="513">
        <f t="shared" si="74"/>
        <v>6348.943163351164</v>
      </c>
      <c r="FW22" s="466">
        <f t="shared" si="75"/>
        <v>1587.2357908377905</v>
      </c>
      <c r="FX22" s="445" t="s">
        <v>254</v>
      </c>
      <c r="FY22" s="634">
        <f t="shared" si="83"/>
        <v>44920.290607441813</v>
      </c>
      <c r="FZ22" s="630">
        <f t="shared" si="84"/>
        <v>0.11667607949984883</v>
      </c>
      <c r="GA22" s="633" t="s">
        <v>254</v>
      </c>
    </row>
    <row r="23" spans="1:183" x14ac:dyDescent="0.25">
      <c r="B23" s="378" t="s">
        <v>256</v>
      </c>
      <c r="C23" s="588" t="s">
        <v>169</v>
      </c>
      <c r="D23" s="607">
        <v>15.81</v>
      </c>
      <c r="E23" s="626">
        <f t="shared" si="0"/>
        <v>3.1707512735149018E-2</v>
      </c>
      <c r="F23" s="704">
        <v>2</v>
      </c>
      <c r="G23" s="676">
        <v>0.5</v>
      </c>
      <c r="H23" s="676">
        <v>0.55000000000000004</v>
      </c>
      <c r="I23" s="600">
        <f t="shared" si="1"/>
        <v>1.88815</v>
      </c>
      <c r="J23" s="600">
        <f t="shared" si="78"/>
        <v>1.1000000000000001</v>
      </c>
      <c r="K23" s="704">
        <v>1</v>
      </c>
      <c r="L23" s="676">
        <v>0.65</v>
      </c>
      <c r="M23" s="676">
        <v>0.66</v>
      </c>
      <c r="N23" s="600">
        <f t="shared" si="2"/>
        <v>0.74461538461538468</v>
      </c>
      <c r="O23" s="600">
        <f t="shared" si="3"/>
        <v>1.0153846153846153</v>
      </c>
      <c r="P23" s="704">
        <v>1</v>
      </c>
      <c r="Q23" s="676">
        <v>0.2</v>
      </c>
      <c r="R23" s="676">
        <v>0.1</v>
      </c>
      <c r="S23" s="600">
        <f t="shared" si="4"/>
        <v>0.37087500000000001</v>
      </c>
      <c r="T23" s="600">
        <f t="shared" si="79"/>
        <v>0.5</v>
      </c>
      <c r="U23" s="704">
        <v>1</v>
      </c>
      <c r="V23" s="676">
        <v>1</v>
      </c>
      <c r="W23" s="676">
        <v>0.05</v>
      </c>
      <c r="X23" s="600">
        <f t="shared" si="5"/>
        <v>1.4000000000000002E-2</v>
      </c>
      <c r="Y23" s="600">
        <f t="shared" si="6"/>
        <v>0.05</v>
      </c>
      <c r="Z23" s="704">
        <v>1</v>
      </c>
      <c r="AA23" s="676">
        <v>0.9</v>
      </c>
      <c r="AB23" s="676">
        <v>0.71</v>
      </c>
      <c r="AC23" s="600">
        <f t="shared" si="7"/>
        <v>0.63111111111111107</v>
      </c>
      <c r="AD23" s="601">
        <f t="shared" si="8"/>
        <v>0.78888888888888886</v>
      </c>
      <c r="AE23" s="649">
        <v>0</v>
      </c>
      <c r="AF23" s="650"/>
      <c r="AG23" s="650"/>
      <c r="AH23" s="651"/>
      <c r="AI23" s="652">
        <f t="shared" si="9"/>
        <v>0</v>
      </c>
      <c r="AJ23" s="649">
        <v>0</v>
      </c>
      <c r="AK23" s="650"/>
      <c r="AL23" s="650"/>
      <c r="AM23" s="651"/>
      <c r="AN23" s="652">
        <f t="shared" si="10"/>
        <v>0</v>
      </c>
      <c r="AO23" s="649">
        <v>0</v>
      </c>
      <c r="AP23" s="650"/>
      <c r="AQ23" s="650"/>
      <c r="AR23" s="651"/>
      <c r="AS23" s="652">
        <f t="shared" si="11"/>
        <v>0</v>
      </c>
      <c r="AT23" s="704">
        <v>1</v>
      </c>
      <c r="AU23" s="686">
        <v>0.08</v>
      </c>
      <c r="AV23" s="686">
        <v>6.0896041757285774E-2</v>
      </c>
      <c r="AW23" s="600">
        <f t="shared" si="12"/>
        <v>0.57090039147455407</v>
      </c>
      <c r="AX23" s="601">
        <f t="shared" si="13"/>
        <v>0.76120052196607213</v>
      </c>
      <c r="AY23" s="704">
        <v>2</v>
      </c>
      <c r="AZ23" s="682">
        <v>35</v>
      </c>
      <c r="BA23" s="682">
        <v>42.7</v>
      </c>
      <c r="BB23" s="600">
        <f t="shared" si="14"/>
        <v>2.44</v>
      </c>
      <c r="BC23" s="601">
        <f t="shared" si="15"/>
        <v>1.22</v>
      </c>
      <c r="BD23" s="704">
        <v>1</v>
      </c>
      <c r="BE23" s="686">
        <v>0.04</v>
      </c>
      <c r="BF23" s="686">
        <v>5.6000000000000001E-2</v>
      </c>
      <c r="BG23" s="600">
        <f t="shared" si="16"/>
        <v>1.4</v>
      </c>
      <c r="BH23" s="601">
        <f t="shared" si="17"/>
        <v>1.4</v>
      </c>
      <c r="BI23" s="704">
        <v>1</v>
      </c>
      <c r="BJ23" s="727">
        <v>120</v>
      </c>
      <c r="BK23" s="745">
        <v>92.7</v>
      </c>
      <c r="BL23" s="600">
        <f t="shared" si="18"/>
        <v>0.77250000000000008</v>
      </c>
      <c r="BM23" s="600">
        <f t="shared" si="19"/>
        <v>0.77250000000000008</v>
      </c>
      <c r="BN23" s="704">
        <v>1</v>
      </c>
      <c r="BO23" s="745">
        <v>750</v>
      </c>
      <c r="BP23" s="745">
        <v>689.7</v>
      </c>
      <c r="BQ23" s="600">
        <f t="shared" si="20"/>
        <v>0.91960000000000008</v>
      </c>
      <c r="BR23" s="601">
        <f t="shared" si="21"/>
        <v>0.91960000000000008</v>
      </c>
      <c r="BS23" s="704">
        <v>0</v>
      </c>
      <c r="BT23" s="664">
        <v>0</v>
      </c>
      <c r="BU23" s="664">
        <v>0</v>
      </c>
      <c r="BV23" s="600">
        <f t="shared" si="22"/>
        <v>0</v>
      </c>
      <c r="BW23" s="600">
        <f t="shared" si="23"/>
        <v>0</v>
      </c>
      <c r="BX23" s="649">
        <v>0</v>
      </c>
      <c r="BY23" s="650">
        <v>1</v>
      </c>
      <c r="BZ23" s="650"/>
      <c r="CA23" s="651"/>
      <c r="CB23" s="652">
        <f t="shared" si="24"/>
        <v>0</v>
      </c>
      <c r="CC23" s="649">
        <v>0</v>
      </c>
      <c r="CD23" s="650"/>
      <c r="CE23" s="650"/>
      <c r="CF23" s="651"/>
      <c r="CG23" s="652">
        <f t="shared" si="25"/>
        <v>0</v>
      </c>
      <c r="CH23" s="649">
        <v>0</v>
      </c>
      <c r="CI23" s="650"/>
      <c r="CJ23" s="650"/>
      <c r="CK23" s="651"/>
      <c r="CL23" s="652">
        <f t="shared" si="26"/>
        <v>0</v>
      </c>
      <c r="CM23" s="704">
        <v>1</v>
      </c>
      <c r="CN23" s="664">
        <v>96</v>
      </c>
      <c r="CO23" s="664">
        <v>672</v>
      </c>
      <c r="CP23" s="600">
        <f t="shared" si="27"/>
        <v>6.7434366999999993</v>
      </c>
      <c r="CQ23" s="600">
        <f t="shared" si="28"/>
        <v>7</v>
      </c>
      <c r="CR23" s="704">
        <v>2</v>
      </c>
      <c r="CS23" s="664">
        <f>E23*$CS$42</f>
        <v>385.61888397870501</v>
      </c>
      <c r="CT23" s="664">
        <v>1044</v>
      </c>
      <c r="CU23" s="600">
        <f t="shared" si="29"/>
        <v>3.2567949319342806</v>
      </c>
      <c r="CV23" s="601">
        <f t="shared" si="30"/>
        <v>2.7073362933586331</v>
      </c>
      <c r="CW23" s="704">
        <v>0</v>
      </c>
      <c r="CX23" s="745">
        <f t="shared" si="76"/>
        <v>294.0696614260188</v>
      </c>
      <c r="CY23" s="745">
        <v>349</v>
      </c>
      <c r="CZ23" s="600">
        <f t="shared" si="31"/>
        <v>0</v>
      </c>
      <c r="DA23" s="600">
        <f t="shared" si="32"/>
        <v>1.1867936267468395</v>
      </c>
      <c r="DB23" s="704">
        <v>0</v>
      </c>
      <c r="DC23" s="686">
        <v>0.8</v>
      </c>
      <c r="DD23" s="686">
        <v>0.42799999999999999</v>
      </c>
      <c r="DE23" s="600">
        <f t="shared" si="33"/>
        <v>0</v>
      </c>
      <c r="DF23" s="601">
        <f t="shared" si="34"/>
        <v>0.53499999999999992</v>
      </c>
      <c r="DG23" s="704">
        <v>1</v>
      </c>
      <c r="DH23" s="686">
        <v>0.8</v>
      </c>
      <c r="DI23" s="686">
        <v>0.35599999999999998</v>
      </c>
      <c r="DJ23" s="600">
        <f t="shared" si="35"/>
        <v>0.18356249999999996</v>
      </c>
      <c r="DK23" s="601">
        <f t="shared" si="36"/>
        <v>0.44499999999999995</v>
      </c>
      <c r="DL23" s="704">
        <v>1</v>
      </c>
      <c r="DM23" s="605">
        <f t="shared" si="37"/>
        <v>1592474.6444667287</v>
      </c>
      <c r="DN23" s="605">
        <v>1677179.54</v>
      </c>
      <c r="DO23" s="606">
        <v>4357.87</v>
      </c>
      <c r="DP23" s="600">
        <f t="shared" si="38"/>
        <v>1.055927273845604</v>
      </c>
      <c r="DQ23" s="600">
        <f t="shared" si="39"/>
        <v>1.055927273845604</v>
      </c>
      <c r="DR23" s="704">
        <v>1</v>
      </c>
      <c r="DS23" s="605">
        <f t="shared" si="40"/>
        <v>398118.66111668217</v>
      </c>
      <c r="DT23" s="605">
        <v>762079.79</v>
      </c>
      <c r="DU23" s="606"/>
      <c r="DV23" s="400">
        <f t="shared" si="41"/>
        <v>1.9142026346176391</v>
      </c>
      <c r="DW23" s="603">
        <f t="shared" si="42"/>
        <v>1.9142026346176391</v>
      </c>
      <c r="DX23" s="704">
        <v>1</v>
      </c>
      <c r="DY23" s="636">
        <f t="shared" si="43"/>
        <v>158537.5636757451</v>
      </c>
      <c r="DZ23" s="636">
        <v>291784</v>
      </c>
      <c r="EA23" s="600">
        <f t="shared" si="44"/>
        <v>1.2316687488964735</v>
      </c>
      <c r="EB23" s="603">
        <f t="shared" si="45"/>
        <v>1.8404723349778616</v>
      </c>
      <c r="EC23" s="704">
        <v>1</v>
      </c>
      <c r="ED23" s="636">
        <f t="shared" si="46"/>
        <v>148013.22</v>
      </c>
      <c r="EE23" s="636"/>
      <c r="EF23" s="600">
        <f t="shared" si="47"/>
        <v>0</v>
      </c>
      <c r="EG23" s="603">
        <f t="shared" si="48"/>
        <v>0</v>
      </c>
      <c r="EH23" s="701">
        <v>1</v>
      </c>
      <c r="EI23" s="636">
        <f t="shared" si="49"/>
        <v>31762.29</v>
      </c>
      <c r="EJ23" s="636">
        <v>44207</v>
      </c>
      <c r="EK23" s="600">
        <f t="shared" si="50"/>
        <v>1.3918077065602008</v>
      </c>
      <c r="EL23" s="603">
        <f t="shared" si="51"/>
        <v>1.3918077065602008</v>
      </c>
      <c r="EM23" s="649">
        <v>0</v>
      </c>
      <c r="EN23" s="650">
        <f t="shared" si="52"/>
        <v>0</v>
      </c>
      <c r="EO23" s="650"/>
      <c r="EP23" s="651"/>
      <c r="EQ23" s="652">
        <f t="shared" si="53"/>
        <v>0</v>
      </c>
      <c r="ER23" s="704">
        <v>1</v>
      </c>
      <c r="ES23" s="636">
        <f t="shared" si="54"/>
        <v>36141.660000000003</v>
      </c>
      <c r="ET23" s="636"/>
      <c r="EU23" s="600">
        <f t="shared" si="55"/>
        <v>0</v>
      </c>
      <c r="EV23" s="603">
        <f t="shared" si="56"/>
        <v>0</v>
      </c>
      <c r="EW23" s="704">
        <v>1</v>
      </c>
      <c r="EX23" s="636">
        <f t="shared" si="57"/>
        <v>2365048.0392591557</v>
      </c>
      <c r="EY23" s="636">
        <f t="shared" si="58"/>
        <v>2779608.2</v>
      </c>
      <c r="EZ23" s="600">
        <f t="shared" si="59"/>
        <v>1.1419354367787555</v>
      </c>
      <c r="FA23" s="603">
        <f t="shared" si="60"/>
        <v>1.1752861480440389</v>
      </c>
      <c r="FB23" s="704">
        <v>1</v>
      </c>
      <c r="FC23" s="636">
        <f t="shared" si="61"/>
        <v>1655533.6274814089</v>
      </c>
      <c r="FD23" s="636">
        <v>1381115</v>
      </c>
      <c r="FE23" s="600">
        <f t="shared" si="62"/>
        <v>0.83424158656391256</v>
      </c>
      <c r="FF23" s="603">
        <f t="shared" si="63"/>
        <v>0.83424158656391256</v>
      </c>
      <c r="FG23" s="704">
        <v>1</v>
      </c>
      <c r="FH23" s="602">
        <v>1.3</v>
      </c>
      <c r="FI23" s="607">
        <f t="shared" si="77"/>
        <v>2.0125827320679308</v>
      </c>
      <c r="FJ23" s="600">
        <f t="shared" si="64"/>
        <v>1.5481405631291776</v>
      </c>
      <c r="FK23" s="603">
        <f t="shared" si="65"/>
        <v>1.5481405631291776</v>
      </c>
      <c r="FL23" s="447"/>
      <c r="FM23" s="447">
        <f t="shared" si="66"/>
        <v>29.053469969527093</v>
      </c>
      <c r="FN23" s="447">
        <f t="shared" si="67"/>
        <v>19.634215868606233</v>
      </c>
      <c r="FO23" s="447"/>
      <c r="FP23" s="468">
        <f t="shared" si="68"/>
        <v>1.4797367088125786</v>
      </c>
      <c r="FQ23" s="463">
        <f t="shared" si="69"/>
        <v>3.469592279694611E-2</v>
      </c>
      <c r="FR23" s="463">
        <f t="shared" si="70"/>
        <v>3.1707512735149018E-2</v>
      </c>
      <c r="FS23" s="466">
        <f t="shared" si="71"/>
        <v>6678.9651384121262</v>
      </c>
      <c r="FT23" s="466">
        <f t="shared" si="72"/>
        <v>6103.6962015161862</v>
      </c>
      <c r="FU23" s="466">
        <f t="shared" si="73"/>
        <v>12782.661339928312</v>
      </c>
      <c r="FV23" s="513">
        <f t="shared" si="74"/>
        <v>10226.129071942651</v>
      </c>
      <c r="FW23" s="466">
        <f t="shared" si="75"/>
        <v>2556.5322679856617</v>
      </c>
      <c r="FX23" s="445" t="s">
        <v>256</v>
      </c>
      <c r="FY23" s="718">
        <f t="shared" si="83"/>
        <v>49227.442388236457</v>
      </c>
      <c r="FZ23" s="719">
        <f t="shared" si="84"/>
        <v>0.12786348672269207</v>
      </c>
      <c r="GA23" s="629" t="s">
        <v>256</v>
      </c>
    </row>
    <row r="24" spans="1:183" x14ac:dyDescent="0.25">
      <c r="B24" s="378" t="s">
        <v>255</v>
      </c>
      <c r="C24" s="394" t="s">
        <v>149</v>
      </c>
      <c r="D24" s="407">
        <v>1</v>
      </c>
      <c r="E24" s="438">
        <f t="shared" si="0"/>
        <v>2.0055352773655291E-3</v>
      </c>
      <c r="F24" s="704">
        <v>1</v>
      </c>
      <c r="G24" s="676">
        <v>0.2</v>
      </c>
      <c r="H24" s="676">
        <v>1</v>
      </c>
      <c r="I24" s="600">
        <f t="shared" si="1"/>
        <v>4.2912499999999998</v>
      </c>
      <c r="J24" s="600">
        <f t="shared" si="78"/>
        <v>5</v>
      </c>
      <c r="K24" s="704">
        <v>2</v>
      </c>
      <c r="L24" s="676">
        <v>0.2</v>
      </c>
      <c r="M24" s="676">
        <v>1</v>
      </c>
      <c r="N24" s="600">
        <f t="shared" si="2"/>
        <v>7.3333333333333339</v>
      </c>
      <c r="O24" s="600">
        <f t="shared" si="3"/>
        <v>5</v>
      </c>
      <c r="P24" s="704">
        <v>2</v>
      </c>
      <c r="Q24" s="676">
        <v>0.9</v>
      </c>
      <c r="R24" s="676">
        <v>1</v>
      </c>
      <c r="S24" s="600">
        <f t="shared" si="4"/>
        <v>1.6483333333333334</v>
      </c>
      <c r="T24" s="600">
        <f t="shared" si="79"/>
        <v>1.1111111111111112</v>
      </c>
      <c r="U24" s="704">
        <v>1</v>
      </c>
      <c r="V24" s="676">
        <v>1</v>
      </c>
      <c r="W24" s="676">
        <v>0</v>
      </c>
      <c r="X24" s="600">
        <f t="shared" si="5"/>
        <v>0</v>
      </c>
      <c r="Y24" s="600">
        <f t="shared" si="6"/>
        <v>0</v>
      </c>
      <c r="Z24" s="704">
        <v>1</v>
      </c>
      <c r="AA24" s="676">
        <v>0.9</v>
      </c>
      <c r="AB24" s="676">
        <v>0</v>
      </c>
      <c r="AC24" s="400">
        <f t="shared" si="7"/>
        <v>0</v>
      </c>
      <c r="AD24" s="401">
        <f t="shared" si="8"/>
        <v>0</v>
      </c>
      <c r="AE24" s="540">
        <v>0</v>
      </c>
      <c r="AF24" s="541"/>
      <c r="AG24" s="541"/>
      <c r="AH24" s="542"/>
      <c r="AI24" s="543">
        <f t="shared" si="9"/>
        <v>0</v>
      </c>
      <c r="AJ24" s="540">
        <v>0</v>
      </c>
      <c r="AK24" s="541"/>
      <c r="AL24" s="541"/>
      <c r="AM24" s="542"/>
      <c r="AN24" s="543">
        <f t="shared" si="10"/>
        <v>0</v>
      </c>
      <c r="AO24" s="540">
        <v>0</v>
      </c>
      <c r="AP24" s="541"/>
      <c r="AQ24" s="541"/>
      <c r="AR24" s="542"/>
      <c r="AS24" s="543">
        <f t="shared" si="11"/>
        <v>0</v>
      </c>
      <c r="AT24" s="704">
        <v>2</v>
      </c>
      <c r="AU24" s="686">
        <v>0.12</v>
      </c>
      <c r="AV24" s="686">
        <v>0.16086956521739132</v>
      </c>
      <c r="AW24" s="600">
        <f t="shared" si="12"/>
        <v>2.0108695652173916</v>
      </c>
      <c r="AX24" s="601">
        <f t="shared" si="13"/>
        <v>1.3405797101449277</v>
      </c>
      <c r="AY24" s="704">
        <v>1</v>
      </c>
      <c r="AZ24" s="682">
        <f>E24*$AZ$42</f>
        <v>1.8049817496289762</v>
      </c>
      <c r="BA24" s="682">
        <v>0.3</v>
      </c>
      <c r="BB24" s="600">
        <f t="shared" si="14"/>
        <v>0.16620666666666664</v>
      </c>
      <c r="BC24" s="601">
        <f t="shared" si="15"/>
        <v>0.16620666666666664</v>
      </c>
      <c r="BD24" s="704">
        <v>0</v>
      </c>
      <c r="BE24" s="686">
        <v>0</v>
      </c>
      <c r="BF24" s="686">
        <v>0</v>
      </c>
      <c r="BG24" s="600">
        <f t="shared" si="16"/>
        <v>0</v>
      </c>
      <c r="BH24" s="601">
        <f t="shared" si="17"/>
        <v>0</v>
      </c>
      <c r="BI24" s="704">
        <v>0</v>
      </c>
      <c r="BJ24" s="727">
        <v>4.0110705547310586</v>
      </c>
      <c r="BK24" s="745">
        <v>1</v>
      </c>
      <c r="BL24" s="600">
        <f t="shared" si="18"/>
        <v>0</v>
      </c>
      <c r="BM24" s="600">
        <f t="shared" si="19"/>
        <v>0.24930999999999995</v>
      </c>
      <c r="BN24" s="704">
        <v>1</v>
      </c>
      <c r="BO24" s="745">
        <v>21.058120412338056</v>
      </c>
      <c r="BP24" s="745">
        <v>23</v>
      </c>
      <c r="BQ24" s="600">
        <f t="shared" si="20"/>
        <v>1.0922152380952379</v>
      </c>
      <c r="BR24" s="601">
        <f t="shared" si="21"/>
        <v>1.0922152380952379</v>
      </c>
      <c r="BS24" s="704">
        <v>1</v>
      </c>
      <c r="BT24" s="664">
        <v>2000</v>
      </c>
      <c r="BU24" s="664">
        <v>1965</v>
      </c>
      <c r="BV24" s="400">
        <f t="shared" si="22"/>
        <v>0.97487772200772205</v>
      </c>
      <c r="BW24" s="400">
        <f t="shared" si="23"/>
        <v>0.98250000000000004</v>
      </c>
      <c r="BX24" s="540">
        <v>0</v>
      </c>
      <c r="BY24" s="541">
        <v>1</v>
      </c>
      <c r="BZ24" s="541"/>
      <c r="CA24" s="542"/>
      <c r="CB24" s="543">
        <f t="shared" si="24"/>
        <v>0</v>
      </c>
      <c r="CC24" s="540">
        <v>0</v>
      </c>
      <c r="CD24" s="541"/>
      <c r="CE24" s="541"/>
      <c r="CF24" s="542"/>
      <c r="CG24" s="543">
        <f t="shared" si="25"/>
        <v>0</v>
      </c>
      <c r="CH24" s="540">
        <v>0</v>
      </c>
      <c r="CI24" s="541"/>
      <c r="CJ24" s="541"/>
      <c r="CK24" s="542"/>
      <c r="CL24" s="543">
        <f t="shared" si="26"/>
        <v>0</v>
      </c>
      <c r="CM24" s="704">
        <v>1</v>
      </c>
      <c r="CN24" s="664">
        <f>(E24*$CN$42)</f>
        <v>6.0977053127562462</v>
      </c>
      <c r="CO24" s="664">
        <v>0</v>
      </c>
      <c r="CP24" s="600">
        <f t="shared" si="27"/>
        <v>0</v>
      </c>
      <c r="CQ24" s="600">
        <f t="shared" si="28"/>
        <v>0</v>
      </c>
      <c r="CR24" s="704">
        <v>1</v>
      </c>
      <c r="CS24" s="664">
        <f>E24*$CS$42</f>
        <v>24.390821251024985</v>
      </c>
      <c r="CT24" s="664">
        <v>112</v>
      </c>
      <c r="CU24" s="600">
        <f t="shared" si="29"/>
        <v>2.7619118399782896</v>
      </c>
      <c r="CV24" s="601">
        <f t="shared" si="30"/>
        <v>4.5918913039999989</v>
      </c>
      <c r="CW24" s="704">
        <v>1</v>
      </c>
      <c r="CX24" s="745">
        <f t="shared" si="76"/>
        <v>1.1764852365116065</v>
      </c>
      <c r="CY24" s="745">
        <v>22</v>
      </c>
      <c r="CZ24" s="600">
        <f t="shared" si="31"/>
        <v>28.918967490421345</v>
      </c>
      <c r="DA24" s="600">
        <f t="shared" si="32"/>
        <v>18.699767168547005</v>
      </c>
      <c r="DB24" s="704">
        <v>1</v>
      </c>
      <c r="DC24" s="686">
        <v>0.8</v>
      </c>
      <c r="DD24" s="404">
        <v>0.44400000000000001</v>
      </c>
      <c r="DE24" s="400">
        <f t="shared" si="33"/>
        <v>0.34687499999999993</v>
      </c>
      <c r="DF24" s="401">
        <f t="shared" si="34"/>
        <v>0.55499999999999994</v>
      </c>
      <c r="DG24" s="704">
        <v>1</v>
      </c>
      <c r="DH24" s="686">
        <v>0.8</v>
      </c>
      <c r="DI24" s="404">
        <v>0.2</v>
      </c>
      <c r="DJ24" s="400">
        <f t="shared" si="35"/>
        <v>0.10312499999999999</v>
      </c>
      <c r="DK24" s="401">
        <f t="shared" si="36"/>
        <v>0.25</v>
      </c>
      <c r="DL24" s="695">
        <v>1</v>
      </c>
      <c r="DM24" s="405">
        <f t="shared" si="37"/>
        <v>100725.78396373994</v>
      </c>
      <c r="DN24" s="405">
        <v>89890.47</v>
      </c>
      <c r="DO24" s="406">
        <v>311.14999999999998</v>
      </c>
      <c r="DP24" s="400">
        <f t="shared" si="38"/>
        <v>0.89551668351840752</v>
      </c>
      <c r="DQ24" s="400">
        <f t="shared" si="39"/>
        <v>0.89551668351840752</v>
      </c>
      <c r="DR24" s="696">
        <v>1</v>
      </c>
      <c r="DS24" s="405">
        <f t="shared" si="40"/>
        <v>25181.445990934986</v>
      </c>
      <c r="DT24" s="405">
        <v>23615.23</v>
      </c>
      <c r="DU24" s="406"/>
      <c r="DV24" s="400">
        <f t="shared" si="41"/>
        <v>0.9378027778270237</v>
      </c>
      <c r="DW24" s="403">
        <f t="shared" si="42"/>
        <v>0.9378027778270237</v>
      </c>
      <c r="DX24" s="697">
        <v>1</v>
      </c>
      <c r="DY24" s="453">
        <f t="shared" si="43"/>
        <v>10027.676386827645</v>
      </c>
      <c r="DZ24" s="453">
        <v>15174</v>
      </c>
      <c r="EA24" s="400">
        <f t="shared" si="44"/>
        <v>1.0126617313796784</v>
      </c>
      <c r="EB24" s="403">
        <f t="shared" si="45"/>
        <v>1.513211976</v>
      </c>
      <c r="EC24" s="698">
        <v>0</v>
      </c>
      <c r="ED24" s="453">
        <f t="shared" si="46"/>
        <v>9362</v>
      </c>
      <c r="EE24" s="453"/>
      <c r="EF24" s="400">
        <f t="shared" si="47"/>
        <v>0</v>
      </c>
      <c r="EG24" s="403">
        <f t="shared" si="48"/>
        <v>0</v>
      </c>
      <c r="EH24" s="701">
        <v>0</v>
      </c>
      <c r="EI24" s="453">
        <f t="shared" si="49"/>
        <v>2009</v>
      </c>
      <c r="EJ24" s="453"/>
      <c r="EK24" s="400">
        <f t="shared" si="50"/>
        <v>0</v>
      </c>
      <c r="EL24" s="403">
        <f t="shared" si="51"/>
        <v>0</v>
      </c>
      <c r="EM24" s="540">
        <v>0</v>
      </c>
      <c r="EN24" s="541">
        <f t="shared" si="52"/>
        <v>0</v>
      </c>
      <c r="EO24" s="541"/>
      <c r="EP24" s="542"/>
      <c r="EQ24" s="543">
        <f t="shared" si="53"/>
        <v>0</v>
      </c>
      <c r="ER24" s="702">
        <v>0</v>
      </c>
      <c r="ES24" s="453">
        <f t="shared" si="54"/>
        <v>2286</v>
      </c>
      <c r="ET24" s="453"/>
      <c r="EU24" s="400">
        <f t="shared" si="55"/>
        <v>0</v>
      </c>
      <c r="EV24" s="403">
        <f t="shared" si="56"/>
        <v>0</v>
      </c>
      <c r="EW24" s="704">
        <v>1</v>
      </c>
      <c r="EX24" s="453">
        <f t="shared" si="57"/>
        <v>149591.90634150256</v>
      </c>
      <c r="EY24" s="453">
        <f t="shared" si="58"/>
        <v>128990.84999999999</v>
      </c>
      <c r="EZ24" s="400">
        <f t="shared" si="59"/>
        <v>0.83781617490649107</v>
      </c>
      <c r="FA24" s="403">
        <f t="shared" si="60"/>
        <v>0.86228495347554079</v>
      </c>
      <c r="FB24" s="398">
        <v>1</v>
      </c>
      <c r="FC24" s="453">
        <f t="shared" si="61"/>
        <v>104714.33443905179</v>
      </c>
      <c r="FD24" s="453"/>
      <c r="FE24" s="400">
        <f t="shared" si="62"/>
        <v>0</v>
      </c>
      <c r="FF24" s="403">
        <f t="shared" si="63"/>
        <v>0</v>
      </c>
      <c r="FG24" s="398">
        <v>1</v>
      </c>
      <c r="FH24" s="402">
        <v>1.3</v>
      </c>
      <c r="FI24" s="407"/>
      <c r="FJ24" s="400">
        <f t="shared" si="64"/>
        <v>0</v>
      </c>
      <c r="FK24" s="403">
        <f t="shared" si="65"/>
        <v>0</v>
      </c>
      <c r="FL24" s="447"/>
      <c r="FM24" s="447">
        <f t="shared" si="66"/>
        <v>53.331762556684922</v>
      </c>
      <c r="FN24" s="447">
        <f t="shared" si="67"/>
        <v>19.170307429324172</v>
      </c>
      <c r="FO24" s="447"/>
      <c r="FP24" s="468">
        <f t="shared" si="68"/>
        <v>2.7819982936270038</v>
      </c>
      <c r="FQ24" s="463">
        <f t="shared" si="69"/>
        <v>6.5230522053057974E-2</v>
      </c>
      <c r="FR24" s="463">
        <f t="shared" si="70"/>
        <v>2.0055352773655291E-3</v>
      </c>
      <c r="FS24" s="466">
        <f t="shared" si="71"/>
        <v>12556.875495213661</v>
      </c>
      <c r="FT24" s="466">
        <f t="shared" si="72"/>
        <v>386.06554089286436</v>
      </c>
      <c r="FU24" s="466">
        <f t="shared" si="73"/>
        <v>12942.941036106526</v>
      </c>
      <c r="FV24" s="513">
        <f t="shared" si="74"/>
        <v>10354.352828885221</v>
      </c>
      <c r="FW24" s="466">
        <f t="shared" si="75"/>
        <v>2588.5882072213044</v>
      </c>
      <c r="FX24" s="445" t="s">
        <v>255</v>
      </c>
      <c r="FY24" s="634">
        <f>SUM(FY20:FY23)</f>
        <v>385000.00000000012</v>
      </c>
      <c r="FZ24" s="630">
        <f>SUM(FZ20:FZ23)</f>
        <v>1</v>
      </c>
      <c r="GA24" s="633"/>
    </row>
    <row r="25" spans="1:183" x14ac:dyDescent="0.25">
      <c r="B25" s="378" t="s">
        <v>255</v>
      </c>
      <c r="C25" s="588" t="s">
        <v>150</v>
      </c>
      <c r="D25" s="607">
        <v>0</v>
      </c>
      <c r="E25" s="626">
        <f t="shared" si="0"/>
        <v>0</v>
      </c>
      <c r="F25" s="666">
        <v>1</v>
      </c>
      <c r="G25" s="667">
        <v>0.1</v>
      </c>
      <c r="H25" s="676">
        <v>0.33</v>
      </c>
      <c r="I25" s="600">
        <f t="shared" si="1"/>
        <v>2.8322249999999998</v>
      </c>
      <c r="J25" s="600">
        <f t="shared" si="78"/>
        <v>3.3</v>
      </c>
      <c r="K25" s="668">
        <v>0</v>
      </c>
      <c r="L25" s="669">
        <v>0.05</v>
      </c>
      <c r="M25" s="676">
        <v>0</v>
      </c>
      <c r="N25" s="600">
        <f t="shared" si="2"/>
        <v>0</v>
      </c>
      <c r="O25" s="600">
        <f t="shared" si="3"/>
        <v>0</v>
      </c>
      <c r="P25" s="670">
        <v>0</v>
      </c>
      <c r="Q25" s="671">
        <v>0.05</v>
      </c>
      <c r="R25" s="676">
        <v>0</v>
      </c>
      <c r="S25" s="600">
        <f t="shared" si="4"/>
        <v>0</v>
      </c>
      <c r="T25" s="600">
        <f t="shared" si="79"/>
        <v>0</v>
      </c>
      <c r="U25" s="672">
        <v>1</v>
      </c>
      <c r="V25" s="673">
        <v>1</v>
      </c>
      <c r="W25" s="676">
        <v>0</v>
      </c>
      <c r="X25" s="600">
        <f t="shared" si="5"/>
        <v>0</v>
      </c>
      <c r="Y25" s="600">
        <f t="shared" si="6"/>
        <v>0</v>
      </c>
      <c r="Z25" s="675">
        <v>1</v>
      </c>
      <c r="AA25" s="676">
        <v>0.9</v>
      </c>
      <c r="AB25" s="676">
        <v>1</v>
      </c>
      <c r="AC25" s="600">
        <f t="shared" si="7"/>
        <v>0.88888888888888884</v>
      </c>
      <c r="AD25" s="601">
        <f t="shared" si="8"/>
        <v>1.1111111111111112</v>
      </c>
      <c r="AE25" s="649">
        <v>0</v>
      </c>
      <c r="AF25" s="650"/>
      <c r="AG25" s="650"/>
      <c r="AH25" s="651"/>
      <c r="AI25" s="652">
        <f t="shared" si="9"/>
        <v>0</v>
      </c>
      <c r="AJ25" s="649">
        <v>0</v>
      </c>
      <c r="AK25" s="650"/>
      <c r="AL25" s="650"/>
      <c r="AM25" s="651"/>
      <c r="AN25" s="652">
        <f t="shared" si="10"/>
        <v>0</v>
      </c>
      <c r="AO25" s="649">
        <v>0</v>
      </c>
      <c r="AP25" s="650"/>
      <c r="AQ25" s="650"/>
      <c r="AR25" s="651"/>
      <c r="AS25" s="652">
        <f t="shared" si="11"/>
        <v>0</v>
      </c>
      <c r="AT25" s="678">
        <v>1</v>
      </c>
      <c r="AU25" s="679">
        <v>0.12</v>
      </c>
      <c r="AV25" s="686">
        <v>7.9575596816976124E-2</v>
      </c>
      <c r="AW25" s="600">
        <f t="shared" si="12"/>
        <v>0.4973474801061008</v>
      </c>
      <c r="AX25" s="601">
        <f t="shared" si="13"/>
        <v>0.66312997347480107</v>
      </c>
      <c r="AY25" s="683">
        <v>1</v>
      </c>
      <c r="AZ25" s="682">
        <f>E25*$AZ$42</f>
        <v>0</v>
      </c>
      <c r="BA25" s="682">
        <v>2</v>
      </c>
      <c r="BB25" s="600">
        <f t="shared" si="14"/>
        <v>0</v>
      </c>
      <c r="BC25" s="601">
        <f t="shared" si="15"/>
        <v>0</v>
      </c>
      <c r="BD25" s="685">
        <v>0</v>
      </c>
      <c r="BE25" s="686"/>
      <c r="BF25" s="686"/>
      <c r="BG25" s="600">
        <f t="shared" si="16"/>
        <v>0</v>
      </c>
      <c r="BH25" s="601">
        <f t="shared" si="17"/>
        <v>0</v>
      </c>
      <c r="BI25" s="688">
        <v>0</v>
      </c>
      <c r="BJ25" s="727">
        <v>0</v>
      </c>
      <c r="BK25" s="745">
        <v>0.7</v>
      </c>
      <c r="BL25" s="600">
        <f t="shared" si="18"/>
        <v>0</v>
      </c>
      <c r="BM25" s="600">
        <f t="shared" si="19"/>
        <v>0</v>
      </c>
      <c r="BN25" s="689">
        <v>1</v>
      </c>
      <c r="BO25" s="745">
        <v>0</v>
      </c>
      <c r="BP25" s="745">
        <v>37.700000000000003</v>
      </c>
      <c r="BQ25" s="600">
        <f t="shared" si="20"/>
        <v>0</v>
      </c>
      <c r="BR25" s="601">
        <f t="shared" si="21"/>
        <v>0</v>
      </c>
      <c r="BS25" s="690">
        <v>0</v>
      </c>
      <c r="BT25" s="664">
        <f>E25*$BT$42</f>
        <v>0</v>
      </c>
      <c r="BU25" s="664">
        <v>110</v>
      </c>
      <c r="BV25" s="600">
        <f t="shared" si="22"/>
        <v>0</v>
      </c>
      <c r="BW25" s="600">
        <f t="shared" si="23"/>
        <v>0</v>
      </c>
      <c r="BX25" s="649">
        <v>0</v>
      </c>
      <c r="BY25" s="650">
        <v>1</v>
      </c>
      <c r="BZ25" s="650"/>
      <c r="CA25" s="651"/>
      <c r="CB25" s="652">
        <f t="shared" si="24"/>
        <v>0</v>
      </c>
      <c r="CC25" s="649">
        <v>0</v>
      </c>
      <c r="CD25" s="650"/>
      <c r="CE25" s="650"/>
      <c r="CF25" s="651"/>
      <c r="CG25" s="652">
        <f t="shared" si="25"/>
        <v>0</v>
      </c>
      <c r="CH25" s="649">
        <v>0</v>
      </c>
      <c r="CI25" s="650"/>
      <c r="CJ25" s="650"/>
      <c r="CK25" s="651"/>
      <c r="CL25" s="652">
        <f t="shared" si="26"/>
        <v>0</v>
      </c>
      <c r="CM25" s="691">
        <v>0</v>
      </c>
      <c r="CN25" s="664">
        <f>(E25*$CN$42)</f>
        <v>0</v>
      </c>
      <c r="CO25" s="664">
        <v>0</v>
      </c>
      <c r="CP25" s="600">
        <f t="shared" si="27"/>
        <v>0</v>
      </c>
      <c r="CQ25" s="600">
        <f t="shared" si="28"/>
        <v>0</v>
      </c>
      <c r="CR25" s="692">
        <v>0</v>
      </c>
      <c r="CS25" s="664">
        <f>E25*$CS$42</f>
        <v>0</v>
      </c>
      <c r="CT25" s="664">
        <v>9</v>
      </c>
      <c r="CU25" s="600">
        <f t="shared" si="29"/>
        <v>0</v>
      </c>
      <c r="CV25" s="601">
        <f t="shared" si="30"/>
        <v>0</v>
      </c>
      <c r="CW25" s="693">
        <v>1</v>
      </c>
      <c r="CX25" s="745">
        <f t="shared" si="76"/>
        <v>0</v>
      </c>
      <c r="CY25" s="745">
        <v>8</v>
      </c>
      <c r="CZ25" s="600">
        <f t="shared" si="31"/>
        <v>0</v>
      </c>
      <c r="DA25" s="600">
        <f t="shared" si="32"/>
        <v>0</v>
      </c>
      <c r="DB25" s="694">
        <v>1</v>
      </c>
      <c r="DC25" s="604">
        <v>0.8</v>
      </c>
      <c r="DD25" s="686">
        <v>0.44700000000000001</v>
      </c>
      <c r="DE25" s="600">
        <f t="shared" si="33"/>
        <v>0.34921874999999997</v>
      </c>
      <c r="DF25" s="601">
        <f t="shared" si="34"/>
        <v>0.55874999999999997</v>
      </c>
      <c r="DG25" s="599">
        <v>1</v>
      </c>
      <c r="DH25" s="604">
        <v>0.8</v>
      </c>
      <c r="DI25" s="686">
        <v>0.29099999999999998</v>
      </c>
      <c r="DJ25" s="600">
        <f t="shared" si="35"/>
        <v>0.15004687499999997</v>
      </c>
      <c r="DK25" s="601">
        <f t="shared" si="36"/>
        <v>0.36374999999999996</v>
      </c>
      <c r="DL25" s="704">
        <v>0</v>
      </c>
      <c r="DM25" s="605">
        <f t="shared" si="37"/>
        <v>0</v>
      </c>
      <c r="DN25" s="605">
        <v>36720.81</v>
      </c>
      <c r="DO25" s="606">
        <v>0</v>
      </c>
      <c r="DP25" s="600">
        <f t="shared" si="38"/>
        <v>0</v>
      </c>
      <c r="DQ25" s="600">
        <f t="shared" si="39"/>
        <v>0</v>
      </c>
      <c r="DR25" s="704">
        <v>1</v>
      </c>
      <c r="DS25" s="605">
        <f t="shared" si="40"/>
        <v>0</v>
      </c>
      <c r="DT25" s="605">
        <v>42812.24</v>
      </c>
      <c r="DU25" s="606"/>
      <c r="DV25" s="400">
        <f t="shared" si="41"/>
        <v>0</v>
      </c>
      <c r="DW25" s="603">
        <f t="shared" si="42"/>
        <v>0</v>
      </c>
      <c r="DX25" s="704">
        <v>0</v>
      </c>
      <c r="DY25" s="636">
        <f t="shared" si="43"/>
        <v>0</v>
      </c>
      <c r="DZ25" s="636">
        <v>746</v>
      </c>
      <c r="EA25" s="600">
        <f t="shared" si="44"/>
        <v>0</v>
      </c>
      <c r="EB25" s="603">
        <f t="shared" si="45"/>
        <v>0</v>
      </c>
      <c r="EC25" s="704">
        <v>0</v>
      </c>
      <c r="ED25" s="636">
        <f t="shared" si="46"/>
        <v>0</v>
      </c>
      <c r="EE25" s="636"/>
      <c r="EF25" s="600">
        <f t="shared" si="47"/>
        <v>0</v>
      </c>
      <c r="EG25" s="603">
        <f t="shared" si="48"/>
        <v>0</v>
      </c>
      <c r="EH25" s="701">
        <v>0</v>
      </c>
      <c r="EI25" s="636">
        <f t="shared" si="49"/>
        <v>0</v>
      </c>
      <c r="EJ25" s="636"/>
      <c r="EK25" s="600">
        <f t="shared" si="50"/>
        <v>0</v>
      </c>
      <c r="EL25" s="603">
        <f t="shared" si="51"/>
        <v>0</v>
      </c>
      <c r="EM25" s="649">
        <v>0</v>
      </c>
      <c r="EN25" s="650">
        <f t="shared" si="52"/>
        <v>0</v>
      </c>
      <c r="EO25" s="650"/>
      <c r="EP25" s="651"/>
      <c r="EQ25" s="652">
        <f t="shared" si="53"/>
        <v>0</v>
      </c>
      <c r="ER25" s="704">
        <v>0</v>
      </c>
      <c r="ES25" s="636">
        <f t="shared" si="54"/>
        <v>0</v>
      </c>
      <c r="ET25" s="636"/>
      <c r="EU25" s="600">
        <f t="shared" si="55"/>
        <v>0</v>
      </c>
      <c r="EV25" s="603">
        <f t="shared" si="56"/>
        <v>0</v>
      </c>
      <c r="EW25" s="704">
        <v>1</v>
      </c>
      <c r="EX25" s="636">
        <f t="shared" si="57"/>
        <v>0</v>
      </c>
      <c r="EY25" s="636">
        <f t="shared" si="58"/>
        <v>80279.049999999988</v>
      </c>
      <c r="EZ25" s="600">
        <f t="shared" si="59"/>
        <v>0</v>
      </c>
      <c r="FA25" s="603">
        <f t="shared" si="60"/>
        <v>0</v>
      </c>
      <c r="FB25" s="704">
        <v>1</v>
      </c>
      <c r="FC25" s="636">
        <f t="shared" si="61"/>
        <v>0</v>
      </c>
      <c r="FD25" s="636"/>
      <c r="FE25" s="600">
        <f t="shared" si="62"/>
        <v>0</v>
      </c>
      <c r="FF25" s="603">
        <f t="shared" si="63"/>
        <v>0</v>
      </c>
      <c r="FG25" s="704">
        <v>1</v>
      </c>
      <c r="FH25" s="602">
        <v>1.3</v>
      </c>
      <c r="FI25" s="607"/>
      <c r="FJ25" s="600">
        <f t="shared" si="64"/>
        <v>0</v>
      </c>
      <c r="FK25" s="603">
        <f t="shared" si="65"/>
        <v>0</v>
      </c>
      <c r="FL25" s="447"/>
      <c r="FM25" s="447">
        <f t="shared" si="66"/>
        <v>4.7177269939949902</v>
      </c>
      <c r="FN25" s="447">
        <f t="shared" si="67"/>
        <v>11.243861431415551</v>
      </c>
      <c r="FO25" s="447"/>
      <c r="FP25" s="468">
        <f t="shared" si="68"/>
        <v>0.41958245597136018</v>
      </c>
      <c r="FQ25" s="463">
        <f t="shared" si="69"/>
        <v>9.8381018816633449E-3</v>
      </c>
      <c r="FR25" s="463">
        <f t="shared" si="70"/>
        <v>0</v>
      </c>
      <c r="FS25" s="466">
        <f t="shared" si="71"/>
        <v>1893.834612220194</v>
      </c>
      <c r="FT25" s="466">
        <f t="shared" si="72"/>
        <v>0</v>
      </c>
      <c r="FU25" s="466">
        <f t="shared" si="73"/>
        <v>1893.834612220194</v>
      </c>
      <c r="FV25" s="513">
        <f t="shared" si="74"/>
        <v>1515.0676897761552</v>
      </c>
      <c r="FW25" s="466">
        <f t="shared" si="75"/>
        <v>378.7669224440387</v>
      </c>
      <c r="FX25" s="445" t="s">
        <v>255</v>
      </c>
      <c r="FY25" s="467"/>
      <c r="FZ25" s="467"/>
      <c r="GA25" s="448"/>
    </row>
    <row r="26" spans="1:183" x14ac:dyDescent="0.25">
      <c r="B26" s="378" t="s">
        <v>254</v>
      </c>
      <c r="C26" s="588" t="s">
        <v>183</v>
      </c>
      <c r="D26" s="607">
        <v>25.25</v>
      </c>
      <c r="E26" s="626">
        <f t="shared" si="0"/>
        <v>5.0639765753479608E-2</v>
      </c>
      <c r="F26" s="712">
        <v>1</v>
      </c>
      <c r="G26" s="706">
        <v>0.15</v>
      </c>
      <c r="H26" s="676">
        <v>0.14000000000000001</v>
      </c>
      <c r="I26" s="600">
        <f t="shared" si="1"/>
        <v>0.80103333333333337</v>
      </c>
      <c r="J26" s="600">
        <f t="shared" si="78"/>
        <v>0.93333333333333346</v>
      </c>
      <c r="K26" s="712">
        <v>1</v>
      </c>
      <c r="L26" s="706">
        <v>0.6</v>
      </c>
      <c r="M26" s="676">
        <v>0.13</v>
      </c>
      <c r="N26" s="600">
        <f t="shared" si="2"/>
        <v>0.15888888888888891</v>
      </c>
      <c r="O26" s="600">
        <f t="shared" si="3"/>
        <v>0.21666666666666667</v>
      </c>
      <c r="P26" s="712">
        <v>1</v>
      </c>
      <c r="Q26" s="706">
        <v>0.2</v>
      </c>
      <c r="R26" s="676">
        <v>0.21</v>
      </c>
      <c r="S26" s="600">
        <f t="shared" si="4"/>
        <v>0.77883749999999985</v>
      </c>
      <c r="T26" s="600">
        <f t="shared" si="79"/>
        <v>1.0499999999999998</v>
      </c>
      <c r="U26" s="712">
        <v>2</v>
      </c>
      <c r="V26" s="706">
        <v>1</v>
      </c>
      <c r="W26" s="676">
        <v>0.01</v>
      </c>
      <c r="X26" s="600">
        <f t="shared" si="5"/>
        <v>5.6000000000000008E-3</v>
      </c>
      <c r="Y26" s="600">
        <f t="shared" si="6"/>
        <v>0.01</v>
      </c>
      <c r="Z26" s="712">
        <v>2</v>
      </c>
      <c r="AA26" s="706">
        <v>0.9</v>
      </c>
      <c r="AB26" s="676">
        <v>0.77</v>
      </c>
      <c r="AC26" s="600">
        <f t="shared" si="7"/>
        <v>1.3688888888888886</v>
      </c>
      <c r="AD26" s="601">
        <f t="shared" si="8"/>
        <v>0.85555555555555551</v>
      </c>
      <c r="AE26" s="649">
        <v>0</v>
      </c>
      <c r="AF26" s="650"/>
      <c r="AG26" s="650"/>
      <c r="AH26" s="651"/>
      <c r="AI26" s="652">
        <f t="shared" si="9"/>
        <v>0</v>
      </c>
      <c r="AJ26" s="649">
        <v>0</v>
      </c>
      <c r="AK26" s="650"/>
      <c r="AL26" s="650"/>
      <c r="AM26" s="651"/>
      <c r="AN26" s="652">
        <f t="shared" si="10"/>
        <v>0</v>
      </c>
      <c r="AO26" s="649">
        <v>0</v>
      </c>
      <c r="AP26" s="650"/>
      <c r="AQ26" s="650"/>
      <c r="AR26" s="651"/>
      <c r="AS26" s="652">
        <f t="shared" si="11"/>
        <v>0</v>
      </c>
      <c r="AT26" s="712">
        <v>1</v>
      </c>
      <c r="AU26" s="713">
        <v>0.05</v>
      </c>
      <c r="AV26" s="686">
        <v>5.7758686814451177E-2</v>
      </c>
      <c r="AW26" s="600">
        <f t="shared" si="12"/>
        <v>0.86638030221676765</v>
      </c>
      <c r="AX26" s="601">
        <f t="shared" si="13"/>
        <v>1.1551737362890235</v>
      </c>
      <c r="AY26" s="712">
        <v>2</v>
      </c>
      <c r="AZ26" s="708">
        <v>100</v>
      </c>
      <c r="BA26" s="682">
        <v>113.3</v>
      </c>
      <c r="BB26" s="600">
        <f t="shared" si="14"/>
        <v>2.266</v>
      </c>
      <c r="BC26" s="601">
        <f t="shared" si="15"/>
        <v>1.133</v>
      </c>
      <c r="BD26" s="712">
        <v>1</v>
      </c>
      <c r="BE26" s="713">
        <v>6.8000000000000005E-2</v>
      </c>
      <c r="BF26" s="686">
        <v>6.5000000000000002E-2</v>
      </c>
      <c r="BG26" s="600">
        <f t="shared" si="16"/>
        <v>0.95588235294117641</v>
      </c>
      <c r="BH26" s="601">
        <f t="shared" si="17"/>
        <v>0.95588235294117641</v>
      </c>
      <c r="BI26" s="712">
        <v>1</v>
      </c>
      <c r="BJ26" s="710">
        <v>101.27953150695922</v>
      </c>
      <c r="BK26" s="745">
        <v>133.30000000000001</v>
      </c>
      <c r="BL26" s="600">
        <f t="shared" si="18"/>
        <v>1.3161593267326732</v>
      </c>
      <c r="BM26" s="600">
        <f t="shared" si="19"/>
        <v>1.3161593267326732</v>
      </c>
      <c r="BN26" s="712">
        <v>1</v>
      </c>
      <c r="BO26" s="710">
        <v>1200</v>
      </c>
      <c r="BP26" s="745">
        <v>1303.7</v>
      </c>
      <c r="BQ26" s="600">
        <f t="shared" si="20"/>
        <v>1.0864166666666668</v>
      </c>
      <c r="BR26" s="601">
        <f t="shared" si="21"/>
        <v>1.0864166666666668</v>
      </c>
      <c r="BS26" s="712">
        <v>0</v>
      </c>
      <c r="BT26" s="710">
        <v>0</v>
      </c>
      <c r="BU26" s="664">
        <v>200</v>
      </c>
      <c r="BV26" s="600">
        <f t="shared" si="22"/>
        <v>0</v>
      </c>
      <c r="BW26" s="600">
        <f t="shared" si="23"/>
        <v>0</v>
      </c>
      <c r="BX26" s="649">
        <v>0</v>
      </c>
      <c r="BY26" s="650">
        <v>1</v>
      </c>
      <c r="BZ26" s="650"/>
      <c r="CA26" s="651"/>
      <c r="CB26" s="652">
        <f t="shared" si="24"/>
        <v>0</v>
      </c>
      <c r="CC26" s="649">
        <v>0</v>
      </c>
      <c r="CD26" s="650"/>
      <c r="CE26" s="650"/>
      <c r="CF26" s="651"/>
      <c r="CG26" s="652">
        <f t="shared" si="25"/>
        <v>0</v>
      </c>
      <c r="CH26" s="649">
        <v>0</v>
      </c>
      <c r="CI26" s="650"/>
      <c r="CJ26" s="650"/>
      <c r="CK26" s="651"/>
      <c r="CL26" s="652">
        <f t="shared" si="26"/>
        <v>0</v>
      </c>
      <c r="CM26" s="712">
        <v>1</v>
      </c>
      <c r="CN26" s="710">
        <v>400</v>
      </c>
      <c r="CO26" s="664">
        <v>433</v>
      </c>
      <c r="CP26" s="600">
        <f t="shared" si="27"/>
        <v>1.0428243182499999</v>
      </c>
      <c r="CQ26" s="600">
        <f t="shared" si="28"/>
        <v>1.0825</v>
      </c>
      <c r="CR26" s="712">
        <v>1</v>
      </c>
      <c r="CS26" s="710">
        <v>1500</v>
      </c>
      <c r="CT26" s="664">
        <v>1531</v>
      </c>
      <c r="CU26" s="600">
        <f t="shared" si="29"/>
        <v>0.61390637641666657</v>
      </c>
      <c r="CV26" s="601">
        <f t="shared" si="30"/>
        <v>1.0206666666666666</v>
      </c>
      <c r="CW26" s="712">
        <v>1</v>
      </c>
      <c r="CX26" s="710">
        <f t="shared" si="76"/>
        <v>750.08286860343105</v>
      </c>
      <c r="CY26" s="745">
        <v>451</v>
      </c>
      <c r="CZ26" s="600">
        <f t="shared" si="31"/>
        <v>0.92985210634822113</v>
      </c>
      <c r="DA26" s="600">
        <f t="shared" si="32"/>
        <v>0.60126689846911274</v>
      </c>
      <c r="DB26" s="712">
        <v>1</v>
      </c>
      <c r="DC26" s="713">
        <v>0.8</v>
      </c>
      <c r="DD26" s="686">
        <v>0.47</v>
      </c>
      <c r="DE26" s="600">
        <f t="shared" si="33"/>
        <v>0.36718749999999994</v>
      </c>
      <c r="DF26" s="601">
        <f t="shared" si="34"/>
        <v>0.58749999999999991</v>
      </c>
      <c r="DG26" s="712">
        <v>1</v>
      </c>
      <c r="DH26" s="713">
        <v>0.8</v>
      </c>
      <c r="DI26" s="686">
        <v>0.38700000000000001</v>
      </c>
      <c r="DJ26" s="600">
        <f t="shared" si="35"/>
        <v>0.19954687499999998</v>
      </c>
      <c r="DK26" s="601">
        <f t="shared" si="36"/>
        <v>0.48375000000000001</v>
      </c>
      <c r="DL26" s="704">
        <v>1</v>
      </c>
      <c r="DM26" s="605">
        <f t="shared" si="37"/>
        <v>2543326.0450844336</v>
      </c>
      <c r="DN26" s="605">
        <v>2935223.41</v>
      </c>
      <c r="DO26" s="606">
        <v>739422.75</v>
      </c>
      <c r="DP26" s="600">
        <f t="shared" si="38"/>
        <v>1.4448191442470006</v>
      </c>
      <c r="DQ26" s="600">
        <f t="shared" si="39"/>
        <v>1.4448191442470006</v>
      </c>
      <c r="DR26" s="704">
        <v>1</v>
      </c>
      <c r="DS26" s="605">
        <f t="shared" si="40"/>
        <v>635831.51127110841</v>
      </c>
      <c r="DT26" s="605">
        <v>1393483.23</v>
      </c>
      <c r="DU26" s="606">
        <v>197108.74</v>
      </c>
      <c r="DV26" s="400">
        <f t="shared" si="41"/>
        <v>2.5015934910495448</v>
      </c>
      <c r="DW26" s="603">
        <f t="shared" si="42"/>
        <v>2.5015934910495448</v>
      </c>
      <c r="DX26" s="704">
        <v>1</v>
      </c>
      <c r="DY26" s="636">
        <f t="shared" si="43"/>
        <v>253198.82876739805</v>
      </c>
      <c r="DZ26" s="636">
        <v>246626</v>
      </c>
      <c r="EA26" s="600">
        <f t="shared" si="44"/>
        <v>0.65184118264630486</v>
      </c>
      <c r="EB26" s="603">
        <f t="shared" si="45"/>
        <v>0.97404084055445528</v>
      </c>
      <c r="EC26" s="704">
        <v>1</v>
      </c>
      <c r="ED26" s="636">
        <f t="shared" si="46"/>
        <v>236390.5</v>
      </c>
      <c r="EE26" s="636">
        <v>117893.9</v>
      </c>
      <c r="EF26" s="600">
        <f t="shared" si="47"/>
        <v>0.13747483677895744</v>
      </c>
      <c r="EG26" s="603">
        <f t="shared" si="48"/>
        <v>0.49872520257793773</v>
      </c>
      <c r="EH26" s="701">
        <v>1</v>
      </c>
      <c r="EI26" s="636">
        <f t="shared" si="49"/>
        <v>50727.25</v>
      </c>
      <c r="EJ26" s="636">
        <v>10230</v>
      </c>
      <c r="EK26" s="600">
        <f t="shared" si="50"/>
        <v>0.20166675701915637</v>
      </c>
      <c r="EL26" s="603">
        <f t="shared" si="51"/>
        <v>0.20166675701915637</v>
      </c>
      <c r="EM26" s="649">
        <v>0</v>
      </c>
      <c r="EN26" s="650">
        <f t="shared" si="52"/>
        <v>0</v>
      </c>
      <c r="EO26" s="650"/>
      <c r="EP26" s="651"/>
      <c r="EQ26" s="652">
        <f t="shared" si="53"/>
        <v>0</v>
      </c>
      <c r="ER26" s="704">
        <v>1</v>
      </c>
      <c r="ES26" s="636">
        <f t="shared" si="54"/>
        <v>57721.5</v>
      </c>
      <c r="ET26" s="636">
        <v>31014.84</v>
      </c>
      <c r="EU26" s="600">
        <f t="shared" si="55"/>
        <v>6.3050845043719411E-2</v>
      </c>
      <c r="EV26" s="603">
        <f t="shared" si="56"/>
        <v>0.53731867674956468</v>
      </c>
      <c r="EW26" s="704">
        <v>1</v>
      </c>
      <c r="EX26" s="636">
        <f t="shared" si="57"/>
        <v>3777195.6351229399</v>
      </c>
      <c r="EY26" s="636">
        <f t="shared" si="58"/>
        <v>5671002.870000001</v>
      </c>
      <c r="EZ26" s="600">
        <f t="shared" si="59"/>
        <v>1.4587750292924904</v>
      </c>
      <c r="FA26" s="603">
        <f t="shared" si="60"/>
        <v>1.5013791759333699</v>
      </c>
      <c r="FB26" s="704">
        <v>1</v>
      </c>
      <c r="FC26" s="636">
        <f t="shared" si="61"/>
        <v>2644036.9445860577</v>
      </c>
      <c r="FD26" s="636">
        <v>2849252</v>
      </c>
      <c r="FE26" s="600">
        <f t="shared" si="62"/>
        <v>1.0776142919765708</v>
      </c>
      <c r="FF26" s="603">
        <f t="shared" si="63"/>
        <v>1.0776142919765708</v>
      </c>
      <c r="FG26" s="704">
        <v>1</v>
      </c>
      <c r="FH26" s="602">
        <v>1.3</v>
      </c>
      <c r="FI26" s="607">
        <f>EY26/FD26</f>
        <v>1.9903479474612991</v>
      </c>
      <c r="FJ26" s="600">
        <f t="shared" si="64"/>
        <v>1.5310368826625378</v>
      </c>
      <c r="FK26" s="603">
        <f t="shared" si="65"/>
        <v>1.5310368826625378</v>
      </c>
      <c r="FL26" s="447"/>
      <c r="FM26" s="447">
        <f t="shared" si="66"/>
        <v>21.825276896399561</v>
      </c>
      <c r="FN26" s="447">
        <f t="shared" si="67"/>
        <v>21.425978098498952</v>
      </c>
      <c r="FO26" s="447"/>
      <c r="FP26" s="468">
        <f t="shared" si="68"/>
        <v>1.0186361992934447</v>
      </c>
      <c r="FQ26" s="463">
        <f t="shared" si="69"/>
        <v>2.3884332069602259E-2</v>
      </c>
      <c r="FR26" s="463">
        <f t="shared" si="70"/>
        <v>5.0639765753479608E-2</v>
      </c>
      <c r="FS26" s="466">
        <f t="shared" si="71"/>
        <v>4597.7339233984349</v>
      </c>
      <c r="FT26" s="466">
        <f t="shared" si="72"/>
        <v>9748.1549075448238</v>
      </c>
      <c r="FU26" s="466">
        <f t="shared" si="73"/>
        <v>14345.888830943259</v>
      </c>
      <c r="FV26" s="513">
        <f t="shared" si="74"/>
        <v>11476.711064754607</v>
      </c>
      <c r="FW26" s="466">
        <f t="shared" si="75"/>
        <v>2869.1777661886513</v>
      </c>
      <c r="FX26" s="632" t="s">
        <v>254</v>
      </c>
      <c r="FY26" s="467"/>
      <c r="FZ26" s="467"/>
      <c r="GA26" s="448"/>
    </row>
    <row r="27" spans="1:183" x14ac:dyDescent="0.25">
      <c r="B27" s="378" t="s">
        <v>255</v>
      </c>
      <c r="C27" s="394" t="s">
        <v>151</v>
      </c>
      <c r="D27" s="407">
        <v>7</v>
      </c>
      <c r="E27" s="438">
        <f t="shared" si="0"/>
        <v>1.4038746941558704E-2</v>
      </c>
      <c r="F27" s="666">
        <v>2</v>
      </c>
      <c r="G27" s="667">
        <v>0.4</v>
      </c>
      <c r="H27" s="399">
        <v>0</v>
      </c>
      <c r="I27" s="400">
        <f t="shared" si="1"/>
        <v>0</v>
      </c>
      <c r="J27" s="400">
        <f t="shared" si="78"/>
        <v>0</v>
      </c>
      <c r="K27" s="668">
        <v>1</v>
      </c>
      <c r="L27" s="669">
        <v>0.05</v>
      </c>
      <c r="M27" s="399">
        <v>0</v>
      </c>
      <c r="N27" s="400">
        <f t="shared" si="2"/>
        <v>0</v>
      </c>
      <c r="O27" s="400">
        <f t="shared" si="3"/>
        <v>0</v>
      </c>
      <c r="P27" s="670">
        <v>1</v>
      </c>
      <c r="Q27" s="671">
        <v>0.05</v>
      </c>
      <c r="R27" s="399">
        <v>0</v>
      </c>
      <c r="S27" s="400">
        <f t="shared" si="4"/>
        <v>0</v>
      </c>
      <c r="T27" s="400">
        <f t="shared" si="79"/>
        <v>0</v>
      </c>
      <c r="U27" s="672">
        <v>1</v>
      </c>
      <c r="V27" s="673">
        <v>1</v>
      </c>
      <c r="W27" s="399">
        <v>0.11</v>
      </c>
      <c r="X27" s="400">
        <f t="shared" si="5"/>
        <v>3.0800000000000004E-2</v>
      </c>
      <c r="Y27" s="400">
        <f t="shared" si="6"/>
        <v>0.11</v>
      </c>
      <c r="Z27" s="675">
        <v>1</v>
      </c>
      <c r="AA27" s="676">
        <v>0.9</v>
      </c>
      <c r="AB27" s="676">
        <v>1</v>
      </c>
      <c r="AC27" s="400">
        <f t="shared" si="7"/>
        <v>0.88888888888888884</v>
      </c>
      <c r="AD27" s="401">
        <f t="shared" si="8"/>
        <v>1.1111111111111112</v>
      </c>
      <c r="AE27" s="540">
        <v>0</v>
      </c>
      <c r="AF27" s="541"/>
      <c r="AG27" s="541"/>
      <c r="AH27" s="542"/>
      <c r="AI27" s="543">
        <f t="shared" si="9"/>
        <v>0</v>
      </c>
      <c r="AJ27" s="540">
        <v>0</v>
      </c>
      <c r="AK27" s="541"/>
      <c r="AL27" s="541"/>
      <c r="AM27" s="542"/>
      <c r="AN27" s="543">
        <f t="shared" si="10"/>
        <v>0</v>
      </c>
      <c r="AO27" s="540">
        <v>0</v>
      </c>
      <c r="AP27" s="541"/>
      <c r="AQ27" s="541"/>
      <c r="AR27" s="542"/>
      <c r="AS27" s="543">
        <f t="shared" si="11"/>
        <v>0</v>
      </c>
      <c r="AT27" s="678">
        <v>1</v>
      </c>
      <c r="AU27" s="679">
        <v>0.12</v>
      </c>
      <c r="AV27" s="404">
        <v>7.6923076923076927E-2</v>
      </c>
      <c r="AW27" s="400">
        <f t="shared" si="12"/>
        <v>0.48076923076923084</v>
      </c>
      <c r="AX27" s="401">
        <f t="shared" si="13"/>
        <v>0.64102564102564108</v>
      </c>
      <c r="AY27" s="683">
        <v>1</v>
      </c>
      <c r="AZ27" s="682">
        <f>E27*$AZ$42</f>
        <v>12.634872247402834</v>
      </c>
      <c r="BA27" s="565">
        <v>0.7</v>
      </c>
      <c r="BB27" s="400">
        <f t="shared" si="14"/>
        <v>5.5402222222222207E-2</v>
      </c>
      <c r="BC27" s="401">
        <f t="shared" si="15"/>
        <v>5.5402222222222207E-2</v>
      </c>
      <c r="BD27" s="685">
        <v>1</v>
      </c>
      <c r="BE27" s="686"/>
      <c r="BF27" s="404"/>
      <c r="BG27" s="400">
        <f t="shared" si="16"/>
        <v>0</v>
      </c>
      <c r="BH27" s="401">
        <f t="shared" si="17"/>
        <v>0</v>
      </c>
      <c r="BI27" s="688">
        <v>1</v>
      </c>
      <c r="BJ27" s="727">
        <v>5</v>
      </c>
      <c r="BK27" s="745">
        <v>2</v>
      </c>
      <c r="BL27" s="400">
        <f t="shared" si="18"/>
        <v>0.4</v>
      </c>
      <c r="BM27" s="400">
        <f t="shared" si="19"/>
        <v>0.4</v>
      </c>
      <c r="BN27" s="689">
        <v>1</v>
      </c>
      <c r="BO27" s="745">
        <v>75</v>
      </c>
      <c r="BP27" s="745">
        <v>13</v>
      </c>
      <c r="BQ27" s="400">
        <f t="shared" si="20"/>
        <v>0.17333333333333334</v>
      </c>
      <c r="BR27" s="401">
        <f t="shared" si="21"/>
        <v>0.17333333333333334</v>
      </c>
      <c r="BS27" s="690">
        <v>1</v>
      </c>
      <c r="BT27" s="575">
        <v>500</v>
      </c>
      <c r="BU27" s="575">
        <v>216</v>
      </c>
      <c r="BV27" s="400">
        <f t="shared" si="22"/>
        <v>0.42864852509652507</v>
      </c>
      <c r="BW27" s="400">
        <f t="shared" si="23"/>
        <v>0.432</v>
      </c>
      <c r="BX27" s="540">
        <v>0</v>
      </c>
      <c r="BY27" s="541">
        <v>1</v>
      </c>
      <c r="BZ27" s="541"/>
      <c r="CA27" s="542"/>
      <c r="CB27" s="543">
        <f t="shared" si="24"/>
        <v>0</v>
      </c>
      <c r="CC27" s="540">
        <v>0</v>
      </c>
      <c r="CD27" s="541"/>
      <c r="CE27" s="541"/>
      <c r="CF27" s="542"/>
      <c r="CG27" s="543">
        <f t="shared" si="25"/>
        <v>0</v>
      </c>
      <c r="CH27" s="540">
        <v>0</v>
      </c>
      <c r="CI27" s="541"/>
      <c r="CJ27" s="541"/>
      <c r="CK27" s="542"/>
      <c r="CL27" s="543">
        <f t="shared" si="26"/>
        <v>0</v>
      </c>
      <c r="CM27" s="691">
        <v>0</v>
      </c>
      <c r="CN27" s="575">
        <f>(E27*$CN$42)</f>
        <v>42.683937189293722</v>
      </c>
      <c r="CO27" s="575">
        <v>1</v>
      </c>
      <c r="CP27" s="400">
        <f t="shared" si="27"/>
        <v>0</v>
      </c>
      <c r="CQ27" s="400">
        <f t="shared" si="28"/>
        <v>2.3428016857142853E-2</v>
      </c>
      <c r="CR27" s="692">
        <v>0</v>
      </c>
      <c r="CS27" s="575">
        <f>E27*$CS$42</f>
        <v>170.73574875717489</v>
      </c>
      <c r="CT27" s="575">
        <v>0</v>
      </c>
      <c r="CU27" s="400">
        <f t="shared" si="29"/>
        <v>0</v>
      </c>
      <c r="CV27" s="401">
        <f t="shared" si="30"/>
        <v>0</v>
      </c>
      <c r="CW27" s="693">
        <v>1</v>
      </c>
      <c r="CX27" s="745">
        <f t="shared" si="76"/>
        <v>57.647776589068712</v>
      </c>
      <c r="CY27" s="745">
        <v>15</v>
      </c>
      <c r="CZ27" s="400">
        <f t="shared" si="31"/>
        <v>0.40239750682404474</v>
      </c>
      <c r="DA27" s="400">
        <f t="shared" si="32"/>
        <v>0.26020084186289899</v>
      </c>
      <c r="DB27" s="694">
        <v>1</v>
      </c>
      <c r="DC27" s="404">
        <v>0.8</v>
      </c>
      <c r="DD27" s="404">
        <v>0.36799999999999999</v>
      </c>
      <c r="DE27" s="400">
        <f t="shared" si="33"/>
        <v>0.28749999999999998</v>
      </c>
      <c r="DF27" s="401">
        <f t="shared" si="34"/>
        <v>0.45999999999999996</v>
      </c>
      <c r="DG27" s="398">
        <v>1</v>
      </c>
      <c r="DH27" s="404">
        <v>0.8</v>
      </c>
      <c r="DI27" s="404">
        <v>0.308</v>
      </c>
      <c r="DJ27" s="400">
        <f t="shared" si="35"/>
        <v>0.15881249999999997</v>
      </c>
      <c r="DK27" s="401">
        <f t="shared" si="36"/>
        <v>0.38499999999999995</v>
      </c>
      <c r="DL27" s="695">
        <v>0</v>
      </c>
      <c r="DM27" s="405">
        <f t="shared" si="37"/>
        <v>705080.48774617957</v>
      </c>
      <c r="DN27" s="405">
        <v>38928.519999999997</v>
      </c>
      <c r="DO27" s="406">
        <v>0</v>
      </c>
      <c r="DP27" s="400">
        <f t="shared" si="38"/>
        <v>0</v>
      </c>
      <c r="DQ27" s="400">
        <f t="shared" si="39"/>
        <v>5.5211455538128285E-2</v>
      </c>
      <c r="DR27" s="696">
        <v>1</v>
      </c>
      <c r="DS27" s="405">
        <f t="shared" si="40"/>
        <v>176270.12193654489</v>
      </c>
      <c r="DT27" s="405">
        <v>17743.57</v>
      </c>
      <c r="DU27" s="406"/>
      <c r="DV27" s="400">
        <f t="shared" si="41"/>
        <v>0.10066124539465326</v>
      </c>
      <c r="DW27" s="403">
        <f t="shared" si="42"/>
        <v>0.10066124539465326</v>
      </c>
      <c r="DX27" s="697">
        <v>1</v>
      </c>
      <c r="DY27" s="453">
        <f t="shared" si="43"/>
        <v>70193.734707793512</v>
      </c>
      <c r="DZ27" s="453">
        <v>0</v>
      </c>
      <c r="EA27" s="400">
        <f t="shared" si="44"/>
        <v>0</v>
      </c>
      <c r="EB27" s="403">
        <f t="shared" si="45"/>
        <v>0</v>
      </c>
      <c r="EC27" s="698">
        <v>1</v>
      </c>
      <c r="ED27" s="453">
        <f t="shared" si="46"/>
        <v>65534</v>
      </c>
      <c r="EE27" s="453"/>
      <c r="EF27" s="400">
        <f t="shared" si="47"/>
        <v>0</v>
      </c>
      <c r="EG27" s="403">
        <f t="shared" si="48"/>
        <v>0</v>
      </c>
      <c r="EH27" s="701">
        <v>0</v>
      </c>
      <c r="EI27" s="453">
        <f t="shared" si="49"/>
        <v>14063</v>
      </c>
      <c r="EJ27" s="453"/>
      <c r="EK27" s="400">
        <f t="shared" si="50"/>
        <v>0</v>
      </c>
      <c r="EL27" s="403">
        <f t="shared" si="51"/>
        <v>0</v>
      </c>
      <c r="EM27" s="540">
        <v>0</v>
      </c>
      <c r="EN27" s="541">
        <f t="shared" si="52"/>
        <v>0</v>
      </c>
      <c r="EO27" s="541"/>
      <c r="EP27" s="542"/>
      <c r="EQ27" s="543">
        <f t="shared" si="53"/>
        <v>0</v>
      </c>
      <c r="ER27" s="702">
        <v>0</v>
      </c>
      <c r="ES27" s="453">
        <f t="shared" si="54"/>
        <v>16002</v>
      </c>
      <c r="ET27" s="453"/>
      <c r="EU27" s="400">
        <f t="shared" si="55"/>
        <v>0</v>
      </c>
      <c r="EV27" s="403">
        <f t="shared" si="56"/>
        <v>0</v>
      </c>
      <c r="EW27" s="704">
        <v>1</v>
      </c>
      <c r="EX27" s="453">
        <f t="shared" si="57"/>
        <v>1047143.344390518</v>
      </c>
      <c r="EY27" s="453">
        <f t="shared" si="58"/>
        <v>56672.09</v>
      </c>
      <c r="EZ27" s="400">
        <f t="shared" si="59"/>
        <v>5.2584896711396191E-2</v>
      </c>
      <c r="FA27" s="403">
        <f t="shared" si="60"/>
        <v>5.4120661038041133E-2</v>
      </c>
      <c r="FB27" s="398">
        <v>1</v>
      </c>
      <c r="FC27" s="453">
        <f t="shared" si="61"/>
        <v>733000.34107336262</v>
      </c>
      <c r="FD27" s="453"/>
      <c r="FE27" s="400">
        <f t="shared" si="62"/>
        <v>0</v>
      </c>
      <c r="FF27" s="403">
        <f t="shared" si="63"/>
        <v>0</v>
      </c>
      <c r="FG27" s="398">
        <v>1</v>
      </c>
      <c r="FH27" s="402">
        <v>1.3</v>
      </c>
      <c r="FI27" s="407"/>
      <c r="FJ27" s="400">
        <f t="shared" si="64"/>
        <v>0</v>
      </c>
      <c r="FK27" s="403">
        <f t="shared" si="65"/>
        <v>0</v>
      </c>
      <c r="FL27" s="447"/>
      <c r="FM27" s="447">
        <f t="shared" si="66"/>
        <v>3.4597983492402946</v>
      </c>
      <c r="FN27" s="447">
        <f t="shared" si="67"/>
        <v>17.514302596679542</v>
      </c>
      <c r="FO27" s="447"/>
      <c r="FP27" s="468">
        <f t="shared" si="68"/>
        <v>0.1975413140284685</v>
      </c>
      <c r="FQ27" s="463">
        <f t="shared" si="69"/>
        <v>4.6318227694972548E-3</v>
      </c>
      <c r="FR27" s="463">
        <f t="shared" si="70"/>
        <v>1.4038746941558704E-2</v>
      </c>
      <c r="FS27" s="466">
        <f t="shared" si="71"/>
        <v>891.62588312822152</v>
      </c>
      <c r="FT27" s="466">
        <f t="shared" si="72"/>
        <v>2702.4587862500503</v>
      </c>
      <c r="FU27" s="466">
        <f t="shared" si="73"/>
        <v>3594.0846693782719</v>
      </c>
      <c r="FV27" s="513">
        <f t="shared" si="74"/>
        <v>2875.2677355026176</v>
      </c>
      <c r="FW27" s="466">
        <f t="shared" si="75"/>
        <v>718.81693387565417</v>
      </c>
      <c r="FX27" s="445" t="s">
        <v>255</v>
      </c>
      <c r="FY27" s="467"/>
      <c r="FZ27" s="467"/>
      <c r="GA27" s="448"/>
    </row>
    <row r="28" spans="1:183" s="378" customFormat="1" x14ac:dyDescent="0.25">
      <c r="A28" s="587"/>
      <c r="B28" s="378" t="s">
        <v>255</v>
      </c>
      <c r="C28" s="588" t="s">
        <v>152</v>
      </c>
      <c r="D28" s="607">
        <v>33.799999999999997</v>
      </c>
      <c r="E28" s="626">
        <f t="shared" si="0"/>
        <v>6.778709237495488E-2</v>
      </c>
      <c r="F28" s="704">
        <v>1</v>
      </c>
      <c r="G28" s="676">
        <v>0.4</v>
      </c>
      <c r="H28" s="676">
        <v>0.41</v>
      </c>
      <c r="I28" s="600">
        <f t="shared" si="1"/>
        <v>0.87970624999999991</v>
      </c>
      <c r="J28" s="600">
        <f t="shared" si="78"/>
        <v>1.0249999999999999</v>
      </c>
      <c r="K28" s="704">
        <v>1</v>
      </c>
      <c r="L28" s="676">
        <v>0.2</v>
      </c>
      <c r="M28" s="676">
        <v>0.35</v>
      </c>
      <c r="N28" s="600">
        <f t="shared" si="2"/>
        <v>1.2833333333333332</v>
      </c>
      <c r="O28" s="600">
        <f t="shared" si="3"/>
        <v>1.7499999999999998</v>
      </c>
      <c r="P28" s="704">
        <v>1</v>
      </c>
      <c r="Q28" s="676">
        <v>0.1</v>
      </c>
      <c r="R28" s="676">
        <v>0.26</v>
      </c>
      <c r="S28" s="600">
        <f t="shared" si="4"/>
        <v>1.9285500000000002</v>
      </c>
      <c r="T28" s="600">
        <f t="shared" si="79"/>
        <v>2.6</v>
      </c>
      <c r="U28" s="704">
        <v>1</v>
      </c>
      <c r="V28" s="676">
        <v>1</v>
      </c>
      <c r="W28" s="676">
        <v>0.04</v>
      </c>
      <c r="X28" s="600">
        <f t="shared" si="5"/>
        <v>1.1200000000000002E-2</v>
      </c>
      <c r="Y28" s="600">
        <f t="shared" si="6"/>
        <v>0.04</v>
      </c>
      <c r="Z28" s="704">
        <v>1</v>
      </c>
      <c r="AA28" s="676">
        <v>0.9</v>
      </c>
      <c r="AB28" s="676">
        <v>0.6</v>
      </c>
      <c r="AC28" s="600">
        <f t="shared" si="7"/>
        <v>0.53333333333333321</v>
      </c>
      <c r="AD28" s="601">
        <f t="shared" si="8"/>
        <v>0.66666666666666663</v>
      </c>
      <c r="AE28" s="649">
        <v>0</v>
      </c>
      <c r="AF28" s="650"/>
      <c r="AG28" s="650"/>
      <c r="AH28" s="651"/>
      <c r="AI28" s="652">
        <f t="shared" si="9"/>
        <v>0</v>
      </c>
      <c r="AJ28" s="649">
        <v>0</v>
      </c>
      <c r="AK28" s="650"/>
      <c r="AL28" s="650"/>
      <c r="AM28" s="651"/>
      <c r="AN28" s="652">
        <f t="shared" si="10"/>
        <v>0</v>
      </c>
      <c r="AO28" s="649">
        <v>0</v>
      </c>
      <c r="AP28" s="650"/>
      <c r="AQ28" s="650"/>
      <c r="AR28" s="651"/>
      <c r="AS28" s="652">
        <f t="shared" si="11"/>
        <v>0</v>
      </c>
      <c r="AT28" s="704">
        <v>1</v>
      </c>
      <c r="AU28" s="686">
        <v>0.12</v>
      </c>
      <c r="AV28" s="686">
        <v>3.754855416486836E-2</v>
      </c>
      <c r="AW28" s="600">
        <f t="shared" si="12"/>
        <v>0.23467846353042726</v>
      </c>
      <c r="AX28" s="601">
        <f t="shared" si="13"/>
        <v>0.31290461804056968</v>
      </c>
      <c r="AY28" s="704">
        <v>1</v>
      </c>
      <c r="AZ28" s="682">
        <f>E28*$AZ$42</f>
        <v>61.00838313745939</v>
      </c>
      <c r="BA28" s="682">
        <v>23.3</v>
      </c>
      <c r="BB28" s="600">
        <f t="shared" si="14"/>
        <v>0.38191472715318869</v>
      </c>
      <c r="BC28" s="601">
        <f t="shared" si="15"/>
        <v>0.38191472715318869</v>
      </c>
      <c r="BD28" s="704">
        <v>1</v>
      </c>
      <c r="BE28" s="686">
        <v>8.0000000000000002E-3</v>
      </c>
      <c r="BF28" s="686">
        <v>1.2E-2</v>
      </c>
      <c r="BG28" s="600">
        <f t="shared" si="16"/>
        <v>1.5</v>
      </c>
      <c r="BH28" s="601">
        <f t="shared" si="17"/>
        <v>1.5</v>
      </c>
      <c r="BI28" s="704">
        <v>1</v>
      </c>
      <c r="BJ28" s="727">
        <v>50</v>
      </c>
      <c r="BK28" s="745">
        <v>33.700000000000003</v>
      </c>
      <c r="BL28" s="600">
        <f t="shared" si="18"/>
        <v>0.67400000000000004</v>
      </c>
      <c r="BM28" s="600">
        <f t="shared" si="19"/>
        <v>0.67400000000000004</v>
      </c>
      <c r="BN28" s="704">
        <v>1</v>
      </c>
      <c r="BO28" s="745">
        <v>250</v>
      </c>
      <c r="BP28" s="745">
        <v>231.7</v>
      </c>
      <c r="BQ28" s="600">
        <f t="shared" si="20"/>
        <v>0.92679999999999996</v>
      </c>
      <c r="BR28" s="601">
        <f t="shared" si="21"/>
        <v>0.92679999999999996</v>
      </c>
      <c r="BS28" s="704">
        <v>2</v>
      </c>
      <c r="BT28" s="664">
        <v>17500</v>
      </c>
      <c r="BU28" s="664">
        <v>17162</v>
      </c>
      <c r="BV28" s="600">
        <f t="shared" si="22"/>
        <v>1.9461550232027947</v>
      </c>
      <c r="BW28" s="600">
        <f t="shared" si="23"/>
        <v>0.98068571428571427</v>
      </c>
      <c r="BX28" s="649">
        <v>0</v>
      </c>
      <c r="BY28" s="650">
        <v>1</v>
      </c>
      <c r="BZ28" s="650"/>
      <c r="CA28" s="651"/>
      <c r="CB28" s="652">
        <f t="shared" si="24"/>
        <v>0</v>
      </c>
      <c r="CC28" s="649">
        <v>0</v>
      </c>
      <c r="CD28" s="650"/>
      <c r="CE28" s="650"/>
      <c r="CF28" s="651"/>
      <c r="CG28" s="652">
        <f t="shared" si="25"/>
        <v>0</v>
      </c>
      <c r="CH28" s="649">
        <v>0</v>
      </c>
      <c r="CI28" s="650"/>
      <c r="CJ28" s="650"/>
      <c r="CK28" s="651"/>
      <c r="CL28" s="652">
        <f t="shared" si="26"/>
        <v>0</v>
      </c>
      <c r="CM28" s="704">
        <v>2</v>
      </c>
      <c r="CN28" s="664">
        <f>(E28*$CN$42)</f>
        <v>206.10243957116111</v>
      </c>
      <c r="CO28" s="664">
        <v>391</v>
      </c>
      <c r="CP28" s="600">
        <f t="shared" si="27"/>
        <v>3.6551639843151609</v>
      </c>
      <c r="CQ28" s="600">
        <f t="shared" si="28"/>
        <v>1.8971148561538458</v>
      </c>
      <c r="CR28" s="704">
        <v>2</v>
      </c>
      <c r="CS28" s="664">
        <f>E28*$CS$42</f>
        <v>824.40975828464445</v>
      </c>
      <c r="CT28" s="664">
        <v>1026</v>
      </c>
      <c r="CU28" s="600">
        <f t="shared" si="29"/>
        <v>1.4971056359983757</v>
      </c>
      <c r="CV28" s="601">
        <f t="shared" si="30"/>
        <v>1.2445267534615383</v>
      </c>
      <c r="CW28" s="704">
        <v>1</v>
      </c>
      <c r="CX28" s="745">
        <f t="shared" si="76"/>
        <v>1344.0637936003195</v>
      </c>
      <c r="CY28" s="745">
        <v>3712</v>
      </c>
      <c r="CZ28" s="600">
        <f t="shared" si="31"/>
        <v>4.2710501337028264</v>
      </c>
      <c r="DA28" s="600">
        <f t="shared" si="32"/>
        <v>2.7617736730015858</v>
      </c>
      <c r="DB28" s="704">
        <v>1</v>
      </c>
      <c r="DC28" s="686">
        <v>0.8</v>
      </c>
      <c r="DD28" s="686">
        <v>0.61299999999999999</v>
      </c>
      <c r="DE28" s="600">
        <f t="shared" si="33"/>
        <v>0.47890624999999998</v>
      </c>
      <c r="DF28" s="601">
        <f t="shared" si="34"/>
        <v>0.76624999999999999</v>
      </c>
      <c r="DG28" s="704">
        <v>1</v>
      </c>
      <c r="DH28" s="686">
        <v>0.8</v>
      </c>
      <c r="DI28" s="686">
        <v>0.45700000000000002</v>
      </c>
      <c r="DJ28" s="600">
        <f t="shared" si="35"/>
        <v>0.23564062499999999</v>
      </c>
      <c r="DK28" s="601">
        <f t="shared" si="36"/>
        <v>0.57125000000000004</v>
      </c>
      <c r="DL28" s="704">
        <v>1</v>
      </c>
      <c r="DM28" s="605">
        <f t="shared" si="37"/>
        <v>3404531.4979744097</v>
      </c>
      <c r="DN28" s="605">
        <v>4106384.75</v>
      </c>
      <c r="DO28" s="606">
        <v>1624.92</v>
      </c>
      <c r="DP28" s="600">
        <f t="shared" si="38"/>
        <v>1.2066299496550812</v>
      </c>
      <c r="DQ28" s="600">
        <f t="shared" si="39"/>
        <v>1.2066299496550812</v>
      </c>
      <c r="DR28" s="704">
        <v>1</v>
      </c>
      <c r="DS28" s="605">
        <f t="shared" si="40"/>
        <v>851132.87449360243</v>
      </c>
      <c r="DT28" s="605">
        <v>257405.79</v>
      </c>
      <c r="DU28" s="606"/>
      <c r="DV28" s="400">
        <f t="shared" si="41"/>
        <v>0.30242726807274178</v>
      </c>
      <c r="DW28" s="603">
        <f t="shared" si="42"/>
        <v>0.30242726807274178</v>
      </c>
      <c r="DX28" s="704">
        <v>1</v>
      </c>
      <c r="DY28" s="636">
        <f t="shared" si="43"/>
        <v>338935.46187477442</v>
      </c>
      <c r="DZ28" s="636">
        <v>235069</v>
      </c>
      <c r="EA28" s="600">
        <f t="shared" si="44"/>
        <v>0.4641335664744381</v>
      </c>
      <c r="EB28" s="603">
        <f t="shared" si="45"/>
        <v>0.69355091585798812</v>
      </c>
      <c r="EC28" s="704">
        <v>1</v>
      </c>
      <c r="ED28" s="636">
        <f t="shared" si="46"/>
        <v>316435.59999999998</v>
      </c>
      <c r="EE28" s="636">
        <v>165471.18</v>
      </c>
      <c r="EF28" s="600">
        <f t="shared" si="47"/>
        <v>0.14414478150413751</v>
      </c>
      <c r="EG28" s="603">
        <f t="shared" si="48"/>
        <v>0.52292213644735297</v>
      </c>
      <c r="EH28" s="701">
        <v>2</v>
      </c>
      <c r="EI28" s="636">
        <f t="shared" si="49"/>
        <v>67904.2</v>
      </c>
      <c r="EJ28" s="636">
        <v>258263</v>
      </c>
      <c r="EK28" s="600">
        <f t="shared" si="50"/>
        <v>7.6066870679575054</v>
      </c>
      <c r="EL28" s="603">
        <f t="shared" si="51"/>
        <v>3.8033435339787527</v>
      </c>
      <c r="EM28" s="649">
        <v>0</v>
      </c>
      <c r="EN28" s="650">
        <f t="shared" si="52"/>
        <v>0</v>
      </c>
      <c r="EO28" s="650"/>
      <c r="EP28" s="651"/>
      <c r="EQ28" s="652">
        <f t="shared" si="53"/>
        <v>0</v>
      </c>
      <c r="ER28" s="704">
        <v>1</v>
      </c>
      <c r="ES28" s="636">
        <f t="shared" si="54"/>
        <v>77266.799999999988</v>
      </c>
      <c r="ET28" s="636">
        <v>1109.83</v>
      </c>
      <c r="EU28" s="600">
        <f t="shared" si="55"/>
        <v>1.6854757516293992E-3</v>
      </c>
      <c r="EV28" s="603">
        <f t="shared" si="56"/>
        <v>1.4363607655551933E-2</v>
      </c>
      <c r="EW28" s="704">
        <v>1</v>
      </c>
      <c r="EX28" s="636">
        <f t="shared" si="57"/>
        <v>5056206.4343427867</v>
      </c>
      <c r="EY28" s="636">
        <f t="shared" si="58"/>
        <v>5025328.47</v>
      </c>
      <c r="EZ28" s="600">
        <f t="shared" si="59"/>
        <v>0.96568967827872354</v>
      </c>
      <c r="FA28" s="603">
        <f t="shared" si="60"/>
        <v>0.99389305702926656</v>
      </c>
      <c r="FB28" s="704">
        <v>1</v>
      </c>
      <c r="FC28" s="636">
        <f t="shared" si="61"/>
        <v>3539344.5040399507</v>
      </c>
      <c r="FD28" s="636">
        <v>3053936</v>
      </c>
      <c r="FE28" s="600">
        <f t="shared" si="62"/>
        <v>0.86285355848070577</v>
      </c>
      <c r="FF28" s="603">
        <f t="shared" si="63"/>
        <v>0.86285355848070577</v>
      </c>
      <c r="FG28" s="704">
        <v>1</v>
      </c>
      <c r="FH28" s="602">
        <v>1.3</v>
      </c>
      <c r="FI28" s="607">
        <f t="shared" ref="FI28:FI38" si="85">EY28/FD28</f>
        <v>1.6455251419807093</v>
      </c>
      <c r="FJ28" s="600">
        <f t="shared" si="64"/>
        <v>1.2657885707543917</v>
      </c>
      <c r="FK28" s="603">
        <f t="shared" si="65"/>
        <v>1.2657885707543917</v>
      </c>
      <c r="FL28" s="447"/>
      <c r="FM28" s="447">
        <f t="shared" si="66"/>
        <v>33.257577676498791</v>
      </c>
      <c r="FN28" s="447">
        <f t="shared" si="67"/>
        <v>23.89528598598287</v>
      </c>
      <c r="FO28" s="447"/>
      <c r="FP28" s="468">
        <f t="shared" si="68"/>
        <v>1.3918049650465745</v>
      </c>
      <c r="FQ28" s="463">
        <f t="shared" si="69"/>
        <v>3.2634155338629615E-2</v>
      </c>
      <c r="FR28" s="463">
        <f t="shared" si="70"/>
        <v>6.778709237495488E-2</v>
      </c>
      <c r="FS28" s="466">
        <f t="shared" si="71"/>
        <v>6282.0749026862013</v>
      </c>
      <c r="FT28" s="466">
        <f t="shared" si="72"/>
        <v>13049.015282178814</v>
      </c>
      <c r="FU28" s="466">
        <f t="shared" si="73"/>
        <v>19331.090184865017</v>
      </c>
      <c r="FV28" s="513">
        <f t="shared" si="74"/>
        <v>15464.872147892014</v>
      </c>
      <c r="FW28" s="466">
        <f t="shared" si="75"/>
        <v>3866.2180369730027</v>
      </c>
      <c r="FX28" s="631" t="s">
        <v>255</v>
      </c>
      <c r="FY28" s="467"/>
      <c r="FZ28" s="467"/>
      <c r="GA28" s="448"/>
    </row>
    <row r="29" spans="1:183" s="378" customFormat="1" x14ac:dyDescent="0.25">
      <c r="A29" s="587"/>
      <c r="B29" s="378" t="s">
        <v>255</v>
      </c>
      <c r="C29" s="589" t="s">
        <v>153</v>
      </c>
      <c r="D29" s="608">
        <v>36</v>
      </c>
      <c r="E29" s="627">
        <f t="shared" si="0"/>
        <v>7.2199269985159048E-2</v>
      </c>
      <c r="F29" s="705">
        <v>2</v>
      </c>
      <c r="G29" s="677">
        <v>0.8</v>
      </c>
      <c r="H29" s="677">
        <v>0.84</v>
      </c>
      <c r="I29" s="609">
        <f t="shared" si="1"/>
        <v>1.8023249999999995</v>
      </c>
      <c r="J29" s="609">
        <f t="shared" si="78"/>
        <v>1.0499999999999998</v>
      </c>
      <c r="K29" s="705">
        <v>2</v>
      </c>
      <c r="L29" s="677">
        <v>0.4</v>
      </c>
      <c r="M29" s="677">
        <v>0.6</v>
      </c>
      <c r="N29" s="609">
        <f t="shared" si="2"/>
        <v>2.1999999999999997</v>
      </c>
      <c r="O29" s="609">
        <f t="shared" si="3"/>
        <v>1.4999999999999998</v>
      </c>
      <c r="P29" s="705">
        <v>1</v>
      </c>
      <c r="Q29" s="677">
        <v>0.2</v>
      </c>
      <c r="R29" s="677">
        <v>0.19</v>
      </c>
      <c r="S29" s="609">
        <f t="shared" si="4"/>
        <v>0.70466249999999997</v>
      </c>
      <c r="T29" s="609">
        <f t="shared" si="79"/>
        <v>0.95</v>
      </c>
      <c r="U29" s="705">
        <v>2</v>
      </c>
      <c r="V29" s="677">
        <v>1</v>
      </c>
      <c r="W29" s="677">
        <v>0.05</v>
      </c>
      <c r="X29" s="609">
        <f t="shared" si="5"/>
        <v>2.8000000000000004E-2</v>
      </c>
      <c r="Y29" s="609">
        <f t="shared" si="6"/>
        <v>0.05</v>
      </c>
      <c r="Z29" s="705">
        <v>2</v>
      </c>
      <c r="AA29" s="677">
        <v>0.9</v>
      </c>
      <c r="AB29" s="677">
        <v>0.74</v>
      </c>
      <c r="AC29" s="609">
        <f t="shared" si="7"/>
        <v>1.3155555555555554</v>
      </c>
      <c r="AD29" s="610">
        <f t="shared" si="8"/>
        <v>0.82222222222222219</v>
      </c>
      <c r="AE29" s="653">
        <v>0</v>
      </c>
      <c r="AF29" s="654"/>
      <c r="AG29" s="654"/>
      <c r="AH29" s="655"/>
      <c r="AI29" s="656">
        <f t="shared" si="9"/>
        <v>0</v>
      </c>
      <c r="AJ29" s="653">
        <v>0</v>
      </c>
      <c r="AK29" s="654"/>
      <c r="AL29" s="654"/>
      <c r="AM29" s="655"/>
      <c r="AN29" s="656">
        <f t="shared" si="10"/>
        <v>0</v>
      </c>
      <c r="AO29" s="653">
        <v>0</v>
      </c>
      <c r="AP29" s="654"/>
      <c r="AQ29" s="654"/>
      <c r="AR29" s="655"/>
      <c r="AS29" s="656">
        <f t="shared" si="11"/>
        <v>0</v>
      </c>
      <c r="AT29" s="705">
        <v>1</v>
      </c>
      <c r="AU29" s="687">
        <v>0.12</v>
      </c>
      <c r="AV29" s="687">
        <v>4.042737510828761E-2</v>
      </c>
      <c r="AW29" s="609">
        <f t="shared" si="12"/>
        <v>0.25267109442679758</v>
      </c>
      <c r="AX29" s="610">
        <f t="shared" si="13"/>
        <v>0.33689479256906341</v>
      </c>
      <c r="AY29" s="705">
        <v>0</v>
      </c>
      <c r="AZ29" s="681">
        <f>E29*$AZ$42</f>
        <v>64.979342986643147</v>
      </c>
      <c r="BA29" s="681">
        <v>17.3</v>
      </c>
      <c r="BB29" s="609">
        <f t="shared" si="14"/>
        <v>0</v>
      </c>
      <c r="BC29" s="610">
        <f t="shared" si="15"/>
        <v>0.26623845679012342</v>
      </c>
      <c r="BD29" s="705">
        <v>2</v>
      </c>
      <c r="BE29" s="687">
        <v>2.8000000000000001E-2</v>
      </c>
      <c r="BF29" s="687">
        <v>3.7999999999999999E-2</v>
      </c>
      <c r="BG29" s="609">
        <f t="shared" si="16"/>
        <v>2.714285714285714</v>
      </c>
      <c r="BH29" s="610">
        <f t="shared" si="17"/>
        <v>1.357142857142857</v>
      </c>
      <c r="BI29" s="705">
        <v>2</v>
      </c>
      <c r="BJ29" s="725">
        <v>80</v>
      </c>
      <c r="BK29" s="742">
        <v>59.3</v>
      </c>
      <c r="BL29" s="609">
        <f t="shared" si="18"/>
        <v>1.4824999999999999</v>
      </c>
      <c r="BM29" s="609">
        <f t="shared" si="19"/>
        <v>0.74124999999999996</v>
      </c>
      <c r="BN29" s="705">
        <v>2</v>
      </c>
      <c r="BO29" s="742">
        <v>350</v>
      </c>
      <c r="BP29" s="742">
        <v>346.3</v>
      </c>
      <c r="BQ29" s="609">
        <f t="shared" si="20"/>
        <v>1.9788571428571429</v>
      </c>
      <c r="BR29" s="610">
        <f t="shared" si="21"/>
        <v>0.98942857142857144</v>
      </c>
      <c r="BS29" s="705">
        <v>1</v>
      </c>
      <c r="BT29" s="662">
        <v>3250</v>
      </c>
      <c r="BU29" s="662">
        <v>3379</v>
      </c>
      <c r="BV29" s="609">
        <f t="shared" si="22"/>
        <v>1.0316263292743293</v>
      </c>
      <c r="BW29" s="609">
        <f t="shared" si="23"/>
        <v>1.0396923076923077</v>
      </c>
      <c r="BX29" s="653">
        <v>0</v>
      </c>
      <c r="BY29" s="654">
        <v>1</v>
      </c>
      <c r="BZ29" s="654"/>
      <c r="CA29" s="655"/>
      <c r="CB29" s="656">
        <f t="shared" si="24"/>
        <v>0</v>
      </c>
      <c r="CC29" s="653">
        <v>0</v>
      </c>
      <c r="CD29" s="654"/>
      <c r="CE29" s="654"/>
      <c r="CF29" s="655"/>
      <c r="CG29" s="656">
        <f t="shared" si="25"/>
        <v>0</v>
      </c>
      <c r="CH29" s="653">
        <v>0</v>
      </c>
      <c r="CI29" s="654"/>
      <c r="CJ29" s="654"/>
      <c r="CK29" s="655"/>
      <c r="CL29" s="656">
        <f t="shared" si="26"/>
        <v>0</v>
      </c>
      <c r="CM29" s="705">
        <v>1</v>
      </c>
      <c r="CN29" s="662">
        <f>(E29*$CN$42)</f>
        <v>219.51739125922487</v>
      </c>
      <c r="CO29" s="662">
        <v>0</v>
      </c>
      <c r="CP29" s="609">
        <f t="shared" si="27"/>
        <v>0</v>
      </c>
      <c r="CQ29" s="609">
        <f t="shared" si="28"/>
        <v>0</v>
      </c>
      <c r="CR29" s="705">
        <v>1</v>
      </c>
      <c r="CS29" s="662">
        <f>E29*$CS$42</f>
        <v>878.06956503689946</v>
      </c>
      <c r="CT29" s="662">
        <v>171</v>
      </c>
      <c r="CU29" s="609">
        <f t="shared" si="29"/>
        <v>0.11713465392765068</v>
      </c>
      <c r="CV29" s="610">
        <f t="shared" si="30"/>
        <v>0.19474539012499995</v>
      </c>
      <c r="CW29" s="705">
        <v>1</v>
      </c>
      <c r="CX29" s="742">
        <f t="shared" si="76"/>
        <v>1524.7248665190421</v>
      </c>
      <c r="CY29" s="742">
        <v>391</v>
      </c>
      <c r="CZ29" s="609">
        <f t="shared" si="31"/>
        <v>0.39658095850009628</v>
      </c>
      <c r="DA29" s="609">
        <f t="shared" si="32"/>
        <v>0.25643970829481899</v>
      </c>
      <c r="DB29" s="705">
        <v>1</v>
      </c>
      <c r="DC29" s="687">
        <v>0.8</v>
      </c>
      <c r="DD29" s="687">
        <v>0.69299999999999995</v>
      </c>
      <c r="DE29" s="609">
        <f t="shared" si="33"/>
        <v>0.54140624999999987</v>
      </c>
      <c r="DF29" s="610">
        <f t="shared" si="34"/>
        <v>0.86624999999999985</v>
      </c>
      <c r="DG29" s="705">
        <v>1</v>
      </c>
      <c r="DH29" s="687">
        <v>0.8</v>
      </c>
      <c r="DI29" s="687">
        <v>0.65900000000000003</v>
      </c>
      <c r="DJ29" s="609">
        <f t="shared" si="35"/>
        <v>0.339796875</v>
      </c>
      <c r="DK29" s="610">
        <f t="shared" si="36"/>
        <v>0.82374999999999998</v>
      </c>
      <c r="DL29" s="705">
        <v>0</v>
      </c>
      <c r="DM29" s="613">
        <f t="shared" si="37"/>
        <v>3626128.2226946377</v>
      </c>
      <c r="DN29" s="613">
        <v>1660146.09</v>
      </c>
      <c r="DO29" s="614">
        <v>262.52999999999997</v>
      </c>
      <c r="DP29" s="609">
        <f t="shared" si="38"/>
        <v>0</v>
      </c>
      <c r="DQ29" s="609">
        <f t="shared" si="39"/>
        <v>0.45790124287610606</v>
      </c>
      <c r="DR29" s="705">
        <v>1</v>
      </c>
      <c r="DS29" s="613">
        <f t="shared" si="40"/>
        <v>906532.05567365943</v>
      </c>
      <c r="DT29" s="613">
        <v>386109.2</v>
      </c>
      <c r="DU29" s="614"/>
      <c r="DV29" s="400">
        <f t="shared" si="41"/>
        <v>0.42591897063482842</v>
      </c>
      <c r="DW29" s="612">
        <f t="shared" si="42"/>
        <v>0.42591897063482842</v>
      </c>
      <c r="DX29" s="705">
        <v>1</v>
      </c>
      <c r="DY29" s="637">
        <f t="shared" si="43"/>
        <v>360996.34992579522</v>
      </c>
      <c r="DZ29" s="637">
        <v>34328</v>
      </c>
      <c r="EA29" s="609">
        <f t="shared" si="44"/>
        <v>6.363709106732568E-2</v>
      </c>
      <c r="EB29" s="612">
        <f t="shared" si="45"/>
        <v>9.509237422222222E-2</v>
      </c>
      <c r="EC29" s="705">
        <v>0</v>
      </c>
      <c r="ED29" s="637">
        <f t="shared" si="46"/>
        <v>337032</v>
      </c>
      <c r="EE29" s="637"/>
      <c r="EF29" s="609">
        <f t="shared" si="47"/>
        <v>0</v>
      </c>
      <c r="EG29" s="612">
        <f t="shared" si="48"/>
        <v>0</v>
      </c>
      <c r="EH29" s="699">
        <v>2</v>
      </c>
      <c r="EI29" s="637">
        <f t="shared" si="49"/>
        <v>72324</v>
      </c>
      <c r="EJ29" s="637">
        <v>437573</v>
      </c>
      <c r="EK29" s="609">
        <f t="shared" si="50"/>
        <v>12.1003539627233</v>
      </c>
      <c r="EL29" s="612">
        <f t="shared" si="51"/>
        <v>6.0501769813616502</v>
      </c>
      <c r="EM29" s="653">
        <v>0</v>
      </c>
      <c r="EN29" s="654">
        <f t="shared" si="52"/>
        <v>0</v>
      </c>
      <c r="EO29" s="654"/>
      <c r="EP29" s="655"/>
      <c r="EQ29" s="656">
        <f t="shared" si="53"/>
        <v>0</v>
      </c>
      <c r="ER29" s="705">
        <v>1</v>
      </c>
      <c r="ES29" s="636">
        <f t="shared" si="54"/>
        <v>82296</v>
      </c>
      <c r="ET29" s="636">
        <v>22979.98</v>
      </c>
      <c r="EU29" s="609">
        <f t="shared" si="55"/>
        <v>3.276648796880266E-2</v>
      </c>
      <c r="EV29" s="612">
        <f t="shared" si="56"/>
        <v>0.27923568581705066</v>
      </c>
      <c r="EW29" s="705">
        <v>1</v>
      </c>
      <c r="EX29" s="637">
        <f t="shared" si="57"/>
        <v>5385308.6282940926</v>
      </c>
      <c r="EY29" s="637">
        <f t="shared" si="58"/>
        <v>2541398.8000000003</v>
      </c>
      <c r="EZ29" s="609">
        <f t="shared" si="59"/>
        <v>0.45852197645714721</v>
      </c>
      <c r="FA29" s="612">
        <f t="shared" si="60"/>
        <v>0.47191330625837141</v>
      </c>
      <c r="FB29" s="705">
        <v>1</v>
      </c>
      <c r="FC29" s="637">
        <f t="shared" si="61"/>
        <v>3769716.0398058644</v>
      </c>
      <c r="FD29" s="637">
        <v>3503225</v>
      </c>
      <c r="FE29" s="609">
        <f t="shared" si="62"/>
        <v>0.92930739689889519</v>
      </c>
      <c r="FF29" s="612">
        <f t="shared" si="63"/>
        <v>0.92930739689889519</v>
      </c>
      <c r="FG29" s="705">
        <v>1</v>
      </c>
      <c r="FH29" s="611">
        <v>1.3</v>
      </c>
      <c r="FI29" s="608">
        <f t="shared" si="85"/>
        <v>0.72544549664951585</v>
      </c>
      <c r="FJ29" s="609">
        <f t="shared" si="64"/>
        <v>0.55803499742270446</v>
      </c>
      <c r="FK29" s="612">
        <f t="shared" si="65"/>
        <v>0.55803499742270446</v>
      </c>
      <c r="FL29" s="447"/>
      <c r="FM29" s="447">
        <f t="shared" si="66"/>
        <v>29.473942957000286</v>
      </c>
      <c r="FN29" s="447">
        <f t="shared" si="67"/>
        <v>24.734150912385545</v>
      </c>
      <c r="FO29" s="447"/>
      <c r="FP29" s="468">
        <f t="shared" si="68"/>
        <v>1.1916294624951651</v>
      </c>
      <c r="FQ29" s="463">
        <f t="shared" si="69"/>
        <v>2.7940567796331733E-2</v>
      </c>
      <c r="FR29" s="463">
        <f t="shared" si="70"/>
        <v>7.2199269985159048E-2</v>
      </c>
      <c r="FS29" s="466">
        <f t="shared" si="71"/>
        <v>5378.5593007938587</v>
      </c>
      <c r="FT29" s="466">
        <f t="shared" si="72"/>
        <v>13898.359472143116</v>
      </c>
      <c r="FU29" s="466">
        <f t="shared" si="73"/>
        <v>19276.918772936973</v>
      </c>
      <c r="FV29" s="513">
        <f t="shared" si="74"/>
        <v>15421.535018349579</v>
      </c>
      <c r="FW29" s="466">
        <f t="shared" si="75"/>
        <v>3855.3837545873939</v>
      </c>
      <c r="FX29" s="445" t="s">
        <v>255</v>
      </c>
      <c r="FY29" s="641"/>
      <c r="FZ29" s="641"/>
      <c r="GA29" s="633"/>
    </row>
    <row r="30" spans="1:183" x14ac:dyDescent="0.25">
      <c r="B30" s="378" t="s">
        <v>257</v>
      </c>
      <c r="C30" s="396" t="s">
        <v>171</v>
      </c>
      <c r="D30" s="418">
        <v>38.9</v>
      </c>
      <c r="E30" s="440">
        <f t="shared" si="0"/>
        <v>7.8015322289519073E-2</v>
      </c>
      <c r="F30" s="419">
        <v>1</v>
      </c>
      <c r="G30" s="420">
        <v>0.3</v>
      </c>
      <c r="H30" s="420">
        <v>0.22</v>
      </c>
      <c r="I30" s="421">
        <f t="shared" si="1"/>
        <v>0.62938333333333341</v>
      </c>
      <c r="J30" s="421">
        <f t="shared" si="78"/>
        <v>0.73333333333333339</v>
      </c>
      <c r="K30" s="419">
        <v>2</v>
      </c>
      <c r="L30" s="420">
        <v>0.9</v>
      </c>
      <c r="M30" s="420">
        <v>1</v>
      </c>
      <c r="N30" s="421">
        <f t="shared" si="2"/>
        <v>1.6296296296296298</v>
      </c>
      <c r="O30" s="421">
        <f t="shared" si="3"/>
        <v>1.1111111111111112</v>
      </c>
      <c r="P30" s="419">
        <v>2</v>
      </c>
      <c r="Q30" s="420">
        <v>1</v>
      </c>
      <c r="R30" s="420">
        <v>1</v>
      </c>
      <c r="S30" s="421">
        <f t="shared" si="4"/>
        <v>1.4835</v>
      </c>
      <c r="T30" s="421">
        <f t="shared" si="79"/>
        <v>1</v>
      </c>
      <c r="U30" s="419">
        <v>2</v>
      </c>
      <c r="V30" s="420">
        <v>1</v>
      </c>
      <c r="W30" s="420">
        <v>0.02</v>
      </c>
      <c r="X30" s="421">
        <f t="shared" si="5"/>
        <v>1.1200000000000002E-2</v>
      </c>
      <c r="Y30" s="421">
        <f t="shared" si="6"/>
        <v>0.02</v>
      </c>
      <c r="Z30" s="419">
        <v>1</v>
      </c>
      <c r="AA30" s="420">
        <v>0.9</v>
      </c>
      <c r="AB30" s="617">
        <v>0.72</v>
      </c>
      <c r="AC30" s="421">
        <f t="shared" si="7"/>
        <v>0.6399999999999999</v>
      </c>
      <c r="AD30" s="422">
        <f t="shared" si="8"/>
        <v>0.79999999999999993</v>
      </c>
      <c r="AE30" s="548">
        <v>0</v>
      </c>
      <c r="AF30" s="549"/>
      <c r="AG30" s="549"/>
      <c r="AH30" s="550"/>
      <c r="AI30" s="551">
        <f t="shared" si="9"/>
        <v>0</v>
      </c>
      <c r="AJ30" s="548">
        <v>0</v>
      </c>
      <c r="AK30" s="549"/>
      <c r="AL30" s="549"/>
      <c r="AM30" s="550"/>
      <c r="AN30" s="551">
        <f t="shared" si="10"/>
        <v>0</v>
      </c>
      <c r="AO30" s="548">
        <v>0</v>
      </c>
      <c r="AP30" s="549"/>
      <c r="AQ30" s="549"/>
      <c r="AR30" s="550"/>
      <c r="AS30" s="551">
        <f t="shared" si="11"/>
        <v>0</v>
      </c>
      <c r="AT30" s="419">
        <v>1</v>
      </c>
      <c r="AU30" s="425">
        <v>7.0000000000000007E-2</v>
      </c>
      <c r="AV30" s="425">
        <v>5.1586856566109673E-2</v>
      </c>
      <c r="AW30" s="421">
        <f t="shared" si="12"/>
        <v>0.55271632035117502</v>
      </c>
      <c r="AX30" s="422">
        <f t="shared" si="13"/>
        <v>0.73695509380156665</v>
      </c>
      <c r="AY30" s="419">
        <v>2</v>
      </c>
      <c r="AZ30" s="563">
        <v>90</v>
      </c>
      <c r="BA30" s="563">
        <v>104.3</v>
      </c>
      <c r="BB30" s="421">
        <f t="shared" si="14"/>
        <v>2.3177777777777777</v>
      </c>
      <c r="BC30" s="422">
        <f t="shared" si="15"/>
        <v>1.1588888888888889</v>
      </c>
      <c r="BD30" s="419">
        <v>2</v>
      </c>
      <c r="BE30" s="425">
        <v>0.05</v>
      </c>
      <c r="BF30" s="425">
        <v>7.1999999999999995E-2</v>
      </c>
      <c r="BG30" s="421">
        <f t="shared" si="16"/>
        <v>2.8799999999999994</v>
      </c>
      <c r="BH30" s="422">
        <f t="shared" si="17"/>
        <v>1.4399999999999997</v>
      </c>
      <c r="BI30" s="419">
        <v>1</v>
      </c>
      <c r="BJ30" s="728">
        <v>140</v>
      </c>
      <c r="BK30" s="746">
        <v>169.7</v>
      </c>
      <c r="BL30" s="421">
        <f t="shared" si="18"/>
        <v>1.212142857142857</v>
      </c>
      <c r="BM30" s="421">
        <f t="shared" si="19"/>
        <v>1.212142857142857</v>
      </c>
      <c r="BN30" s="584">
        <v>1</v>
      </c>
      <c r="BO30" s="746">
        <v>1200</v>
      </c>
      <c r="BP30" s="746">
        <v>891.7</v>
      </c>
      <c r="BQ30" s="421">
        <f t="shared" si="20"/>
        <v>0.74308333333333332</v>
      </c>
      <c r="BR30" s="422">
        <f t="shared" si="21"/>
        <v>0.74308333333333332</v>
      </c>
      <c r="BS30" s="585">
        <v>0</v>
      </c>
      <c r="BT30" s="579">
        <v>0</v>
      </c>
      <c r="BU30" s="579">
        <v>417</v>
      </c>
      <c r="BV30" s="421">
        <f t="shared" si="22"/>
        <v>0</v>
      </c>
      <c r="BW30" s="421">
        <f t="shared" si="23"/>
        <v>0</v>
      </c>
      <c r="BX30" s="548">
        <v>0</v>
      </c>
      <c r="BY30" s="549">
        <v>1</v>
      </c>
      <c r="BZ30" s="549"/>
      <c r="CA30" s="550"/>
      <c r="CB30" s="551">
        <f t="shared" si="24"/>
        <v>0</v>
      </c>
      <c r="CC30" s="548">
        <v>0</v>
      </c>
      <c r="CD30" s="549"/>
      <c r="CE30" s="549"/>
      <c r="CF30" s="550"/>
      <c r="CG30" s="551">
        <f t="shared" si="25"/>
        <v>0</v>
      </c>
      <c r="CH30" s="548">
        <v>0</v>
      </c>
      <c r="CI30" s="549"/>
      <c r="CJ30" s="549"/>
      <c r="CK30" s="550"/>
      <c r="CL30" s="551">
        <f t="shared" si="26"/>
        <v>0</v>
      </c>
      <c r="CM30" s="419">
        <v>1</v>
      </c>
      <c r="CN30" s="579">
        <v>100</v>
      </c>
      <c r="CO30" s="579">
        <v>58</v>
      </c>
      <c r="CP30" s="421">
        <f t="shared" si="27"/>
        <v>0.55874189799999996</v>
      </c>
      <c r="CQ30" s="421">
        <f t="shared" si="28"/>
        <v>0.57999999999999996</v>
      </c>
      <c r="CR30" s="419">
        <v>1</v>
      </c>
      <c r="CS30" s="579">
        <v>200</v>
      </c>
      <c r="CT30" s="579">
        <v>352</v>
      </c>
      <c r="CU30" s="421">
        <f t="shared" si="29"/>
        <v>1.0585975399999998</v>
      </c>
      <c r="CV30" s="422">
        <f t="shared" si="30"/>
        <v>1.76</v>
      </c>
      <c r="CW30" s="419">
        <v>2</v>
      </c>
      <c r="CX30" s="746">
        <f t="shared" si="76"/>
        <v>1780.2692247417278</v>
      </c>
      <c r="CY30" s="746">
        <v>148</v>
      </c>
      <c r="CZ30" s="421">
        <f t="shared" si="31"/>
        <v>0.25712991759134313</v>
      </c>
      <c r="DA30" s="421">
        <f t="shared" si="32"/>
        <v>8.313349348690284E-2</v>
      </c>
      <c r="DB30" s="419">
        <v>0</v>
      </c>
      <c r="DC30" s="425">
        <v>0.8</v>
      </c>
      <c r="DD30" s="425">
        <v>0.39</v>
      </c>
      <c r="DE30" s="421">
        <f t="shared" si="33"/>
        <v>0</v>
      </c>
      <c r="DF30" s="422">
        <f t="shared" si="34"/>
        <v>0.48749999999999999</v>
      </c>
      <c r="DG30" s="419">
        <v>1</v>
      </c>
      <c r="DH30" s="425">
        <v>0.8</v>
      </c>
      <c r="DI30" s="425">
        <v>0.217</v>
      </c>
      <c r="DJ30" s="421">
        <f t="shared" si="35"/>
        <v>0.11189062499999999</v>
      </c>
      <c r="DK30" s="422">
        <f t="shared" si="36"/>
        <v>0.27124999999999999</v>
      </c>
      <c r="DL30" s="419">
        <v>1</v>
      </c>
      <c r="DM30" s="426">
        <v>2000000</v>
      </c>
      <c r="DN30" s="426">
        <v>1883366.1</v>
      </c>
      <c r="DO30" s="427">
        <v>461284.84</v>
      </c>
      <c r="DP30" s="421">
        <f t="shared" si="38"/>
        <v>1.1723254699999999</v>
      </c>
      <c r="DQ30" s="421">
        <f t="shared" si="39"/>
        <v>1.1723254699999999</v>
      </c>
      <c r="DR30" s="419">
        <v>1</v>
      </c>
      <c r="DS30" s="426">
        <v>900000</v>
      </c>
      <c r="DT30" s="426">
        <v>839211.03</v>
      </c>
      <c r="DU30" s="427">
        <v>111311.73</v>
      </c>
      <c r="DV30" s="400">
        <f t="shared" si="41"/>
        <v>1.0561364</v>
      </c>
      <c r="DW30" s="424">
        <f t="shared" si="42"/>
        <v>1.0561364</v>
      </c>
      <c r="DX30" s="419">
        <v>2</v>
      </c>
      <c r="DY30" s="455">
        <v>150000</v>
      </c>
      <c r="DZ30" s="455">
        <v>148632</v>
      </c>
      <c r="EA30" s="421">
        <f t="shared" si="44"/>
        <v>1.326220347584</v>
      </c>
      <c r="EB30" s="424">
        <f t="shared" si="45"/>
        <v>0.99087999999999998</v>
      </c>
      <c r="EC30" s="419">
        <v>1</v>
      </c>
      <c r="ED30" s="455">
        <v>100000</v>
      </c>
      <c r="EE30" s="455">
        <v>63695.040000000001</v>
      </c>
      <c r="EF30" s="421">
        <f t="shared" si="47"/>
        <v>0.17557695465090833</v>
      </c>
      <c r="EG30" s="424">
        <f t="shared" si="48"/>
        <v>0.63695040000000003</v>
      </c>
      <c r="EH30" s="469">
        <v>2</v>
      </c>
      <c r="EI30" s="455">
        <v>78000</v>
      </c>
      <c r="EJ30" s="455">
        <v>218261</v>
      </c>
      <c r="EK30" s="421">
        <f t="shared" si="50"/>
        <v>5.5964358974358976</v>
      </c>
      <c r="EL30" s="424">
        <f t="shared" si="51"/>
        <v>2.7982179487179488</v>
      </c>
      <c r="EM30" s="548">
        <v>0</v>
      </c>
      <c r="EN30" s="549">
        <f t="shared" si="52"/>
        <v>0</v>
      </c>
      <c r="EO30" s="549"/>
      <c r="EP30" s="550"/>
      <c r="EQ30" s="551">
        <f t="shared" si="53"/>
        <v>0</v>
      </c>
      <c r="ER30" s="419">
        <v>1</v>
      </c>
      <c r="ES30" s="455">
        <v>25000</v>
      </c>
      <c r="ET30" s="455">
        <v>21262.43</v>
      </c>
      <c r="EU30" s="421">
        <f t="shared" si="55"/>
        <v>9.9800303781941227E-2</v>
      </c>
      <c r="EV30" s="424">
        <f t="shared" si="56"/>
        <v>0.85049720000000006</v>
      </c>
      <c r="EW30" s="419">
        <v>2</v>
      </c>
      <c r="EX30" s="455">
        <f t="shared" si="57"/>
        <v>3253000</v>
      </c>
      <c r="EY30" s="455">
        <f t="shared" si="58"/>
        <v>3747024.17</v>
      </c>
      <c r="EZ30" s="421">
        <f t="shared" si="59"/>
        <v>2.2383621817502961</v>
      </c>
      <c r="FA30" s="424">
        <f t="shared" si="60"/>
        <v>1.1518672517675992</v>
      </c>
      <c r="FB30" s="419">
        <v>2</v>
      </c>
      <c r="FC30" s="455">
        <f t="shared" si="61"/>
        <v>2277100</v>
      </c>
      <c r="FD30" s="455">
        <v>3164001</v>
      </c>
      <c r="FE30" s="421">
        <f t="shared" si="62"/>
        <v>2.7789741337666332</v>
      </c>
      <c r="FF30" s="424">
        <f t="shared" si="63"/>
        <v>1.3894870668833166</v>
      </c>
      <c r="FG30" s="419">
        <v>1</v>
      </c>
      <c r="FH30" s="423">
        <v>1.3</v>
      </c>
      <c r="FI30" s="418">
        <f t="shared" si="85"/>
        <v>1.1842676946056592</v>
      </c>
      <c r="FJ30" s="421">
        <f t="shared" si="64"/>
        <v>0.91097514969666082</v>
      </c>
      <c r="FK30" s="424">
        <f t="shared" si="65"/>
        <v>0.91097514969666082</v>
      </c>
      <c r="FL30" s="447"/>
      <c r="FM30" s="447">
        <f t="shared" si="66"/>
        <v>29.440600070825781</v>
      </c>
      <c r="FN30" s="447">
        <f t="shared" si="67"/>
        <v>27.66338626324784</v>
      </c>
      <c r="FO30" s="447"/>
      <c r="FP30" s="468">
        <f t="shared" si="68"/>
        <v>1.0642442610122194</v>
      </c>
      <c r="FQ30" s="463">
        <f t="shared" si="69"/>
        <v>2.4953720818890485E-2</v>
      </c>
      <c r="FR30" s="463">
        <f t="shared" si="70"/>
        <v>7.8015322289519073E-2</v>
      </c>
      <c r="FS30" s="466">
        <f t="shared" si="71"/>
        <v>4803.591257636418</v>
      </c>
      <c r="FT30" s="466">
        <f t="shared" si="72"/>
        <v>15017.949540732421</v>
      </c>
      <c r="FU30" s="466">
        <f t="shared" si="73"/>
        <v>19821.540798368838</v>
      </c>
      <c r="FV30" s="513">
        <f t="shared" si="74"/>
        <v>15857.232638695072</v>
      </c>
      <c r="FW30" s="466">
        <f t="shared" si="75"/>
        <v>3964.3081596737666</v>
      </c>
      <c r="FX30" s="445" t="s">
        <v>257</v>
      </c>
      <c r="FY30" s="467"/>
      <c r="FZ30" s="467"/>
      <c r="GA30" s="448"/>
    </row>
    <row r="31" spans="1:183" x14ac:dyDescent="0.25">
      <c r="B31" s="378" t="s">
        <v>255</v>
      </c>
      <c r="C31" s="394" t="s">
        <v>154</v>
      </c>
      <c r="D31" s="407">
        <v>9.0299999999999994</v>
      </c>
      <c r="E31" s="438">
        <f t="shared" si="0"/>
        <v>1.8109983554610725E-2</v>
      </c>
      <c r="F31" s="704">
        <v>2</v>
      </c>
      <c r="G31" s="676">
        <v>0.6</v>
      </c>
      <c r="H31" s="676">
        <v>1</v>
      </c>
      <c r="I31" s="600">
        <f t="shared" si="1"/>
        <v>2.8608333333333333</v>
      </c>
      <c r="J31" s="600">
        <f t="shared" si="78"/>
        <v>1.6666666666666667</v>
      </c>
      <c r="K31" s="704">
        <v>0</v>
      </c>
      <c r="L31" s="676">
        <v>0.05</v>
      </c>
      <c r="M31" s="676">
        <v>0</v>
      </c>
      <c r="N31" s="600">
        <f t="shared" si="2"/>
        <v>0</v>
      </c>
      <c r="O31" s="600">
        <f t="shared" si="3"/>
        <v>0</v>
      </c>
      <c r="P31" s="704">
        <v>1</v>
      </c>
      <c r="Q31" s="676">
        <v>0.4</v>
      </c>
      <c r="R31" s="676">
        <v>0.45</v>
      </c>
      <c r="S31" s="600">
        <f t="shared" si="4"/>
        <v>0.83446874999999998</v>
      </c>
      <c r="T31" s="600">
        <f t="shared" si="79"/>
        <v>1.125</v>
      </c>
      <c r="U31" s="704">
        <v>1</v>
      </c>
      <c r="V31" s="676">
        <v>1</v>
      </c>
      <c r="W31" s="676">
        <v>0</v>
      </c>
      <c r="X31" s="600">
        <f t="shared" si="5"/>
        <v>0</v>
      </c>
      <c r="Y31" s="600">
        <f t="shared" si="6"/>
        <v>0</v>
      </c>
      <c r="Z31" s="704">
        <v>1</v>
      </c>
      <c r="AA31" s="676">
        <v>0.9</v>
      </c>
      <c r="AB31" s="676">
        <v>0.75</v>
      </c>
      <c r="AC31" s="400">
        <f t="shared" si="7"/>
        <v>0.66666666666666652</v>
      </c>
      <c r="AD31" s="401">
        <f t="shared" si="8"/>
        <v>0.83333333333333326</v>
      </c>
      <c r="AE31" s="540">
        <v>0</v>
      </c>
      <c r="AF31" s="541"/>
      <c r="AG31" s="541"/>
      <c r="AH31" s="542"/>
      <c r="AI31" s="543">
        <f t="shared" si="9"/>
        <v>0</v>
      </c>
      <c r="AJ31" s="540">
        <v>0</v>
      </c>
      <c r="AK31" s="541"/>
      <c r="AL31" s="541"/>
      <c r="AM31" s="542"/>
      <c r="AN31" s="543">
        <f t="shared" si="10"/>
        <v>0</v>
      </c>
      <c r="AO31" s="540">
        <v>0</v>
      </c>
      <c r="AP31" s="541"/>
      <c r="AQ31" s="541"/>
      <c r="AR31" s="542"/>
      <c r="AS31" s="543">
        <f t="shared" si="11"/>
        <v>0</v>
      </c>
      <c r="AT31" s="704">
        <v>1</v>
      </c>
      <c r="AU31" s="686">
        <v>0.12</v>
      </c>
      <c r="AV31" s="686">
        <v>7.5837742504409167E-2</v>
      </c>
      <c r="AW31" s="600">
        <f t="shared" si="12"/>
        <v>0.47398589065255725</v>
      </c>
      <c r="AX31" s="601">
        <f t="shared" si="13"/>
        <v>0.63198118753674304</v>
      </c>
      <c r="AY31" s="704">
        <v>1</v>
      </c>
      <c r="AZ31" s="682">
        <f>E31*$AZ$42</f>
        <v>16.298985199149651</v>
      </c>
      <c r="BA31" s="682">
        <v>5.7</v>
      </c>
      <c r="BB31" s="600">
        <f t="shared" si="14"/>
        <v>0.34971502399409382</v>
      </c>
      <c r="BC31" s="601">
        <f t="shared" si="15"/>
        <v>0.34971502399409382</v>
      </c>
      <c r="BD31" s="704">
        <v>0</v>
      </c>
      <c r="BE31" s="686">
        <v>3.0000000000000001E-3</v>
      </c>
      <c r="BF31" s="686">
        <v>2E-3</v>
      </c>
      <c r="BG31" s="600">
        <f t="shared" si="16"/>
        <v>0</v>
      </c>
      <c r="BH31" s="601">
        <f t="shared" si="17"/>
        <v>0.66666666666666663</v>
      </c>
      <c r="BI31" s="704">
        <v>0</v>
      </c>
      <c r="BJ31" s="727">
        <v>5</v>
      </c>
      <c r="BK31" s="745">
        <v>1.7</v>
      </c>
      <c r="BL31" s="600">
        <f t="shared" si="18"/>
        <v>0</v>
      </c>
      <c r="BM31" s="600">
        <f t="shared" si="19"/>
        <v>0.33999999999999997</v>
      </c>
      <c r="BN31" s="704">
        <v>1</v>
      </c>
      <c r="BO31" s="745">
        <v>40</v>
      </c>
      <c r="BP31" s="745">
        <v>56.7</v>
      </c>
      <c r="BQ31" s="600">
        <f t="shared" si="20"/>
        <v>1.4175</v>
      </c>
      <c r="BR31" s="601">
        <f t="shared" si="21"/>
        <v>1.4175</v>
      </c>
      <c r="BS31" s="704">
        <v>2</v>
      </c>
      <c r="BT31" s="664">
        <v>12000</v>
      </c>
      <c r="BU31" s="664">
        <v>9593</v>
      </c>
      <c r="BV31" s="400">
        <f t="shared" si="22"/>
        <v>1.5864295143715144</v>
      </c>
      <c r="BW31" s="400">
        <f t="shared" si="23"/>
        <v>0.79941666666666666</v>
      </c>
      <c r="BX31" s="540">
        <v>0</v>
      </c>
      <c r="BY31" s="541">
        <v>1</v>
      </c>
      <c r="BZ31" s="541"/>
      <c r="CA31" s="542"/>
      <c r="CB31" s="543">
        <f t="shared" si="24"/>
        <v>0</v>
      </c>
      <c r="CC31" s="540">
        <v>0</v>
      </c>
      <c r="CD31" s="541"/>
      <c r="CE31" s="541"/>
      <c r="CF31" s="542"/>
      <c r="CG31" s="543">
        <f t="shared" si="25"/>
        <v>0</v>
      </c>
      <c r="CH31" s="540">
        <v>0</v>
      </c>
      <c r="CI31" s="541"/>
      <c r="CJ31" s="541"/>
      <c r="CK31" s="542"/>
      <c r="CL31" s="543">
        <f t="shared" si="26"/>
        <v>0</v>
      </c>
      <c r="CM31" s="704">
        <v>1</v>
      </c>
      <c r="CN31" s="664">
        <f t="shared" ref="CN31:CN40" si="86">(E31*$CN$42)</f>
        <v>55.062278974188892</v>
      </c>
      <c r="CO31" s="664">
        <v>171</v>
      </c>
      <c r="CP31" s="600">
        <f t="shared" si="27"/>
        <v>2.9917491278779136</v>
      </c>
      <c r="CQ31" s="600">
        <f t="shared" si="28"/>
        <v>3.1055743275747507</v>
      </c>
      <c r="CR31" s="704">
        <v>1</v>
      </c>
      <c r="CS31" s="664">
        <f t="shared" ref="CS31:CS40" si="87">E31*$CS$42</f>
        <v>220.24911589675557</v>
      </c>
      <c r="CT31" s="664">
        <v>293</v>
      </c>
      <c r="CU31" s="600">
        <f t="shared" si="29"/>
        <v>0.80015045988929667</v>
      </c>
      <c r="CV31" s="601">
        <f t="shared" si="30"/>
        <v>1.3303118099114064</v>
      </c>
      <c r="CW31" s="704">
        <v>1</v>
      </c>
      <c r="CX31" s="745">
        <f t="shared" si="76"/>
        <v>95.931665021869222</v>
      </c>
      <c r="CY31" s="745">
        <v>629</v>
      </c>
      <c r="CZ31" s="600">
        <f t="shared" si="31"/>
        <v>10.139936774325431</v>
      </c>
      <c r="DA31" s="600">
        <f t="shared" si="32"/>
        <v>6.5567505771593666</v>
      </c>
      <c r="DB31" s="704">
        <v>1</v>
      </c>
      <c r="DC31" s="686">
        <v>0.8</v>
      </c>
      <c r="DD31" s="404">
        <v>0.56299999999999994</v>
      </c>
      <c r="DE31" s="400">
        <f t="shared" si="33"/>
        <v>0.43984374999999992</v>
      </c>
      <c r="DF31" s="401">
        <f t="shared" si="34"/>
        <v>0.70374999999999988</v>
      </c>
      <c r="DG31" s="704">
        <v>1</v>
      </c>
      <c r="DH31" s="686">
        <v>0.8</v>
      </c>
      <c r="DI31" s="404">
        <v>0.28599999999999998</v>
      </c>
      <c r="DJ31" s="400">
        <f t="shared" si="35"/>
        <v>0.14746874999999995</v>
      </c>
      <c r="DK31" s="401">
        <f t="shared" si="36"/>
        <v>0.35749999999999993</v>
      </c>
      <c r="DL31" s="398">
        <v>1</v>
      </c>
      <c r="DM31" s="405">
        <f t="shared" ref="DM31:DM41" si="88">0.8*E31*$D$56</f>
        <v>909553.82919257146</v>
      </c>
      <c r="DN31" s="405">
        <v>1649320.41</v>
      </c>
      <c r="DO31" s="406">
        <v>0</v>
      </c>
      <c r="DP31" s="400">
        <f t="shared" si="38"/>
        <v>1.8133290818687813</v>
      </c>
      <c r="DQ31" s="400">
        <f t="shared" si="39"/>
        <v>1.8133290818687813</v>
      </c>
      <c r="DR31" s="398">
        <v>0</v>
      </c>
      <c r="DS31" s="405">
        <f t="shared" ref="DS31:DS41" si="89">0.2*E31*$D$56</f>
        <v>227388.45729814286</v>
      </c>
      <c r="DT31" s="405">
        <v>49250.76</v>
      </c>
      <c r="DU31" s="406"/>
      <c r="DV31" s="400">
        <f t="shared" si="41"/>
        <v>0</v>
      </c>
      <c r="DW31" s="403">
        <f t="shared" si="42"/>
        <v>0.21659305219448466</v>
      </c>
      <c r="DX31" s="398">
        <v>1</v>
      </c>
      <c r="DY31" s="453">
        <f t="shared" ref="DY31:DY41" si="90">E31*SUM($D$57:$D$58)</f>
        <v>90549.917773053632</v>
      </c>
      <c r="DZ31" s="453">
        <v>53233</v>
      </c>
      <c r="EA31" s="400">
        <f t="shared" si="44"/>
        <v>0.39342097484268795</v>
      </c>
      <c r="EB31" s="403">
        <f t="shared" si="45"/>
        <v>0.58788568017718712</v>
      </c>
      <c r="EC31" s="398">
        <v>0</v>
      </c>
      <c r="ED31" s="453">
        <f t="shared" ref="ED31:ED41" si="91">D31*$D$59</f>
        <v>84538.86</v>
      </c>
      <c r="EE31" s="453"/>
      <c r="EF31" s="400">
        <f t="shared" si="47"/>
        <v>0</v>
      </c>
      <c r="EG31" s="403">
        <f t="shared" si="48"/>
        <v>0</v>
      </c>
      <c r="EH31" s="474">
        <v>0</v>
      </c>
      <c r="EI31" s="453">
        <f t="shared" ref="EI31:EI41" si="92">D31*$D$60</f>
        <v>18141.27</v>
      </c>
      <c r="EJ31" s="453">
        <v>4209</v>
      </c>
      <c r="EK31" s="400">
        <f t="shared" si="50"/>
        <v>0</v>
      </c>
      <c r="EL31" s="403">
        <f t="shared" si="51"/>
        <v>0.23201242250404738</v>
      </c>
      <c r="EM31" s="540">
        <v>0</v>
      </c>
      <c r="EN31" s="541">
        <f t="shared" si="52"/>
        <v>0</v>
      </c>
      <c r="EO31" s="541"/>
      <c r="EP31" s="542"/>
      <c r="EQ31" s="543">
        <f t="shared" si="53"/>
        <v>0</v>
      </c>
      <c r="ER31" s="398">
        <v>1</v>
      </c>
      <c r="ES31" s="453">
        <f t="shared" ref="ES31:ES41" si="93">D31*$D$61</f>
        <v>20642.579999999998</v>
      </c>
      <c r="ET31" s="453">
        <v>1080.1099999999999</v>
      </c>
      <c r="EU31" s="400">
        <f t="shared" si="55"/>
        <v>6.139923860748733E-3</v>
      </c>
      <c r="EV31" s="403">
        <f t="shared" si="56"/>
        <v>5.2324370306424874E-2</v>
      </c>
      <c r="EW31" s="398">
        <v>1</v>
      </c>
      <c r="EX31" s="453">
        <f t="shared" si="57"/>
        <v>1350814.9142637681</v>
      </c>
      <c r="EY31" s="453">
        <f t="shared" si="58"/>
        <v>1757093.28</v>
      </c>
      <c r="EZ31" s="400">
        <f t="shared" si="59"/>
        <v>1.2638539889493334</v>
      </c>
      <c r="FA31" s="403">
        <f t="shared" si="60"/>
        <v>1.3007653835075288</v>
      </c>
      <c r="FB31" s="398">
        <v>1</v>
      </c>
      <c r="FC31" s="453">
        <f t="shared" si="61"/>
        <v>945570.43998463766</v>
      </c>
      <c r="FD31" s="453">
        <v>995603</v>
      </c>
      <c r="FE31" s="400">
        <f t="shared" si="62"/>
        <v>1.0529125677999993</v>
      </c>
      <c r="FF31" s="403">
        <f t="shared" si="63"/>
        <v>1.0529125677999993</v>
      </c>
      <c r="FG31" s="398">
        <v>1</v>
      </c>
      <c r="FH31" s="402">
        <v>1.3</v>
      </c>
      <c r="FI31" s="407">
        <f t="shared" si="85"/>
        <v>1.7648533401365805</v>
      </c>
      <c r="FJ31" s="400">
        <f t="shared" si="64"/>
        <v>1.3575794924127542</v>
      </c>
      <c r="FK31" s="403">
        <f t="shared" si="65"/>
        <v>1.3575794924127542</v>
      </c>
      <c r="FL31" s="447"/>
      <c r="FM31" s="447">
        <f t="shared" si="66"/>
        <v>28.595984070845109</v>
      </c>
      <c r="FN31" s="447">
        <f t="shared" si="67"/>
        <v>17.179726201960833</v>
      </c>
      <c r="FO31" s="447"/>
      <c r="FP31" s="468">
        <f t="shared" si="68"/>
        <v>1.6645191974934539</v>
      </c>
      <c r="FQ31" s="463">
        <f t="shared" si="69"/>
        <v>3.9028584765333656E-2</v>
      </c>
      <c r="FR31" s="463">
        <f t="shared" si="70"/>
        <v>1.8109983554610725E-2</v>
      </c>
      <c r="FS31" s="466">
        <f t="shared" si="71"/>
        <v>7513.0025673267291</v>
      </c>
      <c r="FT31" s="466">
        <f t="shared" si="72"/>
        <v>3486.1718342625645</v>
      </c>
      <c r="FU31" s="466">
        <f t="shared" si="73"/>
        <v>10999.174401589295</v>
      </c>
      <c r="FV31" s="513">
        <f t="shared" si="74"/>
        <v>8799.3395212714368</v>
      </c>
      <c r="FW31" s="466">
        <f t="shared" si="75"/>
        <v>2199.8348803178583</v>
      </c>
      <c r="FX31" s="445" t="s">
        <v>255</v>
      </c>
      <c r="FY31" s="467"/>
      <c r="FZ31" s="467"/>
      <c r="GA31" s="448"/>
    </row>
    <row r="32" spans="1:183" x14ac:dyDescent="0.25">
      <c r="A32" s="586"/>
      <c r="B32" s="378" t="s">
        <v>255</v>
      </c>
      <c r="C32" s="588" t="s">
        <v>155</v>
      </c>
      <c r="D32" s="607">
        <v>12.8</v>
      </c>
      <c r="E32" s="626">
        <f t="shared" si="0"/>
        <v>2.5670851550278772E-2</v>
      </c>
      <c r="F32" s="616">
        <v>2</v>
      </c>
      <c r="G32" s="617">
        <v>0.5</v>
      </c>
      <c r="H32" s="617">
        <v>0.48</v>
      </c>
      <c r="I32" s="618">
        <f t="shared" si="1"/>
        <v>1.6478399999999997</v>
      </c>
      <c r="J32" s="618">
        <f t="shared" si="78"/>
        <v>0.96</v>
      </c>
      <c r="K32" s="616">
        <v>1</v>
      </c>
      <c r="L32" s="617">
        <v>0.05</v>
      </c>
      <c r="M32" s="617">
        <v>0.23</v>
      </c>
      <c r="N32" s="618">
        <f t="shared" si="2"/>
        <v>3.3733333333333335</v>
      </c>
      <c r="O32" s="618">
        <f t="shared" si="3"/>
        <v>4.5999999999999996</v>
      </c>
      <c r="P32" s="616">
        <v>1</v>
      </c>
      <c r="Q32" s="617">
        <v>0.05</v>
      </c>
      <c r="R32" s="617">
        <v>0.1</v>
      </c>
      <c r="S32" s="618">
        <f t="shared" si="4"/>
        <v>1.4835</v>
      </c>
      <c r="T32" s="618">
        <f t="shared" si="79"/>
        <v>2</v>
      </c>
      <c r="U32" s="616">
        <v>1</v>
      </c>
      <c r="V32" s="617">
        <v>1</v>
      </c>
      <c r="W32" s="617">
        <v>0.18</v>
      </c>
      <c r="X32" s="618">
        <f t="shared" si="5"/>
        <v>5.04E-2</v>
      </c>
      <c r="Y32" s="618">
        <f t="shared" si="6"/>
        <v>0.18</v>
      </c>
      <c r="Z32" s="616">
        <v>1</v>
      </c>
      <c r="AA32" s="617">
        <v>0.9</v>
      </c>
      <c r="AB32" s="617">
        <v>0.9</v>
      </c>
      <c r="AC32" s="600">
        <f t="shared" si="7"/>
        <v>0.79999999999999993</v>
      </c>
      <c r="AD32" s="601">
        <f t="shared" si="8"/>
        <v>1</v>
      </c>
      <c r="AE32" s="649">
        <v>0</v>
      </c>
      <c r="AF32" s="650"/>
      <c r="AG32" s="650"/>
      <c r="AH32" s="651"/>
      <c r="AI32" s="652">
        <f t="shared" si="9"/>
        <v>0</v>
      </c>
      <c r="AJ32" s="649">
        <v>0</v>
      </c>
      <c r="AK32" s="650"/>
      <c r="AL32" s="650"/>
      <c r="AM32" s="651"/>
      <c r="AN32" s="652">
        <f t="shared" si="10"/>
        <v>0</v>
      </c>
      <c r="AO32" s="649">
        <v>0</v>
      </c>
      <c r="AP32" s="650"/>
      <c r="AQ32" s="650"/>
      <c r="AR32" s="651"/>
      <c r="AS32" s="652">
        <f t="shared" si="11"/>
        <v>0</v>
      </c>
      <c r="AT32" s="616">
        <v>1</v>
      </c>
      <c r="AU32" s="622">
        <v>0.12</v>
      </c>
      <c r="AV32" s="622">
        <v>4.2553191489361701E-2</v>
      </c>
      <c r="AW32" s="618">
        <f t="shared" si="12"/>
        <v>0.26595744680851063</v>
      </c>
      <c r="AX32" s="619">
        <f t="shared" si="13"/>
        <v>0.3546099290780142</v>
      </c>
      <c r="AY32" s="616">
        <v>1</v>
      </c>
      <c r="AZ32" s="661">
        <f>E32*$AZ$42</f>
        <v>23.103766395250894</v>
      </c>
      <c r="BA32" s="661">
        <v>10.7</v>
      </c>
      <c r="BB32" s="618">
        <f t="shared" si="14"/>
        <v>0.46312795138888885</v>
      </c>
      <c r="BC32" s="619">
        <f t="shared" si="15"/>
        <v>0.46312795138888885</v>
      </c>
      <c r="BD32" s="616">
        <v>1</v>
      </c>
      <c r="BE32" s="622">
        <v>0.01</v>
      </c>
      <c r="BF32" s="622">
        <v>8.9999999999999993E-3</v>
      </c>
      <c r="BG32" s="618">
        <f t="shared" si="16"/>
        <v>0.89999999999999991</v>
      </c>
      <c r="BH32" s="619">
        <f t="shared" si="17"/>
        <v>0.89999999999999991</v>
      </c>
      <c r="BI32" s="616">
        <v>1</v>
      </c>
      <c r="BJ32" s="728">
        <v>25</v>
      </c>
      <c r="BK32" s="746">
        <v>30</v>
      </c>
      <c r="BL32" s="618">
        <f t="shared" si="18"/>
        <v>1.2</v>
      </c>
      <c r="BM32" s="618">
        <f t="shared" si="19"/>
        <v>1.2</v>
      </c>
      <c r="BN32" s="616">
        <v>1</v>
      </c>
      <c r="BO32" s="746">
        <v>140</v>
      </c>
      <c r="BP32" s="746">
        <v>141</v>
      </c>
      <c r="BQ32" s="618">
        <f t="shared" si="20"/>
        <v>1.0071428571428571</v>
      </c>
      <c r="BR32" s="619">
        <f t="shared" si="21"/>
        <v>1.0071428571428571</v>
      </c>
      <c r="BS32" s="616">
        <v>2</v>
      </c>
      <c r="BT32" s="665">
        <v>13400</v>
      </c>
      <c r="BU32" s="665">
        <v>13453</v>
      </c>
      <c r="BV32" s="600">
        <f t="shared" si="22"/>
        <v>1.9923329906452296</v>
      </c>
      <c r="BW32" s="600">
        <f t="shared" si="23"/>
        <v>1.0039552238805971</v>
      </c>
      <c r="BX32" s="649">
        <v>0</v>
      </c>
      <c r="BY32" s="650">
        <v>1</v>
      </c>
      <c r="BZ32" s="650"/>
      <c r="CA32" s="651"/>
      <c r="CB32" s="652">
        <f t="shared" si="24"/>
        <v>0</v>
      </c>
      <c r="CC32" s="649">
        <v>0</v>
      </c>
      <c r="CD32" s="650"/>
      <c r="CE32" s="650"/>
      <c r="CF32" s="651"/>
      <c r="CG32" s="652">
        <f t="shared" si="25"/>
        <v>0</v>
      </c>
      <c r="CH32" s="649">
        <v>0</v>
      </c>
      <c r="CI32" s="650"/>
      <c r="CJ32" s="650"/>
      <c r="CK32" s="651"/>
      <c r="CL32" s="652">
        <f t="shared" si="26"/>
        <v>0</v>
      </c>
      <c r="CM32" s="616">
        <v>1</v>
      </c>
      <c r="CN32" s="665">
        <f t="shared" si="86"/>
        <v>78.050628003279954</v>
      </c>
      <c r="CO32" s="665">
        <v>87</v>
      </c>
      <c r="CP32" s="618">
        <f t="shared" si="27"/>
        <v>1.0738066668275617</v>
      </c>
      <c r="CQ32" s="618">
        <f t="shared" si="28"/>
        <v>1.1146611145312497</v>
      </c>
      <c r="CR32" s="616">
        <v>1</v>
      </c>
      <c r="CS32" s="665">
        <f t="shared" si="87"/>
        <v>312.20251201311982</v>
      </c>
      <c r="CT32" s="665">
        <v>190</v>
      </c>
      <c r="CU32" s="618">
        <f t="shared" si="29"/>
        <v>0.36604579352390837</v>
      </c>
      <c r="CV32" s="619">
        <f t="shared" si="30"/>
        <v>0.60857934414062487</v>
      </c>
      <c r="CW32" s="616">
        <v>1</v>
      </c>
      <c r="CX32" s="746">
        <f t="shared" si="76"/>
        <v>192.75534115006161</v>
      </c>
      <c r="CY32" s="746">
        <v>724</v>
      </c>
      <c r="CZ32" s="618">
        <f t="shared" si="31"/>
        <v>5.8086970833698777</v>
      </c>
      <c r="DA32" s="618">
        <f t="shared" si="32"/>
        <v>3.7560567488314636</v>
      </c>
      <c r="DB32" s="616">
        <v>1</v>
      </c>
      <c r="DC32" s="622">
        <v>0.8</v>
      </c>
      <c r="DD32" s="686">
        <v>0.68400000000000005</v>
      </c>
      <c r="DE32" s="600">
        <f t="shared" si="33"/>
        <v>0.53437500000000004</v>
      </c>
      <c r="DF32" s="601">
        <f t="shared" si="34"/>
        <v>0.85499999999999998</v>
      </c>
      <c r="DG32" s="616">
        <v>1</v>
      </c>
      <c r="DH32" s="622">
        <v>0.8</v>
      </c>
      <c r="DI32" s="686">
        <v>0.54</v>
      </c>
      <c r="DJ32" s="600">
        <f t="shared" si="35"/>
        <v>0.2784375</v>
      </c>
      <c r="DK32" s="601">
        <f t="shared" si="36"/>
        <v>0.67500000000000004</v>
      </c>
      <c r="DL32" s="704">
        <v>1</v>
      </c>
      <c r="DM32" s="605">
        <f t="shared" si="88"/>
        <v>1289290.0347358712</v>
      </c>
      <c r="DN32" s="605">
        <v>1396780.54</v>
      </c>
      <c r="DO32" s="606">
        <v>0</v>
      </c>
      <c r="DP32" s="600">
        <f t="shared" si="38"/>
        <v>1.0833718576644003</v>
      </c>
      <c r="DQ32" s="600">
        <f t="shared" si="39"/>
        <v>1.0833718576644003</v>
      </c>
      <c r="DR32" s="704">
        <v>1</v>
      </c>
      <c r="DS32" s="605">
        <f t="shared" si="89"/>
        <v>322322.50868396781</v>
      </c>
      <c r="DT32" s="605">
        <v>156149.35</v>
      </c>
      <c r="DU32" s="606"/>
      <c r="DV32" s="600">
        <f t="shared" si="41"/>
        <v>0.48445065359398159</v>
      </c>
      <c r="DW32" s="603">
        <f t="shared" si="42"/>
        <v>0.48445065359398159</v>
      </c>
      <c r="DX32" s="704">
        <v>1</v>
      </c>
      <c r="DY32" s="636">
        <f t="shared" si="90"/>
        <v>128354.25775139386</v>
      </c>
      <c r="DZ32" s="636">
        <v>60695</v>
      </c>
      <c r="EA32" s="600">
        <f t="shared" si="44"/>
        <v>0.3164515772563759</v>
      </c>
      <c r="EB32" s="603">
        <f t="shared" si="45"/>
        <v>0.47287095156249997</v>
      </c>
      <c r="EC32" s="704">
        <v>1</v>
      </c>
      <c r="ED32" s="636">
        <f t="shared" si="91"/>
        <v>119833.60000000001</v>
      </c>
      <c r="EE32" s="636">
        <v>147250</v>
      </c>
      <c r="EF32" s="600">
        <f t="shared" si="47"/>
        <v>0.33871824801358891</v>
      </c>
      <c r="EG32" s="603">
        <f t="shared" si="48"/>
        <v>1.2287872516556291</v>
      </c>
      <c r="EH32" s="701">
        <v>0</v>
      </c>
      <c r="EI32" s="636">
        <f t="shared" si="92"/>
        <v>25715.200000000001</v>
      </c>
      <c r="EJ32" s="636">
        <v>14197</v>
      </c>
      <c r="EK32" s="600">
        <f t="shared" si="50"/>
        <v>0</v>
      </c>
      <c r="EL32" s="603">
        <f t="shared" si="51"/>
        <v>0.55208592583374816</v>
      </c>
      <c r="EM32" s="649">
        <v>0</v>
      </c>
      <c r="EN32" s="650">
        <f t="shared" si="52"/>
        <v>0</v>
      </c>
      <c r="EO32" s="650"/>
      <c r="EP32" s="651"/>
      <c r="EQ32" s="652">
        <f t="shared" si="53"/>
        <v>0</v>
      </c>
      <c r="ER32" s="704">
        <v>0</v>
      </c>
      <c r="ES32" s="636">
        <f t="shared" si="93"/>
        <v>29260.800000000003</v>
      </c>
      <c r="ET32" s="636"/>
      <c r="EU32" s="600">
        <f t="shared" si="55"/>
        <v>0</v>
      </c>
      <c r="EV32" s="603">
        <f t="shared" si="56"/>
        <v>0</v>
      </c>
      <c r="EW32" s="704">
        <v>1</v>
      </c>
      <c r="EX32" s="636">
        <f t="shared" si="57"/>
        <v>1914776.4011712328</v>
      </c>
      <c r="EY32" s="636">
        <f t="shared" si="58"/>
        <v>1775071.8900000001</v>
      </c>
      <c r="EZ32" s="600">
        <f t="shared" si="59"/>
        <v>0.90073245812096103</v>
      </c>
      <c r="FA32" s="603">
        <f t="shared" si="60"/>
        <v>0.92703873356399313</v>
      </c>
      <c r="FB32" s="704">
        <v>1</v>
      </c>
      <c r="FC32" s="636">
        <f t="shared" si="61"/>
        <v>1340343.4808198628</v>
      </c>
      <c r="FD32" s="636">
        <v>1295040</v>
      </c>
      <c r="FE32" s="600">
        <f t="shared" si="62"/>
        <v>0.96620009611853264</v>
      </c>
      <c r="FF32" s="603">
        <f t="shared" si="63"/>
        <v>0.96620009611853264</v>
      </c>
      <c r="FG32" s="704">
        <v>1</v>
      </c>
      <c r="FH32" s="602">
        <v>1.3</v>
      </c>
      <c r="FI32" s="607">
        <f t="shared" si="85"/>
        <v>1.3706695468865828</v>
      </c>
      <c r="FJ32" s="600">
        <f t="shared" si="64"/>
        <v>1.0543611899127561</v>
      </c>
      <c r="FK32" s="603">
        <f t="shared" si="65"/>
        <v>1.0543611899127561</v>
      </c>
      <c r="FL32" s="447"/>
      <c r="FM32" s="447">
        <f t="shared" si="66"/>
        <v>26.389282703720763</v>
      </c>
      <c r="FN32" s="447">
        <f t="shared" si="67"/>
        <v>21.071368527921496</v>
      </c>
      <c r="FO32" s="447"/>
      <c r="FP32" s="468">
        <f t="shared" si="68"/>
        <v>1.2523763071559657</v>
      </c>
      <c r="FQ32" s="463">
        <f t="shared" si="69"/>
        <v>2.9364921074828503E-2</v>
      </c>
      <c r="FR32" s="463">
        <f t="shared" si="70"/>
        <v>2.5670851550278772E-2</v>
      </c>
      <c r="FS32" s="466">
        <f t="shared" si="71"/>
        <v>5652.7473069044872</v>
      </c>
      <c r="FT32" s="466">
        <f t="shared" si="72"/>
        <v>4941.6389234286635</v>
      </c>
      <c r="FU32" s="466">
        <f t="shared" si="73"/>
        <v>10594.386230333152</v>
      </c>
      <c r="FV32" s="513">
        <f t="shared" si="74"/>
        <v>8475.508984266522</v>
      </c>
      <c r="FW32" s="466">
        <f t="shared" si="75"/>
        <v>2118.8772460666301</v>
      </c>
      <c r="FX32" s="445" t="s">
        <v>255</v>
      </c>
      <c r="FY32" s="641"/>
      <c r="FZ32" s="641"/>
      <c r="GA32" s="448"/>
    </row>
    <row r="33" spans="1:183" x14ac:dyDescent="0.25">
      <c r="B33" s="378" t="s">
        <v>255</v>
      </c>
      <c r="C33" s="589" t="s">
        <v>156</v>
      </c>
      <c r="D33" s="608">
        <v>14</v>
      </c>
      <c r="E33" s="627">
        <f t="shared" si="0"/>
        <v>2.8077493883117408E-2</v>
      </c>
      <c r="F33" s="704">
        <v>1</v>
      </c>
      <c r="G33" s="676">
        <v>0.3</v>
      </c>
      <c r="H33" s="677">
        <v>0.14000000000000001</v>
      </c>
      <c r="I33" s="609">
        <f t="shared" si="1"/>
        <v>0.40051666666666669</v>
      </c>
      <c r="J33" s="609">
        <f t="shared" si="78"/>
        <v>0.46666666666666673</v>
      </c>
      <c r="K33" s="704">
        <v>2</v>
      </c>
      <c r="L33" s="676">
        <v>0.3</v>
      </c>
      <c r="M33" s="677">
        <v>0.34</v>
      </c>
      <c r="N33" s="609">
        <f t="shared" si="2"/>
        <v>1.6622222222222227</v>
      </c>
      <c r="O33" s="609">
        <f t="shared" si="3"/>
        <v>1.1333333333333335</v>
      </c>
      <c r="P33" s="704">
        <v>2</v>
      </c>
      <c r="Q33" s="676">
        <v>0.2</v>
      </c>
      <c r="R33" s="677">
        <v>0.22</v>
      </c>
      <c r="S33" s="609">
        <f t="shared" si="4"/>
        <v>1.6318499999999998</v>
      </c>
      <c r="T33" s="609">
        <f t="shared" si="79"/>
        <v>1.0999999999999999</v>
      </c>
      <c r="U33" s="704">
        <v>1</v>
      </c>
      <c r="V33" s="676">
        <v>1</v>
      </c>
      <c r="W33" s="677">
        <v>0.08</v>
      </c>
      <c r="X33" s="609">
        <f t="shared" si="5"/>
        <v>2.2400000000000003E-2</v>
      </c>
      <c r="Y33" s="609">
        <f t="shared" si="6"/>
        <v>0.08</v>
      </c>
      <c r="Z33" s="704">
        <v>1</v>
      </c>
      <c r="AA33" s="676">
        <v>0.9</v>
      </c>
      <c r="AB33" s="677">
        <v>0.73</v>
      </c>
      <c r="AC33" s="609">
        <f t="shared" si="7"/>
        <v>0.64888888888888885</v>
      </c>
      <c r="AD33" s="610">
        <f t="shared" si="8"/>
        <v>0.81111111111111112</v>
      </c>
      <c r="AE33" s="653">
        <v>0</v>
      </c>
      <c r="AF33" s="654"/>
      <c r="AG33" s="654"/>
      <c r="AH33" s="655"/>
      <c r="AI33" s="656">
        <f t="shared" si="9"/>
        <v>0</v>
      </c>
      <c r="AJ33" s="653">
        <v>0</v>
      </c>
      <c r="AK33" s="654"/>
      <c r="AL33" s="654"/>
      <c r="AM33" s="655"/>
      <c r="AN33" s="656">
        <f t="shared" si="10"/>
        <v>0</v>
      </c>
      <c r="AO33" s="653">
        <v>0</v>
      </c>
      <c r="AP33" s="654"/>
      <c r="AQ33" s="654"/>
      <c r="AR33" s="655"/>
      <c r="AS33" s="656">
        <f t="shared" si="11"/>
        <v>0</v>
      </c>
      <c r="AT33" s="704">
        <v>1</v>
      </c>
      <c r="AU33" s="686">
        <v>0.12</v>
      </c>
      <c r="AV33" s="687">
        <v>6.7857142857142852E-2</v>
      </c>
      <c r="AW33" s="609">
        <f t="shared" si="12"/>
        <v>0.42410714285714285</v>
      </c>
      <c r="AX33" s="610">
        <f t="shared" si="13"/>
        <v>0.56547619047619047</v>
      </c>
      <c r="AY33" s="704">
        <v>2</v>
      </c>
      <c r="AZ33" s="682">
        <f>E33*$AZ$42</f>
        <v>25.269744494805668</v>
      </c>
      <c r="BA33" s="681">
        <v>43.7</v>
      </c>
      <c r="BB33" s="609">
        <f t="shared" si="14"/>
        <v>3.4586815873015868</v>
      </c>
      <c r="BC33" s="610">
        <f t="shared" si="15"/>
        <v>1.7293407936507934</v>
      </c>
      <c r="BD33" s="704">
        <v>1</v>
      </c>
      <c r="BE33" s="686">
        <v>2.5000000000000001E-2</v>
      </c>
      <c r="BF33" s="687">
        <v>2.1999999999999999E-2</v>
      </c>
      <c r="BG33" s="609">
        <f t="shared" si="16"/>
        <v>0.87999999999999989</v>
      </c>
      <c r="BH33" s="610">
        <f t="shared" si="17"/>
        <v>0.87999999999999989</v>
      </c>
      <c r="BI33" s="704">
        <v>1</v>
      </c>
      <c r="BJ33" s="727">
        <v>40</v>
      </c>
      <c r="BK33" s="742">
        <v>55.3</v>
      </c>
      <c r="BL33" s="609">
        <f t="shared" si="18"/>
        <v>1.3824999999999998</v>
      </c>
      <c r="BM33" s="609">
        <f t="shared" si="19"/>
        <v>1.3824999999999998</v>
      </c>
      <c r="BN33" s="704">
        <v>1</v>
      </c>
      <c r="BO33" s="745">
        <v>250</v>
      </c>
      <c r="BP33" s="742">
        <v>476</v>
      </c>
      <c r="BQ33" s="609">
        <f t="shared" si="20"/>
        <v>1.9039999999999999</v>
      </c>
      <c r="BR33" s="610">
        <f t="shared" si="21"/>
        <v>1.9039999999999999</v>
      </c>
      <c r="BS33" s="704">
        <v>2</v>
      </c>
      <c r="BT33" s="664">
        <v>13000</v>
      </c>
      <c r="BU33" s="662">
        <v>9698</v>
      </c>
      <c r="BV33" s="609">
        <f t="shared" si="22"/>
        <v>1.4804249987129987</v>
      </c>
      <c r="BW33" s="609">
        <f t="shared" si="23"/>
        <v>0.746</v>
      </c>
      <c r="BX33" s="653">
        <v>0</v>
      </c>
      <c r="BY33" s="654">
        <v>1</v>
      </c>
      <c r="BZ33" s="654"/>
      <c r="CA33" s="655"/>
      <c r="CB33" s="656">
        <f t="shared" si="24"/>
        <v>0</v>
      </c>
      <c r="CC33" s="653">
        <v>0</v>
      </c>
      <c r="CD33" s="654"/>
      <c r="CE33" s="654"/>
      <c r="CF33" s="655"/>
      <c r="CG33" s="656">
        <f t="shared" si="25"/>
        <v>0</v>
      </c>
      <c r="CH33" s="653">
        <v>0</v>
      </c>
      <c r="CI33" s="654"/>
      <c r="CJ33" s="654"/>
      <c r="CK33" s="655"/>
      <c r="CL33" s="656">
        <f t="shared" si="26"/>
        <v>0</v>
      </c>
      <c r="CM33" s="704">
        <v>1</v>
      </c>
      <c r="CN33" s="664">
        <f t="shared" si="86"/>
        <v>85.367874378587445</v>
      </c>
      <c r="CO33" s="662">
        <v>102</v>
      </c>
      <c r="CP33" s="609">
        <f t="shared" si="27"/>
        <v>1.1510361118309234</v>
      </c>
      <c r="CQ33" s="609">
        <f t="shared" si="28"/>
        <v>1.1948288597142855</v>
      </c>
      <c r="CR33" s="704">
        <v>2</v>
      </c>
      <c r="CS33" s="664">
        <f t="shared" si="87"/>
        <v>341.47149751434978</v>
      </c>
      <c r="CT33" s="662">
        <v>408</v>
      </c>
      <c r="CU33" s="609">
        <f t="shared" si="29"/>
        <v>1.437321467743804</v>
      </c>
      <c r="CV33" s="610">
        <f t="shared" si="30"/>
        <v>1.1948288597142855</v>
      </c>
      <c r="CW33" s="704">
        <v>1</v>
      </c>
      <c r="CX33" s="745">
        <f t="shared" si="76"/>
        <v>230.59110635627485</v>
      </c>
      <c r="CY33" s="742">
        <v>1005</v>
      </c>
      <c r="CZ33" s="609">
        <f t="shared" si="31"/>
        <v>6.7401582393027493</v>
      </c>
      <c r="DA33" s="609">
        <f t="shared" si="32"/>
        <v>4.3583641012035583</v>
      </c>
      <c r="DB33" s="704">
        <v>1</v>
      </c>
      <c r="DC33" s="686">
        <v>0.8</v>
      </c>
      <c r="DD33" s="687">
        <v>0.43</v>
      </c>
      <c r="DE33" s="609">
        <f t="shared" si="33"/>
        <v>0.3359375</v>
      </c>
      <c r="DF33" s="610">
        <f t="shared" si="34"/>
        <v>0.53749999999999998</v>
      </c>
      <c r="DG33" s="704">
        <v>1</v>
      </c>
      <c r="DH33" s="686">
        <v>0.8</v>
      </c>
      <c r="DI33" s="687">
        <v>0.309</v>
      </c>
      <c r="DJ33" s="609">
        <f t="shared" si="35"/>
        <v>0.15932812499999999</v>
      </c>
      <c r="DK33" s="610">
        <f t="shared" si="36"/>
        <v>0.38624999999999998</v>
      </c>
      <c r="DL33" s="705">
        <v>1</v>
      </c>
      <c r="DM33" s="613">
        <f t="shared" si="88"/>
        <v>1410160.9754923591</v>
      </c>
      <c r="DN33" s="613">
        <v>1599186.47</v>
      </c>
      <c r="DO33" s="614">
        <v>487.48</v>
      </c>
      <c r="DP33" s="609">
        <f t="shared" si="38"/>
        <v>1.1343910218771103</v>
      </c>
      <c r="DQ33" s="609">
        <f t="shared" si="39"/>
        <v>1.1343910218771103</v>
      </c>
      <c r="DR33" s="705">
        <v>1</v>
      </c>
      <c r="DS33" s="613">
        <f t="shared" si="89"/>
        <v>352540.24387308978</v>
      </c>
      <c r="DT33" s="613">
        <v>501092.09</v>
      </c>
      <c r="DU33" s="614"/>
      <c r="DV33" s="400">
        <f t="shared" si="41"/>
        <v>1.4213755697644184</v>
      </c>
      <c r="DW33" s="612">
        <f t="shared" si="42"/>
        <v>1.4213755697644184</v>
      </c>
      <c r="DX33" s="705">
        <v>1</v>
      </c>
      <c r="DY33" s="637">
        <f t="shared" si="90"/>
        <v>140387.46941558702</v>
      </c>
      <c r="DZ33" s="637">
        <v>110445</v>
      </c>
      <c r="EA33" s="609">
        <f t="shared" si="44"/>
        <v>0.5264805631918722</v>
      </c>
      <c r="EB33" s="612">
        <f t="shared" si="45"/>
        <v>0.78671551285714281</v>
      </c>
      <c r="EC33" s="705">
        <v>0</v>
      </c>
      <c r="ED33" s="637">
        <f t="shared" si="91"/>
        <v>131068</v>
      </c>
      <c r="EE33" s="637"/>
      <c r="EF33" s="609">
        <f t="shared" si="47"/>
        <v>0</v>
      </c>
      <c r="EG33" s="612">
        <f t="shared" si="48"/>
        <v>0</v>
      </c>
      <c r="EH33" s="699">
        <v>0</v>
      </c>
      <c r="EI33" s="637">
        <f t="shared" si="92"/>
        <v>28126</v>
      </c>
      <c r="EJ33" s="637"/>
      <c r="EK33" s="609">
        <f t="shared" si="50"/>
        <v>0</v>
      </c>
      <c r="EL33" s="612">
        <f t="shared" si="51"/>
        <v>0</v>
      </c>
      <c r="EM33" s="653">
        <v>0</v>
      </c>
      <c r="EN33" s="654">
        <f t="shared" si="52"/>
        <v>0</v>
      </c>
      <c r="EO33" s="654"/>
      <c r="EP33" s="655"/>
      <c r="EQ33" s="656">
        <f t="shared" si="53"/>
        <v>0</v>
      </c>
      <c r="ER33" s="705">
        <v>0</v>
      </c>
      <c r="ES33" s="637">
        <f t="shared" si="93"/>
        <v>32004</v>
      </c>
      <c r="ET33" s="637"/>
      <c r="EU33" s="609">
        <f t="shared" si="55"/>
        <v>0</v>
      </c>
      <c r="EV33" s="612">
        <f t="shared" si="56"/>
        <v>0</v>
      </c>
      <c r="EW33" s="705">
        <v>1</v>
      </c>
      <c r="EX33" s="637">
        <f t="shared" si="57"/>
        <v>2094286.6887810361</v>
      </c>
      <c r="EY33" s="637">
        <f t="shared" si="58"/>
        <v>2211211.04</v>
      </c>
      <c r="EZ33" s="609">
        <f t="shared" si="59"/>
        <v>1.0258692078013971</v>
      </c>
      <c r="FA33" s="612">
        <f t="shared" si="60"/>
        <v>1.0558301553676106</v>
      </c>
      <c r="FB33" s="705">
        <v>1</v>
      </c>
      <c r="FC33" s="637">
        <f t="shared" si="61"/>
        <v>1466000.6821467252</v>
      </c>
      <c r="FD33" s="637">
        <v>1214777</v>
      </c>
      <c r="FE33" s="609">
        <f t="shared" si="62"/>
        <v>0.82863331156241482</v>
      </c>
      <c r="FF33" s="612">
        <f t="shared" si="63"/>
        <v>0.82863331156241482</v>
      </c>
      <c r="FG33" s="705">
        <v>1</v>
      </c>
      <c r="FH33" s="611">
        <v>1.3</v>
      </c>
      <c r="FI33" s="608">
        <f t="shared" si="85"/>
        <v>1.820260870925281</v>
      </c>
      <c r="FJ33" s="609">
        <f t="shared" si="64"/>
        <v>1.4002006699425238</v>
      </c>
      <c r="FK33" s="612">
        <f t="shared" si="65"/>
        <v>1.4002006699425238</v>
      </c>
      <c r="FL33" s="447"/>
      <c r="FM33" s="447">
        <f t="shared" si="66"/>
        <v>30.056323294666711</v>
      </c>
      <c r="FN33" s="447">
        <f t="shared" si="67"/>
        <v>23.014025260566132</v>
      </c>
      <c r="FO33" s="447"/>
      <c r="FP33" s="468">
        <f t="shared" si="68"/>
        <v>1.3060002739358836</v>
      </c>
      <c r="FQ33" s="463">
        <f t="shared" si="69"/>
        <v>3.0622261654663835E-2</v>
      </c>
      <c r="FR33" s="463">
        <f t="shared" si="70"/>
        <v>2.8077493883117408E-2</v>
      </c>
      <c r="FS33" s="466">
        <f t="shared" si="71"/>
        <v>5894.7853685227883</v>
      </c>
      <c r="FT33" s="466">
        <f t="shared" si="72"/>
        <v>5404.9175725001005</v>
      </c>
      <c r="FU33" s="466">
        <f t="shared" si="73"/>
        <v>11299.70294102289</v>
      </c>
      <c r="FV33" s="513">
        <f t="shared" si="74"/>
        <v>9039.7623528183121</v>
      </c>
      <c r="FW33" s="466">
        <f t="shared" si="75"/>
        <v>2259.9405882045776</v>
      </c>
      <c r="FX33" s="445" t="s">
        <v>255</v>
      </c>
      <c r="FY33" s="641"/>
      <c r="FZ33" s="641"/>
      <c r="GA33" s="448"/>
    </row>
    <row r="34" spans="1:183" x14ac:dyDescent="0.25">
      <c r="B34" s="378" t="s">
        <v>255</v>
      </c>
      <c r="C34" s="590" t="s">
        <v>157</v>
      </c>
      <c r="D34" s="615">
        <v>20.25</v>
      </c>
      <c r="E34" s="628">
        <f t="shared" si="0"/>
        <v>4.0612089366651963E-2</v>
      </c>
      <c r="F34" s="704">
        <v>2</v>
      </c>
      <c r="G34" s="676">
        <v>0.3</v>
      </c>
      <c r="H34" s="617">
        <v>0.43</v>
      </c>
      <c r="I34" s="618">
        <f t="shared" si="1"/>
        <v>2.4603166666666665</v>
      </c>
      <c r="J34" s="618">
        <f t="shared" si="78"/>
        <v>1.4333333333333333</v>
      </c>
      <c r="K34" s="704">
        <v>1</v>
      </c>
      <c r="L34" s="676">
        <v>0.3</v>
      </c>
      <c r="M34" s="617">
        <v>0.19</v>
      </c>
      <c r="N34" s="618">
        <f t="shared" si="2"/>
        <v>0.46444444444444455</v>
      </c>
      <c r="O34" s="618">
        <f t="shared" si="3"/>
        <v>0.63333333333333341</v>
      </c>
      <c r="P34" s="704">
        <v>1</v>
      </c>
      <c r="Q34" s="676">
        <v>0.2</v>
      </c>
      <c r="R34" s="617">
        <v>0.28000000000000003</v>
      </c>
      <c r="S34" s="618">
        <f t="shared" si="4"/>
        <v>1.0384500000000001</v>
      </c>
      <c r="T34" s="618">
        <f t="shared" si="79"/>
        <v>1.4000000000000001</v>
      </c>
      <c r="U34" s="704">
        <v>2</v>
      </c>
      <c r="V34" s="676">
        <v>1</v>
      </c>
      <c r="W34" s="617">
        <v>0.7</v>
      </c>
      <c r="X34" s="618">
        <f t="shared" si="5"/>
        <v>0.39200000000000002</v>
      </c>
      <c r="Y34" s="618">
        <f t="shared" si="6"/>
        <v>0.7</v>
      </c>
      <c r="Z34" s="704">
        <v>2</v>
      </c>
      <c r="AA34" s="676">
        <v>0.9</v>
      </c>
      <c r="AB34" s="617">
        <v>0.57999999999999996</v>
      </c>
      <c r="AC34" s="618">
        <f t="shared" si="7"/>
        <v>1.0311111111111109</v>
      </c>
      <c r="AD34" s="619">
        <f t="shared" si="8"/>
        <v>0.64444444444444438</v>
      </c>
      <c r="AE34" s="657">
        <v>0</v>
      </c>
      <c r="AF34" s="658"/>
      <c r="AG34" s="658"/>
      <c r="AH34" s="659"/>
      <c r="AI34" s="660">
        <f t="shared" si="9"/>
        <v>0</v>
      </c>
      <c r="AJ34" s="657">
        <v>0</v>
      </c>
      <c r="AK34" s="658"/>
      <c r="AL34" s="658"/>
      <c r="AM34" s="659"/>
      <c r="AN34" s="660">
        <f t="shared" si="10"/>
        <v>0</v>
      </c>
      <c r="AO34" s="657">
        <v>0</v>
      </c>
      <c r="AP34" s="658"/>
      <c r="AQ34" s="658"/>
      <c r="AR34" s="659"/>
      <c r="AS34" s="660">
        <f t="shared" si="11"/>
        <v>0</v>
      </c>
      <c r="AT34" s="704">
        <v>1</v>
      </c>
      <c r="AU34" s="686">
        <v>0.12</v>
      </c>
      <c r="AV34" s="622">
        <v>7.5951470832640852E-2</v>
      </c>
      <c r="AW34" s="618">
        <f t="shared" si="12"/>
        <v>0.47469669270400539</v>
      </c>
      <c r="AX34" s="619">
        <f t="shared" si="13"/>
        <v>0.63292892360534048</v>
      </c>
      <c r="AY34" s="704">
        <v>2</v>
      </c>
      <c r="AZ34" s="682">
        <f>E34*$AZ$42</f>
        <v>36.550880429986769</v>
      </c>
      <c r="BA34" s="661">
        <v>43</v>
      </c>
      <c r="BB34" s="618">
        <f t="shared" si="14"/>
        <v>2.3528844993141287</v>
      </c>
      <c r="BC34" s="619">
        <f t="shared" si="15"/>
        <v>1.1764422496570643</v>
      </c>
      <c r="BD34" s="704">
        <v>2</v>
      </c>
      <c r="BE34" s="686">
        <v>3.2000000000000001E-2</v>
      </c>
      <c r="BF34" s="622">
        <v>4.1000000000000002E-2</v>
      </c>
      <c r="BG34" s="618">
        <f t="shared" si="16"/>
        <v>2.5625</v>
      </c>
      <c r="BH34" s="619">
        <f t="shared" si="17"/>
        <v>1.28125</v>
      </c>
      <c r="BI34" s="704">
        <v>2</v>
      </c>
      <c r="BJ34" s="727">
        <v>100</v>
      </c>
      <c r="BK34" s="746">
        <v>79.3</v>
      </c>
      <c r="BL34" s="618">
        <f t="shared" si="18"/>
        <v>1.5859999999999999</v>
      </c>
      <c r="BM34" s="618">
        <f t="shared" si="19"/>
        <v>0.79299999999999993</v>
      </c>
      <c r="BN34" s="704">
        <v>2</v>
      </c>
      <c r="BO34" s="745">
        <v>600</v>
      </c>
      <c r="BP34" s="746">
        <v>601.70000000000005</v>
      </c>
      <c r="BQ34" s="618">
        <f t="shared" si="20"/>
        <v>2.0056666666666669</v>
      </c>
      <c r="BR34" s="619">
        <f t="shared" si="21"/>
        <v>1.0028333333333335</v>
      </c>
      <c r="BS34" s="704">
        <v>2</v>
      </c>
      <c r="BT34" s="664">
        <v>10500</v>
      </c>
      <c r="BU34" s="665">
        <v>9404</v>
      </c>
      <c r="BV34" s="618">
        <f t="shared" si="22"/>
        <v>1.7773415917141631</v>
      </c>
      <c r="BW34" s="618">
        <f t="shared" si="23"/>
        <v>0.89561904761904765</v>
      </c>
      <c r="BX34" s="657">
        <v>0</v>
      </c>
      <c r="BY34" s="658">
        <v>1</v>
      </c>
      <c r="BZ34" s="658"/>
      <c r="CA34" s="659"/>
      <c r="CB34" s="660">
        <f t="shared" si="24"/>
        <v>0</v>
      </c>
      <c r="CC34" s="657">
        <v>0</v>
      </c>
      <c r="CD34" s="658"/>
      <c r="CE34" s="658"/>
      <c r="CF34" s="659"/>
      <c r="CG34" s="660">
        <f t="shared" si="25"/>
        <v>0</v>
      </c>
      <c r="CH34" s="657">
        <v>0</v>
      </c>
      <c r="CI34" s="658"/>
      <c r="CJ34" s="658"/>
      <c r="CK34" s="659"/>
      <c r="CL34" s="660">
        <f t="shared" si="26"/>
        <v>0</v>
      </c>
      <c r="CM34" s="704">
        <v>2</v>
      </c>
      <c r="CN34" s="664">
        <f t="shared" si="86"/>
        <v>123.47853258331398</v>
      </c>
      <c r="CO34" s="665">
        <v>419</v>
      </c>
      <c r="CP34" s="618">
        <f t="shared" si="27"/>
        <v>6.5378628244978909</v>
      </c>
      <c r="CQ34" s="618">
        <f t="shared" si="28"/>
        <v>3.3933023921975303</v>
      </c>
      <c r="CR34" s="704">
        <v>2</v>
      </c>
      <c r="CS34" s="664">
        <f t="shared" si="87"/>
        <v>493.91413033325591</v>
      </c>
      <c r="CT34" s="665">
        <v>1030</v>
      </c>
      <c r="CU34" s="618">
        <f t="shared" si="29"/>
        <v>2.5086148105622916</v>
      </c>
      <c r="CV34" s="619">
        <f t="shared" si="30"/>
        <v>2.085382735061728</v>
      </c>
      <c r="CW34" s="704">
        <v>1</v>
      </c>
      <c r="CX34" s="745">
        <f t="shared" si="76"/>
        <v>482.43247729704058</v>
      </c>
      <c r="CY34" s="746">
        <v>848</v>
      </c>
      <c r="CZ34" s="618">
        <f t="shared" si="31"/>
        <v>2.7183532922506055</v>
      </c>
      <c r="DA34" s="618">
        <f t="shared" si="32"/>
        <v>1.7577589401757343</v>
      </c>
      <c r="DB34" s="704">
        <v>1</v>
      </c>
      <c r="DC34" s="686">
        <v>0.8</v>
      </c>
      <c r="DD34" s="622">
        <v>0.499</v>
      </c>
      <c r="DE34" s="618">
        <f t="shared" si="33"/>
        <v>0.38984374999999993</v>
      </c>
      <c r="DF34" s="619">
        <f t="shared" si="34"/>
        <v>0.62374999999999992</v>
      </c>
      <c r="DG34" s="704">
        <v>1</v>
      </c>
      <c r="DH34" s="686">
        <v>0.8</v>
      </c>
      <c r="DI34" s="622">
        <v>0.46700000000000003</v>
      </c>
      <c r="DJ34" s="618">
        <f t="shared" si="35"/>
        <v>0.24079687499999999</v>
      </c>
      <c r="DK34" s="619">
        <f t="shared" si="36"/>
        <v>0.58374999999999999</v>
      </c>
      <c r="DL34" s="616">
        <v>1</v>
      </c>
      <c r="DM34" s="623">
        <f t="shared" si="88"/>
        <v>2039697.1252657336</v>
      </c>
      <c r="DN34" s="623">
        <v>2528701.63</v>
      </c>
      <c r="DO34" s="624">
        <v>83454.77</v>
      </c>
      <c r="DP34" s="618">
        <f t="shared" si="38"/>
        <v>1.2806589604129024</v>
      </c>
      <c r="DQ34" s="618">
        <f t="shared" si="39"/>
        <v>1.2806589604129024</v>
      </c>
      <c r="DR34" s="616">
        <v>2</v>
      </c>
      <c r="DS34" s="623">
        <f t="shared" si="89"/>
        <v>509924.28131643339</v>
      </c>
      <c r="DT34" s="623">
        <v>668583.97</v>
      </c>
      <c r="DU34" s="624">
        <v>22167.95</v>
      </c>
      <c r="DV34" s="400">
        <f t="shared" si="41"/>
        <v>2.7092332932910641</v>
      </c>
      <c r="DW34" s="621">
        <f t="shared" si="42"/>
        <v>1.3546166466455321</v>
      </c>
      <c r="DX34" s="616">
        <v>1</v>
      </c>
      <c r="DY34" s="638">
        <f t="shared" si="90"/>
        <v>203060.4468332598</v>
      </c>
      <c r="DZ34" s="638">
        <v>283126</v>
      </c>
      <c r="EA34" s="618">
        <f t="shared" si="44"/>
        <v>0.93308035140877044</v>
      </c>
      <c r="EB34" s="621">
        <f t="shared" si="45"/>
        <v>1.3942941839012346</v>
      </c>
      <c r="EC34" s="616">
        <v>0</v>
      </c>
      <c r="ED34" s="638">
        <f t="shared" si="91"/>
        <v>189580.5</v>
      </c>
      <c r="EE34" s="638">
        <v>23790</v>
      </c>
      <c r="EF34" s="618">
        <f t="shared" si="47"/>
        <v>0</v>
      </c>
      <c r="EG34" s="621">
        <f t="shared" si="48"/>
        <v>0.12548758970463733</v>
      </c>
      <c r="EH34" s="642">
        <v>0</v>
      </c>
      <c r="EI34" s="638">
        <f t="shared" si="92"/>
        <v>40682.25</v>
      </c>
      <c r="EJ34" s="638">
        <v>4111.8599999999997</v>
      </c>
      <c r="EK34" s="618">
        <f t="shared" si="50"/>
        <v>0</v>
      </c>
      <c r="EL34" s="621">
        <f t="shared" si="51"/>
        <v>0.10107258079383515</v>
      </c>
      <c r="EM34" s="657">
        <v>0</v>
      </c>
      <c r="EN34" s="658">
        <f t="shared" si="52"/>
        <v>0</v>
      </c>
      <c r="EO34" s="658"/>
      <c r="EP34" s="659"/>
      <c r="EQ34" s="660">
        <f t="shared" si="53"/>
        <v>0</v>
      </c>
      <c r="ER34" s="616">
        <v>0</v>
      </c>
      <c r="ES34" s="638">
        <f t="shared" si="93"/>
        <v>46291.5</v>
      </c>
      <c r="ET34" s="638"/>
      <c r="EU34" s="618">
        <f t="shared" si="55"/>
        <v>0</v>
      </c>
      <c r="EV34" s="621">
        <f t="shared" si="56"/>
        <v>0</v>
      </c>
      <c r="EW34" s="616">
        <v>1</v>
      </c>
      <c r="EX34" s="638">
        <f t="shared" si="57"/>
        <v>3029236.1034154268</v>
      </c>
      <c r="EY34" s="638">
        <f t="shared" si="58"/>
        <v>3613936.18</v>
      </c>
      <c r="EZ34" s="618">
        <f t="shared" si="59"/>
        <v>1.1591650743544801</v>
      </c>
      <c r="FA34" s="621">
        <f t="shared" si="60"/>
        <v>1.1930189845305657</v>
      </c>
      <c r="FB34" s="616">
        <v>1</v>
      </c>
      <c r="FC34" s="638">
        <f t="shared" si="61"/>
        <v>2120465.2723907987</v>
      </c>
      <c r="FD34" s="638">
        <v>1863696</v>
      </c>
      <c r="FE34" s="618">
        <f t="shared" si="62"/>
        <v>0.87890899429760783</v>
      </c>
      <c r="FF34" s="621">
        <f t="shared" si="63"/>
        <v>0.87890899429760783</v>
      </c>
      <c r="FG34" s="616">
        <v>1</v>
      </c>
      <c r="FH34" s="620">
        <v>1.3</v>
      </c>
      <c r="FI34" s="615">
        <f t="shared" si="85"/>
        <v>1.9391232153741813</v>
      </c>
      <c r="FJ34" s="618">
        <f t="shared" si="64"/>
        <v>1.4916332425955241</v>
      </c>
      <c r="FK34" s="621">
        <f t="shared" si="65"/>
        <v>1.4916332425955241</v>
      </c>
      <c r="FL34" s="447"/>
      <c r="FM34" s="447">
        <f t="shared" si="66"/>
        <v>36.993563141292334</v>
      </c>
      <c r="FN34" s="447">
        <f t="shared" si="67"/>
        <v>28.4405400272328</v>
      </c>
      <c r="FO34" s="447"/>
      <c r="FP34" s="468">
        <f t="shared" si="68"/>
        <v>1.3007334989374224</v>
      </c>
      <c r="FQ34" s="463">
        <f t="shared" si="69"/>
        <v>3.0498769672848952E-2</v>
      </c>
      <c r="FR34" s="463">
        <f t="shared" si="70"/>
        <v>4.0612089366651963E-2</v>
      </c>
      <c r="FS34" s="466">
        <f t="shared" si="71"/>
        <v>5871.0131620234233</v>
      </c>
      <c r="FT34" s="466">
        <f t="shared" si="72"/>
        <v>7817.8272030805028</v>
      </c>
      <c r="FU34" s="466">
        <f t="shared" si="73"/>
        <v>13688.840365103926</v>
      </c>
      <c r="FV34" s="513">
        <f t="shared" si="74"/>
        <v>10951.072292083141</v>
      </c>
      <c r="FW34" s="466">
        <f t="shared" si="75"/>
        <v>2737.7680730207844</v>
      </c>
      <c r="FX34" s="445" t="s">
        <v>255</v>
      </c>
      <c r="FY34" s="467"/>
      <c r="FZ34" s="467"/>
      <c r="GA34" s="448"/>
    </row>
    <row r="35" spans="1:183" x14ac:dyDescent="0.25">
      <c r="B35" s="378" t="s">
        <v>257</v>
      </c>
      <c r="C35" s="394" t="s">
        <v>184</v>
      </c>
      <c r="D35" s="407">
        <v>2</v>
      </c>
      <c r="E35" s="438">
        <f t="shared" si="0"/>
        <v>4.0110705547310582E-3</v>
      </c>
      <c r="F35" s="704">
        <v>1</v>
      </c>
      <c r="G35" s="676">
        <v>0.4</v>
      </c>
      <c r="H35" s="399">
        <v>0.15</v>
      </c>
      <c r="I35" s="400">
        <f t="shared" si="1"/>
        <v>0.32184374999999993</v>
      </c>
      <c r="J35" s="400">
        <f t="shared" si="78"/>
        <v>0.37499999999999994</v>
      </c>
      <c r="K35" s="704">
        <v>1</v>
      </c>
      <c r="L35" s="676">
        <v>0.6</v>
      </c>
      <c r="M35" s="399">
        <v>0.85</v>
      </c>
      <c r="N35" s="400">
        <f t="shared" si="2"/>
        <v>1.038888888888889</v>
      </c>
      <c r="O35" s="400">
        <f t="shared" si="3"/>
        <v>1.4166666666666667</v>
      </c>
      <c r="P35" s="704">
        <v>1</v>
      </c>
      <c r="Q35" s="676">
        <v>0.4</v>
      </c>
      <c r="R35" s="399">
        <v>0</v>
      </c>
      <c r="S35" s="400">
        <f t="shared" si="4"/>
        <v>0</v>
      </c>
      <c r="T35" s="400">
        <f t="shared" si="79"/>
        <v>0</v>
      </c>
      <c r="U35" s="704">
        <v>1</v>
      </c>
      <c r="V35" s="676">
        <v>1</v>
      </c>
      <c r="W35" s="399">
        <v>0</v>
      </c>
      <c r="X35" s="400">
        <f t="shared" si="5"/>
        <v>0</v>
      </c>
      <c r="Y35" s="400">
        <f t="shared" si="6"/>
        <v>0</v>
      </c>
      <c r="Z35" s="704">
        <v>1</v>
      </c>
      <c r="AA35" s="676">
        <v>0.9</v>
      </c>
      <c r="AB35" s="676">
        <v>0.38</v>
      </c>
      <c r="AC35" s="400">
        <f t="shared" si="7"/>
        <v>0.33777777777777773</v>
      </c>
      <c r="AD35" s="401">
        <f t="shared" si="8"/>
        <v>0.42222222222222222</v>
      </c>
      <c r="AE35" s="540">
        <v>0</v>
      </c>
      <c r="AF35" s="541"/>
      <c r="AG35" s="541"/>
      <c r="AH35" s="542"/>
      <c r="AI35" s="543">
        <f t="shared" si="9"/>
        <v>0</v>
      </c>
      <c r="AJ35" s="540">
        <v>0</v>
      </c>
      <c r="AK35" s="541"/>
      <c r="AL35" s="541"/>
      <c r="AM35" s="542"/>
      <c r="AN35" s="543">
        <f t="shared" si="10"/>
        <v>0</v>
      </c>
      <c r="AO35" s="540">
        <v>0</v>
      </c>
      <c r="AP35" s="541"/>
      <c r="AQ35" s="541"/>
      <c r="AR35" s="542"/>
      <c r="AS35" s="543">
        <f t="shared" si="11"/>
        <v>0</v>
      </c>
      <c r="AT35" s="704">
        <v>1</v>
      </c>
      <c r="AU35" s="686">
        <v>0.12</v>
      </c>
      <c r="AV35" s="404">
        <v>4.0564373897707229E-2</v>
      </c>
      <c r="AW35" s="400">
        <f t="shared" si="12"/>
        <v>0.25352733686067019</v>
      </c>
      <c r="AX35" s="401">
        <f t="shared" si="13"/>
        <v>0.33803644914756026</v>
      </c>
      <c r="AY35" s="704">
        <v>1</v>
      </c>
      <c r="AZ35" s="682">
        <f>E35*$AZ$42</f>
        <v>3.6099634992579523</v>
      </c>
      <c r="BA35" s="565">
        <v>4</v>
      </c>
      <c r="BB35" s="400">
        <f t="shared" si="14"/>
        <v>1.1080444444444444</v>
      </c>
      <c r="BC35" s="401">
        <f t="shared" si="15"/>
        <v>1.1080444444444444</v>
      </c>
      <c r="BD35" s="704">
        <v>1</v>
      </c>
      <c r="BE35" s="686">
        <v>2E-3</v>
      </c>
      <c r="BF35" s="404">
        <v>2E-3</v>
      </c>
      <c r="BG35" s="400">
        <f t="shared" si="16"/>
        <v>1</v>
      </c>
      <c r="BH35" s="401">
        <f t="shared" si="17"/>
        <v>1</v>
      </c>
      <c r="BI35" s="704">
        <v>1</v>
      </c>
      <c r="BJ35" s="727">
        <v>10</v>
      </c>
      <c r="BK35" s="745">
        <v>1.7</v>
      </c>
      <c r="BL35" s="400">
        <f t="shared" si="18"/>
        <v>0.16999999999999998</v>
      </c>
      <c r="BM35" s="400">
        <f t="shared" si="19"/>
        <v>0.16999999999999998</v>
      </c>
      <c r="BN35" s="704">
        <v>1</v>
      </c>
      <c r="BO35" s="745">
        <v>60</v>
      </c>
      <c r="BP35" s="745">
        <v>56.7</v>
      </c>
      <c r="BQ35" s="400">
        <f t="shared" si="20"/>
        <v>0.94500000000000006</v>
      </c>
      <c r="BR35" s="401">
        <f t="shared" si="21"/>
        <v>0.94500000000000006</v>
      </c>
      <c r="BS35" s="704">
        <v>1</v>
      </c>
      <c r="BT35" s="664">
        <v>800</v>
      </c>
      <c r="BU35" s="575">
        <v>416</v>
      </c>
      <c r="BV35" s="400">
        <f t="shared" si="22"/>
        <v>0.51596581724581725</v>
      </c>
      <c r="BW35" s="400">
        <f t="shared" si="23"/>
        <v>0.52</v>
      </c>
      <c r="BX35" s="540">
        <v>0</v>
      </c>
      <c r="BY35" s="541">
        <v>1</v>
      </c>
      <c r="BZ35" s="541"/>
      <c r="CA35" s="542"/>
      <c r="CB35" s="543">
        <f t="shared" si="24"/>
        <v>0</v>
      </c>
      <c r="CC35" s="540">
        <v>0</v>
      </c>
      <c r="CD35" s="541"/>
      <c r="CE35" s="541"/>
      <c r="CF35" s="542"/>
      <c r="CG35" s="543">
        <f t="shared" si="25"/>
        <v>0</v>
      </c>
      <c r="CH35" s="540">
        <v>0</v>
      </c>
      <c r="CI35" s="541"/>
      <c r="CJ35" s="541"/>
      <c r="CK35" s="542"/>
      <c r="CL35" s="543">
        <f t="shared" si="26"/>
        <v>0</v>
      </c>
      <c r="CM35" s="704">
        <v>1</v>
      </c>
      <c r="CN35" s="664">
        <f t="shared" si="86"/>
        <v>12.195410625512492</v>
      </c>
      <c r="CO35" s="575">
        <v>0</v>
      </c>
      <c r="CP35" s="400">
        <f t="shared" si="27"/>
        <v>0</v>
      </c>
      <c r="CQ35" s="400">
        <f t="shared" si="28"/>
        <v>0</v>
      </c>
      <c r="CR35" s="704">
        <v>1</v>
      </c>
      <c r="CS35" s="664">
        <f t="shared" si="87"/>
        <v>48.781642502049969</v>
      </c>
      <c r="CT35" s="575">
        <v>50</v>
      </c>
      <c r="CU35" s="400">
        <f t="shared" si="29"/>
        <v>0.61649817856658251</v>
      </c>
      <c r="CV35" s="401">
        <f t="shared" si="30"/>
        <v>1.0249757374999997</v>
      </c>
      <c r="CW35" s="704">
        <v>1</v>
      </c>
      <c r="CX35" s="745">
        <f t="shared" si="76"/>
        <v>4.7059409460464261</v>
      </c>
      <c r="CY35" s="745">
        <v>16</v>
      </c>
      <c r="CZ35" s="400">
        <f t="shared" si="31"/>
        <v>5.2579940891675179</v>
      </c>
      <c r="DA35" s="400">
        <f t="shared" si="32"/>
        <v>3.3999576670085467</v>
      </c>
      <c r="DB35" s="704">
        <v>1</v>
      </c>
      <c r="DC35" s="686">
        <v>0.8</v>
      </c>
      <c r="DD35" s="404">
        <v>0.44400000000000001</v>
      </c>
      <c r="DE35" s="400">
        <f t="shared" si="33"/>
        <v>0.34687499999999993</v>
      </c>
      <c r="DF35" s="401">
        <f t="shared" si="34"/>
        <v>0.55499999999999994</v>
      </c>
      <c r="DG35" s="704">
        <v>1</v>
      </c>
      <c r="DH35" s="686">
        <v>0.8</v>
      </c>
      <c r="DI35" s="404">
        <v>0.39400000000000002</v>
      </c>
      <c r="DJ35" s="400">
        <f t="shared" si="35"/>
        <v>0.20315624999999998</v>
      </c>
      <c r="DK35" s="401">
        <f t="shared" si="36"/>
        <v>0.49249999999999999</v>
      </c>
      <c r="DL35" s="398">
        <v>1</v>
      </c>
      <c r="DM35" s="405">
        <f t="shared" si="88"/>
        <v>201451.56792747989</v>
      </c>
      <c r="DN35" s="405">
        <v>147091.82</v>
      </c>
      <c r="DO35" s="406">
        <v>0</v>
      </c>
      <c r="DP35" s="400">
        <f t="shared" si="38"/>
        <v>0.73015971785809719</v>
      </c>
      <c r="DQ35" s="400">
        <f t="shared" si="39"/>
        <v>0.73015971785809719</v>
      </c>
      <c r="DR35" s="398">
        <v>1</v>
      </c>
      <c r="DS35" s="405">
        <f t="shared" si="89"/>
        <v>50362.891981869972</v>
      </c>
      <c r="DT35" s="405">
        <v>62783.5</v>
      </c>
      <c r="DU35" s="406"/>
      <c r="DV35" s="400">
        <f t="shared" si="41"/>
        <v>1.2466222158688047</v>
      </c>
      <c r="DW35" s="403">
        <f t="shared" si="42"/>
        <v>1.2466222158688047</v>
      </c>
      <c r="DX35" s="398">
        <v>1</v>
      </c>
      <c r="DY35" s="453">
        <f t="shared" si="90"/>
        <v>20055.35277365529</v>
      </c>
      <c r="DZ35" s="453">
        <v>11940</v>
      </c>
      <c r="EA35" s="400">
        <f t="shared" si="44"/>
        <v>0.39841772349655197</v>
      </c>
      <c r="EB35" s="403">
        <f t="shared" si="45"/>
        <v>0.59535227999999996</v>
      </c>
      <c r="EC35" s="398">
        <v>1</v>
      </c>
      <c r="ED35" s="453">
        <f t="shared" si="91"/>
        <v>18724</v>
      </c>
      <c r="EE35" s="453"/>
      <c r="EF35" s="400">
        <f t="shared" si="47"/>
        <v>0</v>
      </c>
      <c r="EG35" s="403">
        <f t="shared" si="48"/>
        <v>0</v>
      </c>
      <c r="EH35" s="474">
        <v>1</v>
      </c>
      <c r="EI35" s="453">
        <f t="shared" si="92"/>
        <v>4018</v>
      </c>
      <c r="EJ35" s="453">
        <v>800</v>
      </c>
      <c r="EK35" s="400">
        <f t="shared" si="50"/>
        <v>0.1991040318566451</v>
      </c>
      <c r="EL35" s="403">
        <f t="shared" si="51"/>
        <v>0.1991040318566451</v>
      </c>
      <c r="EM35" s="540">
        <v>0</v>
      </c>
      <c r="EN35" s="541">
        <f t="shared" si="52"/>
        <v>0</v>
      </c>
      <c r="EO35" s="541"/>
      <c r="EP35" s="542"/>
      <c r="EQ35" s="543">
        <f t="shared" si="53"/>
        <v>0</v>
      </c>
      <c r="ER35" s="398">
        <v>1</v>
      </c>
      <c r="ES35" s="453">
        <f t="shared" si="93"/>
        <v>4572</v>
      </c>
      <c r="ET35" s="453"/>
      <c r="EU35" s="400">
        <f t="shared" si="55"/>
        <v>0</v>
      </c>
      <c r="EV35" s="403">
        <f t="shared" si="56"/>
        <v>0</v>
      </c>
      <c r="EW35" s="398">
        <v>1</v>
      </c>
      <c r="EX35" s="453">
        <f t="shared" si="57"/>
        <v>299183.81268300512</v>
      </c>
      <c r="EY35" s="453">
        <f t="shared" si="58"/>
        <v>222615.32</v>
      </c>
      <c r="EZ35" s="400">
        <f t="shared" si="59"/>
        <v>0.72296103125913391</v>
      </c>
      <c r="FA35" s="403">
        <f t="shared" si="60"/>
        <v>0.74407541639249086</v>
      </c>
      <c r="FB35" s="398">
        <v>1</v>
      </c>
      <c r="FC35" s="453">
        <f t="shared" si="61"/>
        <v>209428.66887810358</v>
      </c>
      <c r="FD35" s="453">
        <v>496101</v>
      </c>
      <c r="FE35" s="400">
        <f t="shared" si="62"/>
        <v>2.3688304120805541</v>
      </c>
      <c r="FF35" s="403">
        <f t="shared" si="63"/>
        <v>2.3688304120805541</v>
      </c>
      <c r="FG35" s="398">
        <v>1</v>
      </c>
      <c r="FH35" s="402">
        <v>1.3</v>
      </c>
      <c r="FI35" s="407">
        <f t="shared" si="85"/>
        <v>0.44872983525532101</v>
      </c>
      <c r="FJ35" s="400">
        <f t="shared" si="64"/>
        <v>0.34517679635024689</v>
      </c>
      <c r="FK35" s="403">
        <f t="shared" si="65"/>
        <v>0.34517679635024689</v>
      </c>
      <c r="FL35" s="447"/>
      <c r="FM35" s="447">
        <f t="shared" si="66"/>
        <v>18.126843461721734</v>
      </c>
      <c r="FN35" s="447">
        <f t="shared" si="67"/>
        <v>20.338220054740908</v>
      </c>
      <c r="FO35" s="447"/>
      <c r="FP35" s="468">
        <f t="shared" si="68"/>
        <v>0.89126990527847616</v>
      </c>
      <c r="FQ35" s="463">
        <f t="shared" si="69"/>
        <v>2.0897928422413829E-2</v>
      </c>
      <c r="FR35" s="463">
        <f t="shared" si="70"/>
        <v>4.0110705547310582E-3</v>
      </c>
      <c r="FS35" s="466">
        <f t="shared" si="71"/>
        <v>4022.8512213146623</v>
      </c>
      <c r="FT35" s="466">
        <f t="shared" si="72"/>
        <v>772.13108178572872</v>
      </c>
      <c r="FU35" s="466">
        <f t="shared" si="73"/>
        <v>4794.9823031003907</v>
      </c>
      <c r="FV35" s="513">
        <f t="shared" si="74"/>
        <v>3835.9858424803128</v>
      </c>
      <c r="FW35" s="466">
        <f t="shared" si="75"/>
        <v>958.99646062007798</v>
      </c>
      <c r="FX35" s="631" t="s">
        <v>257</v>
      </c>
      <c r="FY35" s="467"/>
      <c r="FZ35" s="467"/>
      <c r="GA35" s="448"/>
    </row>
    <row r="36" spans="1:183" x14ac:dyDescent="0.25">
      <c r="B36" s="378" t="s">
        <v>256</v>
      </c>
      <c r="C36" s="588" t="s">
        <v>170</v>
      </c>
      <c r="D36" s="607">
        <v>7</v>
      </c>
      <c r="E36" s="626">
        <f t="shared" si="0"/>
        <v>1.4038746941558704E-2</v>
      </c>
      <c r="F36" s="704">
        <v>1</v>
      </c>
      <c r="G36" s="676">
        <v>0.15</v>
      </c>
      <c r="H36" s="676">
        <v>0.12</v>
      </c>
      <c r="I36" s="600">
        <f t="shared" si="1"/>
        <v>0.68659999999999999</v>
      </c>
      <c r="J36" s="600">
        <f t="shared" si="78"/>
        <v>0.8</v>
      </c>
      <c r="K36" s="704">
        <v>1</v>
      </c>
      <c r="L36" s="676">
        <v>0.9</v>
      </c>
      <c r="M36" s="676">
        <v>1</v>
      </c>
      <c r="N36" s="600">
        <f t="shared" si="2"/>
        <v>0.81481481481481488</v>
      </c>
      <c r="O36" s="600">
        <f t="shared" si="3"/>
        <v>1.1111111111111112</v>
      </c>
      <c r="P36" s="704">
        <v>2</v>
      </c>
      <c r="Q36" s="676">
        <v>0.6</v>
      </c>
      <c r="R36" s="676">
        <v>0.43</v>
      </c>
      <c r="S36" s="600">
        <f t="shared" si="4"/>
        <v>1.063175</v>
      </c>
      <c r="T36" s="600">
        <f t="shared" si="79"/>
        <v>0.71666666666666667</v>
      </c>
      <c r="U36" s="704">
        <v>1</v>
      </c>
      <c r="V36" s="676">
        <v>1</v>
      </c>
      <c r="W36" s="676">
        <v>0.05</v>
      </c>
      <c r="X36" s="600">
        <f t="shared" si="5"/>
        <v>1.4000000000000002E-2</v>
      </c>
      <c r="Y36" s="600">
        <f t="shared" si="6"/>
        <v>0.05</v>
      </c>
      <c r="Z36" s="704">
        <v>1</v>
      </c>
      <c r="AA36" s="676">
        <v>0.9</v>
      </c>
      <c r="AB36" s="676">
        <v>0.84</v>
      </c>
      <c r="AC36" s="600">
        <f t="shared" si="7"/>
        <v>0.74666666666666648</v>
      </c>
      <c r="AD36" s="601">
        <f t="shared" si="8"/>
        <v>0.93333333333333324</v>
      </c>
      <c r="AE36" s="649">
        <v>0</v>
      </c>
      <c r="AF36" s="650"/>
      <c r="AG36" s="650"/>
      <c r="AH36" s="651"/>
      <c r="AI36" s="652">
        <f t="shared" si="9"/>
        <v>0</v>
      </c>
      <c r="AJ36" s="649">
        <v>0</v>
      </c>
      <c r="AK36" s="650"/>
      <c r="AL36" s="650"/>
      <c r="AM36" s="651"/>
      <c r="AN36" s="652">
        <f t="shared" si="10"/>
        <v>0</v>
      </c>
      <c r="AO36" s="649">
        <v>0</v>
      </c>
      <c r="AP36" s="650"/>
      <c r="AQ36" s="650"/>
      <c r="AR36" s="651"/>
      <c r="AS36" s="652">
        <f t="shared" si="11"/>
        <v>0</v>
      </c>
      <c r="AT36" s="704">
        <v>2</v>
      </c>
      <c r="AU36" s="686">
        <v>0.12</v>
      </c>
      <c r="AV36" s="686">
        <v>0.10719802286067348</v>
      </c>
      <c r="AW36" s="600">
        <f t="shared" si="12"/>
        <v>1.3399752857584186</v>
      </c>
      <c r="AX36" s="601">
        <f t="shared" si="13"/>
        <v>0.89331685717227904</v>
      </c>
      <c r="AY36" s="704">
        <v>2</v>
      </c>
      <c r="AZ36" s="682">
        <v>20</v>
      </c>
      <c r="BA36" s="682">
        <v>26.3</v>
      </c>
      <c r="BB36" s="600">
        <f t="shared" si="14"/>
        <v>2.63</v>
      </c>
      <c r="BC36" s="601">
        <f t="shared" si="15"/>
        <v>1.3149999999999999</v>
      </c>
      <c r="BD36" s="704">
        <v>1</v>
      </c>
      <c r="BE36" s="686">
        <v>7.0000000000000001E-3</v>
      </c>
      <c r="BF36" s="686">
        <v>8.0000000000000002E-3</v>
      </c>
      <c r="BG36" s="600">
        <f t="shared" si="16"/>
        <v>1.1428571428571428</v>
      </c>
      <c r="BH36" s="601">
        <f t="shared" si="17"/>
        <v>1.1428571428571428</v>
      </c>
      <c r="BI36" s="704">
        <v>1</v>
      </c>
      <c r="BJ36" s="727">
        <v>28.077493883117409</v>
      </c>
      <c r="BK36" s="745">
        <v>20.3</v>
      </c>
      <c r="BL36" s="600">
        <f t="shared" si="18"/>
        <v>0.72299899999999995</v>
      </c>
      <c r="BM36" s="600">
        <f t="shared" si="19"/>
        <v>0.72299899999999995</v>
      </c>
      <c r="BN36" s="704">
        <v>1</v>
      </c>
      <c r="BO36" s="745">
        <v>300</v>
      </c>
      <c r="BP36" s="745">
        <v>323.7</v>
      </c>
      <c r="BQ36" s="600">
        <f t="shared" si="20"/>
        <v>1.079</v>
      </c>
      <c r="BR36" s="601">
        <f t="shared" si="21"/>
        <v>1.079</v>
      </c>
      <c r="BS36" s="704">
        <v>0</v>
      </c>
      <c r="BT36" s="664">
        <v>350</v>
      </c>
      <c r="BU36" s="664">
        <v>396</v>
      </c>
      <c r="BV36" s="600">
        <f t="shared" si="22"/>
        <v>0</v>
      </c>
      <c r="BW36" s="600">
        <f t="shared" si="23"/>
        <v>1.1314285714285715</v>
      </c>
      <c r="BX36" s="649">
        <v>0</v>
      </c>
      <c r="BY36" s="650">
        <v>1</v>
      </c>
      <c r="BZ36" s="650"/>
      <c r="CA36" s="651"/>
      <c r="CB36" s="652">
        <f t="shared" si="24"/>
        <v>0</v>
      </c>
      <c r="CC36" s="649">
        <v>0</v>
      </c>
      <c r="CD36" s="650"/>
      <c r="CE36" s="650"/>
      <c r="CF36" s="651"/>
      <c r="CG36" s="652">
        <f t="shared" si="25"/>
        <v>0</v>
      </c>
      <c r="CH36" s="649">
        <v>0</v>
      </c>
      <c r="CI36" s="650"/>
      <c r="CJ36" s="650"/>
      <c r="CK36" s="651"/>
      <c r="CL36" s="652">
        <f t="shared" si="26"/>
        <v>0</v>
      </c>
      <c r="CM36" s="704">
        <v>1</v>
      </c>
      <c r="CN36" s="664">
        <f t="shared" si="86"/>
        <v>42.683937189293722</v>
      </c>
      <c r="CO36" s="664">
        <v>81</v>
      </c>
      <c r="CP36" s="600">
        <f t="shared" si="27"/>
        <v>1.8281161776138195</v>
      </c>
      <c r="CQ36" s="600">
        <f t="shared" si="28"/>
        <v>1.897669365428571</v>
      </c>
      <c r="CR36" s="704">
        <v>1</v>
      </c>
      <c r="CS36" s="664">
        <f t="shared" si="87"/>
        <v>170.73574875717489</v>
      </c>
      <c r="CT36" s="664">
        <v>207</v>
      </c>
      <c r="CU36" s="600">
        <f t="shared" si="29"/>
        <v>0.72922927407590044</v>
      </c>
      <c r="CV36" s="601">
        <f t="shared" si="30"/>
        <v>1.2123998723571425</v>
      </c>
      <c r="CW36" s="704">
        <v>0</v>
      </c>
      <c r="CX36" s="745">
        <f t="shared" si="76"/>
        <v>57.647776589068712</v>
      </c>
      <c r="CY36" s="745">
        <v>106</v>
      </c>
      <c r="CZ36" s="600">
        <f t="shared" si="31"/>
        <v>0</v>
      </c>
      <c r="DA36" s="600">
        <f t="shared" si="32"/>
        <v>1.8387526158311531</v>
      </c>
      <c r="DB36" s="704">
        <v>0</v>
      </c>
      <c r="DC36" s="686">
        <v>0.8</v>
      </c>
      <c r="DD36" s="686">
        <v>0.40699999999999997</v>
      </c>
      <c r="DE36" s="600">
        <f t="shared" si="33"/>
        <v>0</v>
      </c>
      <c r="DF36" s="601">
        <f t="shared" si="34"/>
        <v>0.50874999999999992</v>
      </c>
      <c r="DG36" s="704">
        <v>1</v>
      </c>
      <c r="DH36" s="686">
        <v>0.8</v>
      </c>
      <c r="DI36" s="686">
        <v>0.32400000000000001</v>
      </c>
      <c r="DJ36" s="600">
        <f t="shared" si="35"/>
        <v>0.16706249999999997</v>
      </c>
      <c r="DK36" s="601">
        <f t="shared" si="36"/>
        <v>0.40499999999999997</v>
      </c>
      <c r="DL36" s="704">
        <v>1</v>
      </c>
      <c r="DM36" s="605">
        <f t="shared" si="88"/>
        <v>705080.48774617957</v>
      </c>
      <c r="DN36" s="605">
        <v>680871.7</v>
      </c>
      <c r="DO36" s="606">
        <v>0</v>
      </c>
      <c r="DP36" s="600">
        <f t="shared" si="38"/>
        <v>0.9656652138771219</v>
      </c>
      <c r="DQ36" s="600">
        <f t="shared" si="39"/>
        <v>0.9656652138771219</v>
      </c>
      <c r="DR36" s="704">
        <v>1</v>
      </c>
      <c r="DS36" s="605">
        <f t="shared" si="89"/>
        <v>176270.12193654489</v>
      </c>
      <c r="DT36" s="605">
        <v>334821.15000000002</v>
      </c>
      <c r="DU36" s="606"/>
      <c r="DV36" s="400">
        <f t="shared" si="41"/>
        <v>1.8994776103946396</v>
      </c>
      <c r="DW36" s="603">
        <f t="shared" si="42"/>
        <v>1.8994776103946396</v>
      </c>
      <c r="DX36" s="704">
        <v>1</v>
      </c>
      <c r="DY36" s="636">
        <f t="shared" si="90"/>
        <v>70193.734707793512</v>
      </c>
      <c r="DZ36" s="636">
        <v>64178</v>
      </c>
      <c r="EA36" s="600">
        <f t="shared" si="44"/>
        <v>0.61186055655806926</v>
      </c>
      <c r="EB36" s="603">
        <f t="shared" si="45"/>
        <v>0.91429812457142856</v>
      </c>
      <c r="EC36" s="704">
        <v>1</v>
      </c>
      <c r="ED36" s="636">
        <f t="shared" si="91"/>
        <v>65534</v>
      </c>
      <c r="EE36" s="636"/>
      <c r="EF36" s="600">
        <f t="shared" si="47"/>
        <v>0</v>
      </c>
      <c r="EG36" s="603">
        <f t="shared" si="48"/>
        <v>0</v>
      </c>
      <c r="EH36" s="701">
        <v>1</v>
      </c>
      <c r="EI36" s="636">
        <f t="shared" si="92"/>
        <v>14063</v>
      </c>
      <c r="EJ36" s="636">
        <v>14364</v>
      </c>
      <c r="EK36" s="600">
        <f t="shared" si="50"/>
        <v>1.0214036834245894</v>
      </c>
      <c r="EL36" s="603">
        <f t="shared" si="51"/>
        <v>1.0214036834245894</v>
      </c>
      <c r="EM36" s="649">
        <v>0</v>
      </c>
      <c r="EN36" s="650">
        <f t="shared" si="52"/>
        <v>0</v>
      </c>
      <c r="EO36" s="650"/>
      <c r="EP36" s="651"/>
      <c r="EQ36" s="652">
        <f t="shared" si="53"/>
        <v>0</v>
      </c>
      <c r="ER36" s="704">
        <v>1</v>
      </c>
      <c r="ES36" s="636">
        <f t="shared" si="93"/>
        <v>16002</v>
      </c>
      <c r="ET36" s="636">
        <v>19.07</v>
      </c>
      <c r="EU36" s="600">
        <f t="shared" si="55"/>
        <v>1.3984128371330427E-4</v>
      </c>
      <c r="EV36" s="603">
        <f t="shared" si="56"/>
        <v>1.1917260342457193E-3</v>
      </c>
      <c r="EW36" s="704">
        <v>1</v>
      </c>
      <c r="EX36" s="636">
        <f t="shared" si="57"/>
        <v>1047143.344390518</v>
      </c>
      <c r="EY36" s="636">
        <f t="shared" si="58"/>
        <v>1094253.9200000002</v>
      </c>
      <c r="EZ36" s="600">
        <f t="shared" si="59"/>
        <v>1.0153362856256123</v>
      </c>
      <c r="FA36" s="603">
        <f t="shared" si="60"/>
        <v>1.0449896147092474</v>
      </c>
      <c r="FB36" s="704">
        <v>1</v>
      </c>
      <c r="FC36" s="636">
        <f t="shared" si="61"/>
        <v>733000.34107336262</v>
      </c>
      <c r="FD36" s="636">
        <v>666884</v>
      </c>
      <c r="FE36" s="600">
        <f t="shared" si="62"/>
        <v>0.90980039521326039</v>
      </c>
      <c r="FF36" s="603">
        <f t="shared" si="63"/>
        <v>0.90980039521326039</v>
      </c>
      <c r="FG36" s="704">
        <v>1</v>
      </c>
      <c r="FH36" s="602">
        <v>1.3</v>
      </c>
      <c r="FI36" s="607">
        <f t="shared" si="85"/>
        <v>1.6408459642156659</v>
      </c>
      <c r="FJ36" s="600">
        <f t="shared" si="64"/>
        <v>1.2621892032428199</v>
      </c>
      <c r="FK36" s="603">
        <f t="shared" si="65"/>
        <v>1.2621892032428199</v>
      </c>
      <c r="FL36" s="447"/>
      <c r="FM36" s="447">
        <f t="shared" si="66"/>
        <v>20.650368651406588</v>
      </c>
      <c r="FN36" s="447">
        <f t="shared" si="67"/>
        <v>19.666239993606233</v>
      </c>
      <c r="FO36" s="447"/>
      <c r="FP36" s="468">
        <f t="shared" si="68"/>
        <v>1.0500415258900688</v>
      </c>
      <c r="FQ36" s="463">
        <f t="shared" si="69"/>
        <v>2.4620704142093271E-2</v>
      </c>
      <c r="FR36" s="463">
        <f t="shared" si="70"/>
        <v>1.4038746941558704E-2</v>
      </c>
      <c r="FS36" s="466">
        <f t="shared" si="71"/>
        <v>4739.4855473529551</v>
      </c>
      <c r="FT36" s="466">
        <f t="shared" si="72"/>
        <v>2702.4587862500503</v>
      </c>
      <c r="FU36" s="466">
        <f t="shared" si="73"/>
        <v>7441.9443336030054</v>
      </c>
      <c r="FV36" s="513">
        <f t="shared" si="74"/>
        <v>5953.5554668824043</v>
      </c>
      <c r="FW36" s="466">
        <f t="shared" si="75"/>
        <v>1488.3888667206008</v>
      </c>
      <c r="FX36" s="632" t="s">
        <v>256</v>
      </c>
      <c r="FY36" s="467"/>
      <c r="FZ36" s="467"/>
      <c r="GA36" s="448"/>
    </row>
    <row r="37" spans="1:183" x14ac:dyDescent="0.25">
      <c r="B37" s="378" t="s">
        <v>255</v>
      </c>
      <c r="C37" s="394" t="s">
        <v>158</v>
      </c>
      <c r="D37" s="407">
        <v>8.4</v>
      </c>
      <c r="E37" s="438">
        <f t="shared" si="0"/>
        <v>1.6846496329870446E-2</v>
      </c>
      <c r="F37" s="398">
        <v>2</v>
      </c>
      <c r="G37" s="399">
        <v>0.3</v>
      </c>
      <c r="H37" s="399">
        <v>0.41</v>
      </c>
      <c r="I37" s="400">
        <f t="shared" si="1"/>
        <v>2.3458833333333331</v>
      </c>
      <c r="J37" s="400">
        <f t="shared" si="78"/>
        <v>1.3666666666666667</v>
      </c>
      <c r="K37" s="398">
        <v>1</v>
      </c>
      <c r="L37" s="399">
        <v>0.3</v>
      </c>
      <c r="M37" s="399">
        <v>0.21</v>
      </c>
      <c r="N37" s="400">
        <f t="shared" si="2"/>
        <v>0.51333333333333331</v>
      </c>
      <c r="O37" s="400">
        <f t="shared" si="3"/>
        <v>0.7</v>
      </c>
      <c r="P37" s="398">
        <v>2</v>
      </c>
      <c r="Q37" s="399">
        <v>0.3</v>
      </c>
      <c r="R37" s="399">
        <v>0.28000000000000003</v>
      </c>
      <c r="S37" s="400">
        <f t="shared" si="4"/>
        <v>1.3846000000000003</v>
      </c>
      <c r="T37" s="400">
        <f t="shared" si="79"/>
        <v>0.93333333333333346</v>
      </c>
      <c r="U37" s="398">
        <v>1</v>
      </c>
      <c r="V37" s="399">
        <v>1</v>
      </c>
      <c r="W37" s="399">
        <v>0</v>
      </c>
      <c r="X37" s="400">
        <f t="shared" si="5"/>
        <v>0</v>
      </c>
      <c r="Y37" s="400">
        <f t="shared" si="6"/>
        <v>0</v>
      </c>
      <c r="Z37" s="398">
        <v>1</v>
      </c>
      <c r="AA37" s="399">
        <v>0.9</v>
      </c>
      <c r="AB37" s="676">
        <v>0.82</v>
      </c>
      <c r="AC37" s="400">
        <f t="shared" si="7"/>
        <v>0.7288888888888887</v>
      </c>
      <c r="AD37" s="401">
        <f t="shared" si="8"/>
        <v>0.91111111111111098</v>
      </c>
      <c r="AE37" s="540">
        <v>0</v>
      </c>
      <c r="AF37" s="541"/>
      <c r="AG37" s="541"/>
      <c r="AH37" s="542"/>
      <c r="AI37" s="543">
        <f t="shared" si="9"/>
        <v>0</v>
      </c>
      <c r="AJ37" s="540">
        <v>0</v>
      </c>
      <c r="AK37" s="541"/>
      <c r="AL37" s="541"/>
      <c r="AM37" s="542"/>
      <c r="AN37" s="543">
        <f t="shared" si="10"/>
        <v>0</v>
      </c>
      <c r="AO37" s="540">
        <v>0</v>
      </c>
      <c r="AP37" s="541"/>
      <c r="AQ37" s="541"/>
      <c r="AR37" s="542"/>
      <c r="AS37" s="543">
        <f t="shared" si="11"/>
        <v>0</v>
      </c>
      <c r="AT37" s="398">
        <v>1</v>
      </c>
      <c r="AU37" s="404">
        <v>0.12</v>
      </c>
      <c r="AV37" s="404">
        <v>0.11538461538461539</v>
      </c>
      <c r="AW37" s="400">
        <f t="shared" si="12"/>
        <v>0.72115384615384626</v>
      </c>
      <c r="AX37" s="401">
        <f t="shared" si="13"/>
        <v>0.96153846153846168</v>
      </c>
      <c r="AY37" s="398">
        <v>1</v>
      </c>
      <c r="AZ37" s="565">
        <f>E37*$AZ$42</f>
        <v>15.161846696883401</v>
      </c>
      <c r="BA37" s="565">
        <v>7</v>
      </c>
      <c r="BB37" s="400">
        <f t="shared" si="14"/>
        <v>0.46168518518518509</v>
      </c>
      <c r="BC37" s="401">
        <f t="shared" si="15"/>
        <v>0.46168518518518509</v>
      </c>
      <c r="BD37" s="398">
        <v>1</v>
      </c>
      <c r="BE37" s="404">
        <v>3.0000000000000001E-3</v>
      </c>
      <c r="BF37" s="404">
        <v>4.0000000000000001E-3</v>
      </c>
      <c r="BG37" s="400">
        <f t="shared" si="16"/>
        <v>1.3333333333333333</v>
      </c>
      <c r="BH37" s="401">
        <f t="shared" si="17"/>
        <v>1.3333333333333333</v>
      </c>
      <c r="BI37" s="398">
        <v>0</v>
      </c>
      <c r="BJ37" s="727">
        <v>5</v>
      </c>
      <c r="BK37" s="745">
        <v>4.7</v>
      </c>
      <c r="BL37" s="400">
        <f t="shared" si="18"/>
        <v>0</v>
      </c>
      <c r="BM37" s="400">
        <f t="shared" si="19"/>
        <v>0.94000000000000006</v>
      </c>
      <c r="BN37" s="398">
        <v>1</v>
      </c>
      <c r="BO37" s="745">
        <v>75</v>
      </c>
      <c r="BP37" s="745">
        <v>104</v>
      </c>
      <c r="BQ37" s="400">
        <f t="shared" si="20"/>
        <v>1.3866666666666667</v>
      </c>
      <c r="BR37" s="401">
        <f t="shared" si="21"/>
        <v>1.3866666666666667</v>
      </c>
      <c r="BS37" s="398">
        <v>2</v>
      </c>
      <c r="BT37" s="575">
        <v>8500</v>
      </c>
      <c r="BU37" s="575">
        <v>7143</v>
      </c>
      <c r="BV37" s="400">
        <f t="shared" si="22"/>
        <v>1.6676668925732456</v>
      </c>
      <c r="BW37" s="400">
        <f t="shared" si="23"/>
        <v>0.84035294117647064</v>
      </c>
      <c r="BX37" s="540">
        <v>0</v>
      </c>
      <c r="BY37" s="541">
        <v>1</v>
      </c>
      <c r="BZ37" s="541"/>
      <c r="CA37" s="542"/>
      <c r="CB37" s="543">
        <f t="shared" si="24"/>
        <v>0</v>
      </c>
      <c r="CC37" s="540">
        <v>0</v>
      </c>
      <c r="CD37" s="541"/>
      <c r="CE37" s="541"/>
      <c r="CF37" s="542"/>
      <c r="CG37" s="543">
        <f t="shared" si="25"/>
        <v>0</v>
      </c>
      <c r="CH37" s="540">
        <v>0</v>
      </c>
      <c r="CI37" s="541"/>
      <c r="CJ37" s="541"/>
      <c r="CK37" s="542"/>
      <c r="CL37" s="543">
        <f t="shared" si="26"/>
        <v>0</v>
      </c>
      <c r="CM37" s="398">
        <v>1</v>
      </c>
      <c r="CN37" s="575">
        <f t="shared" si="86"/>
        <v>51.220724627152471</v>
      </c>
      <c r="CO37" s="575">
        <v>147</v>
      </c>
      <c r="CP37" s="400">
        <f t="shared" si="27"/>
        <v>2.7647436019468254</v>
      </c>
      <c r="CQ37" s="400">
        <f t="shared" si="28"/>
        <v>2.8699320649999991</v>
      </c>
      <c r="CR37" s="398">
        <v>2</v>
      </c>
      <c r="CS37" s="575">
        <f t="shared" si="87"/>
        <v>204.88289850860988</v>
      </c>
      <c r="CT37" s="575">
        <v>469</v>
      </c>
      <c r="CU37" s="400">
        <f t="shared" si="29"/>
        <v>2.7536918642640682</v>
      </c>
      <c r="CV37" s="401">
        <f t="shared" si="30"/>
        <v>2.2891124804166658</v>
      </c>
      <c r="CW37" s="398">
        <v>1</v>
      </c>
      <c r="CX37" s="745">
        <f t="shared" si="76"/>
        <v>83.012798288258963</v>
      </c>
      <c r="CY37" s="745">
        <v>351</v>
      </c>
      <c r="CZ37" s="400">
        <f t="shared" si="31"/>
        <v>6.5389594858907261</v>
      </c>
      <c r="DA37" s="400">
        <f t="shared" si="32"/>
        <v>4.2282636802721081</v>
      </c>
      <c r="DB37" s="398">
        <v>1</v>
      </c>
      <c r="DC37" s="404">
        <v>0.8</v>
      </c>
      <c r="DD37" s="404">
        <v>0.41499999999999998</v>
      </c>
      <c r="DE37" s="400">
        <f t="shared" si="33"/>
        <v>0.32421874999999994</v>
      </c>
      <c r="DF37" s="401">
        <f t="shared" si="34"/>
        <v>0.51874999999999993</v>
      </c>
      <c r="DG37" s="398">
        <v>1</v>
      </c>
      <c r="DH37" s="404">
        <v>0.8</v>
      </c>
      <c r="DI37" s="404">
        <v>0.32</v>
      </c>
      <c r="DJ37" s="400">
        <f t="shared" si="35"/>
        <v>0.16499999999999998</v>
      </c>
      <c r="DK37" s="401">
        <f t="shared" si="36"/>
        <v>0.39999999999999997</v>
      </c>
      <c r="DL37" s="398">
        <v>1</v>
      </c>
      <c r="DM37" s="405">
        <f t="shared" si="88"/>
        <v>846096.58529541548</v>
      </c>
      <c r="DN37" s="405">
        <v>1227808.17</v>
      </c>
      <c r="DO37" s="406">
        <v>0</v>
      </c>
      <c r="DP37" s="400">
        <f t="shared" si="38"/>
        <v>1.4511442208117522</v>
      </c>
      <c r="DQ37" s="400">
        <f t="shared" si="39"/>
        <v>1.4511442208117522</v>
      </c>
      <c r="DR37" s="398">
        <v>1</v>
      </c>
      <c r="DS37" s="405">
        <f t="shared" si="89"/>
        <v>211524.14632385387</v>
      </c>
      <c r="DT37" s="405">
        <v>105131.61</v>
      </c>
      <c r="DU37" s="406"/>
      <c r="DV37" s="400">
        <f t="shared" si="41"/>
        <v>0.49701942698796353</v>
      </c>
      <c r="DW37" s="403">
        <f t="shared" si="42"/>
        <v>0.49701942698796353</v>
      </c>
      <c r="DX37" s="398">
        <v>1</v>
      </c>
      <c r="DY37" s="453">
        <f t="shared" si="90"/>
        <v>84232.481649352223</v>
      </c>
      <c r="DZ37" s="453">
        <v>105968</v>
      </c>
      <c r="EA37" s="400">
        <f t="shared" si="44"/>
        <v>0.84189856671218422</v>
      </c>
      <c r="EB37" s="403">
        <f t="shared" si="45"/>
        <v>1.2580420038095237</v>
      </c>
      <c r="EC37" s="398">
        <v>0</v>
      </c>
      <c r="ED37" s="453">
        <f t="shared" si="91"/>
        <v>78640.800000000003</v>
      </c>
      <c r="EE37" s="453"/>
      <c r="EF37" s="400">
        <f t="shared" si="47"/>
        <v>0</v>
      </c>
      <c r="EG37" s="403">
        <f t="shared" si="48"/>
        <v>0</v>
      </c>
      <c r="EH37" s="474">
        <v>0</v>
      </c>
      <c r="EI37" s="453">
        <f t="shared" si="92"/>
        <v>16875.600000000002</v>
      </c>
      <c r="EJ37" s="453">
        <v>2889</v>
      </c>
      <c r="EK37" s="400">
        <f t="shared" si="50"/>
        <v>0</v>
      </c>
      <c r="EL37" s="403">
        <f t="shared" si="51"/>
        <v>0.17119391310531179</v>
      </c>
      <c r="EM37" s="540">
        <v>0</v>
      </c>
      <c r="EN37" s="541">
        <f t="shared" si="52"/>
        <v>0</v>
      </c>
      <c r="EO37" s="541"/>
      <c r="EP37" s="542"/>
      <c r="EQ37" s="543">
        <f t="shared" si="53"/>
        <v>0</v>
      </c>
      <c r="ER37" s="398">
        <v>0</v>
      </c>
      <c r="ES37" s="453">
        <f t="shared" si="93"/>
        <v>19202.400000000001</v>
      </c>
      <c r="ET37" s="453"/>
      <c r="EU37" s="400">
        <f t="shared" si="55"/>
        <v>0</v>
      </c>
      <c r="EV37" s="403">
        <f t="shared" si="56"/>
        <v>0</v>
      </c>
      <c r="EW37" s="398">
        <v>1</v>
      </c>
      <c r="EX37" s="453">
        <f t="shared" si="57"/>
        <v>1256572.0132686216</v>
      </c>
      <c r="EY37" s="453">
        <f t="shared" si="58"/>
        <v>1441796.78</v>
      </c>
      <c r="EZ37" s="400">
        <f t="shared" si="59"/>
        <v>1.1148452844413601</v>
      </c>
      <c r="FA37" s="403">
        <f t="shared" si="60"/>
        <v>1.1474048162584554</v>
      </c>
      <c r="FB37" s="398">
        <v>1</v>
      </c>
      <c r="FC37" s="453">
        <f t="shared" si="61"/>
        <v>879600.40928803512</v>
      </c>
      <c r="FD37" s="453">
        <v>751368</v>
      </c>
      <c r="FE37" s="400">
        <f t="shared" si="62"/>
        <v>0.85421515504770085</v>
      </c>
      <c r="FF37" s="403">
        <f t="shared" si="63"/>
        <v>0.85421515504770085</v>
      </c>
      <c r="FG37" s="398">
        <v>1</v>
      </c>
      <c r="FH37" s="402">
        <v>1.3</v>
      </c>
      <c r="FI37" s="407">
        <f t="shared" si="85"/>
        <v>1.9188956410174509</v>
      </c>
      <c r="FJ37" s="400">
        <f t="shared" si="64"/>
        <v>1.4760735700134238</v>
      </c>
      <c r="FK37" s="403">
        <f t="shared" si="65"/>
        <v>1.4760735700134238</v>
      </c>
      <c r="FL37" s="447"/>
      <c r="FM37" s="447">
        <f t="shared" si="66"/>
        <v>29.32502140558384</v>
      </c>
      <c r="FN37" s="447">
        <f t="shared" si="67"/>
        <v>21.138941927232796</v>
      </c>
      <c r="FO37" s="447"/>
      <c r="FP37" s="468">
        <f t="shared" si="68"/>
        <v>1.3872511456122179</v>
      </c>
      <c r="FQ37" s="463">
        <f t="shared" si="69"/>
        <v>3.2527380284267104E-2</v>
      </c>
      <c r="FR37" s="463">
        <f t="shared" si="70"/>
        <v>1.6846496329870446E-2</v>
      </c>
      <c r="FS37" s="466">
        <f t="shared" si="71"/>
        <v>6261.520704721418</v>
      </c>
      <c r="FT37" s="466">
        <f t="shared" si="72"/>
        <v>3242.950543500061</v>
      </c>
      <c r="FU37" s="466">
        <f t="shared" si="73"/>
        <v>9504.4712482214782</v>
      </c>
      <c r="FV37" s="513">
        <f t="shared" si="74"/>
        <v>7603.5769985771831</v>
      </c>
      <c r="FW37" s="466">
        <f t="shared" si="75"/>
        <v>1900.8942496442953</v>
      </c>
      <c r="FX37" s="445" t="s">
        <v>255</v>
      </c>
      <c r="FY37" s="467"/>
      <c r="FZ37" s="467"/>
      <c r="GA37" s="448"/>
    </row>
    <row r="38" spans="1:183" x14ac:dyDescent="0.25">
      <c r="B38" s="378" t="s">
        <v>256</v>
      </c>
      <c r="C38" s="589" t="s">
        <v>167</v>
      </c>
      <c r="D38" s="608">
        <v>8</v>
      </c>
      <c r="E38" s="627">
        <f t="shared" si="0"/>
        <v>1.6044282218924233E-2</v>
      </c>
      <c r="F38" s="705">
        <v>1</v>
      </c>
      <c r="G38" s="677">
        <v>0.15</v>
      </c>
      <c r="H38" s="677">
        <v>0.09</v>
      </c>
      <c r="I38" s="609">
        <f t="shared" si="1"/>
        <v>0.51494999999999991</v>
      </c>
      <c r="J38" s="609">
        <f t="shared" si="78"/>
        <v>0.6</v>
      </c>
      <c r="K38" s="705">
        <v>1</v>
      </c>
      <c r="L38" s="677">
        <v>0.9</v>
      </c>
      <c r="M38" s="677">
        <v>0.98</v>
      </c>
      <c r="N38" s="609">
        <f t="shared" si="2"/>
        <v>0.79851851851851852</v>
      </c>
      <c r="O38" s="609">
        <f t="shared" si="3"/>
        <v>1.0888888888888888</v>
      </c>
      <c r="P38" s="705">
        <v>1</v>
      </c>
      <c r="Q38" s="677">
        <v>0.2</v>
      </c>
      <c r="R38" s="677">
        <v>0.13</v>
      </c>
      <c r="S38" s="609">
        <f t="shared" si="4"/>
        <v>0.48213750000000005</v>
      </c>
      <c r="T38" s="609">
        <f t="shared" si="79"/>
        <v>0.65</v>
      </c>
      <c r="U38" s="705">
        <v>1</v>
      </c>
      <c r="V38" s="677">
        <v>1</v>
      </c>
      <c r="W38" s="677">
        <v>0.02</v>
      </c>
      <c r="X38" s="609">
        <f t="shared" si="5"/>
        <v>5.6000000000000008E-3</v>
      </c>
      <c r="Y38" s="609">
        <f t="shared" si="6"/>
        <v>0.02</v>
      </c>
      <c r="Z38" s="705">
        <v>1</v>
      </c>
      <c r="AA38" s="677">
        <v>0.9</v>
      </c>
      <c r="AB38" s="677">
        <v>0.81</v>
      </c>
      <c r="AC38" s="609">
        <f t="shared" si="7"/>
        <v>0.72</v>
      </c>
      <c r="AD38" s="610">
        <f t="shared" si="8"/>
        <v>0.9</v>
      </c>
      <c r="AE38" s="653">
        <v>0</v>
      </c>
      <c r="AF38" s="654"/>
      <c r="AG38" s="654"/>
      <c r="AH38" s="655"/>
      <c r="AI38" s="656">
        <f t="shared" si="9"/>
        <v>0</v>
      </c>
      <c r="AJ38" s="653">
        <v>0</v>
      </c>
      <c r="AK38" s="654"/>
      <c r="AL38" s="654"/>
      <c r="AM38" s="655"/>
      <c r="AN38" s="656">
        <f t="shared" si="10"/>
        <v>0</v>
      </c>
      <c r="AO38" s="653">
        <v>0</v>
      </c>
      <c r="AP38" s="654"/>
      <c r="AQ38" s="654"/>
      <c r="AR38" s="655"/>
      <c r="AS38" s="656">
        <f t="shared" si="11"/>
        <v>0</v>
      </c>
      <c r="AT38" s="705">
        <v>1</v>
      </c>
      <c r="AU38" s="687">
        <v>0.05</v>
      </c>
      <c r="AV38" s="687">
        <v>2.5024374390640234E-2</v>
      </c>
      <c r="AW38" s="609">
        <f t="shared" si="12"/>
        <v>0.37536561585960349</v>
      </c>
      <c r="AX38" s="610">
        <f t="shared" si="13"/>
        <v>0.50048748781280461</v>
      </c>
      <c r="AY38" s="705">
        <v>1</v>
      </c>
      <c r="AZ38" s="681">
        <v>14</v>
      </c>
      <c r="BA38" s="681">
        <v>11.3</v>
      </c>
      <c r="BB38" s="609">
        <f t="shared" si="14"/>
        <v>0.80714285714285716</v>
      </c>
      <c r="BC38" s="610">
        <f t="shared" si="15"/>
        <v>0.80714285714285716</v>
      </c>
      <c r="BD38" s="705">
        <v>1</v>
      </c>
      <c r="BE38" s="687">
        <v>4.0000000000000001E-3</v>
      </c>
      <c r="BF38" s="687">
        <v>7.0000000000000001E-3</v>
      </c>
      <c r="BG38" s="609">
        <f t="shared" si="16"/>
        <v>1.75</v>
      </c>
      <c r="BH38" s="610">
        <f t="shared" si="17"/>
        <v>1.75</v>
      </c>
      <c r="BI38" s="705">
        <v>1</v>
      </c>
      <c r="BJ38" s="725">
        <v>32.088564437848468</v>
      </c>
      <c r="BK38" s="742">
        <v>23.7</v>
      </c>
      <c r="BL38" s="609">
        <f t="shared" si="18"/>
        <v>0.7385808749999998</v>
      </c>
      <c r="BM38" s="609">
        <f t="shared" si="19"/>
        <v>0.7385808749999998</v>
      </c>
      <c r="BN38" s="705">
        <v>1</v>
      </c>
      <c r="BO38" s="742">
        <v>275</v>
      </c>
      <c r="BP38" s="742">
        <v>307.7</v>
      </c>
      <c r="BQ38" s="609">
        <f t="shared" si="20"/>
        <v>1.1189090909090909</v>
      </c>
      <c r="BR38" s="610">
        <f t="shared" si="21"/>
        <v>1.1189090909090909</v>
      </c>
      <c r="BS38" s="705">
        <v>0</v>
      </c>
      <c r="BT38" s="662">
        <v>0</v>
      </c>
      <c r="BU38" s="662">
        <v>0</v>
      </c>
      <c r="BV38" s="609">
        <f t="shared" si="22"/>
        <v>0</v>
      </c>
      <c r="BW38" s="609">
        <f t="shared" si="23"/>
        <v>0</v>
      </c>
      <c r="BX38" s="653">
        <v>0</v>
      </c>
      <c r="BY38" s="654">
        <v>1</v>
      </c>
      <c r="BZ38" s="654"/>
      <c r="CA38" s="655"/>
      <c r="CB38" s="656">
        <f t="shared" si="24"/>
        <v>0</v>
      </c>
      <c r="CC38" s="653">
        <v>0</v>
      </c>
      <c r="CD38" s="654"/>
      <c r="CE38" s="654"/>
      <c r="CF38" s="655"/>
      <c r="CG38" s="656">
        <f t="shared" si="25"/>
        <v>0</v>
      </c>
      <c r="CH38" s="653">
        <v>0</v>
      </c>
      <c r="CI38" s="654"/>
      <c r="CJ38" s="654"/>
      <c r="CK38" s="655"/>
      <c r="CL38" s="656">
        <f t="shared" si="26"/>
        <v>0</v>
      </c>
      <c r="CM38" s="705">
        <v>1</v>
      </c>
      <c r="CN38" s="662">
        <f t="shared" si="86"/>
        <v>48.781642502049969</v>
      </c>
      <c r="CO38" s="662">
        <v>144</v>
      </c>
      <c r="CP38" s="609">
        <f t="shared" si="27"/>
        <v>2.8437362762881633</v>
      </c>
      <c r="CQ38" s="609">
        <f t="shared" si="28"/>
        <v>2.9519301239999991</v>
      </c>
      <c r="CR38" s="705">
        <v>1</v>
      </c>
      <c r="CS38" s="662">
        <f t="shared" si="87"/>
        <v>195.12657000819988</v>
      </c>
      <c r="CT38" s="662">
        <v>281</v>
      </c>
      <c r="CU38" s="609">
        <f t="shared" si="29"/>
        <v>0.86617994088604844</v>
      </c>
      <c r="CV38" s="610">
        <f t="shared" si="30"/>
        <v>1.4400909111874995</v>
      </c>
      <c r="CW38" s="705">
        <v>0</v>
      </c>
      <c r="CX38" s="742">
        <f t="shared" si="76"/>
        <v>75.295055136742818</v>
      </c>
      <c r="CY38" s="742">
        <v>74</v>
      </c>
      <c r="CZ38" s="609">
        <f t="shared" si="31"/>
        <v>0</v>
      </c>
      <c r="DA38" s="609">
        <f t="shared" si="32"/>
        <v>0.98280026311965807</v>
      </c>
      <c r="DB38" s="705">
        <v>0</v>
      </c>
      <c r="DC38" s="687">
        <v>0.8</v>
      </c>
      <c r="DD38" s="687">
        <v>0.66500000000000004</v>
      </c>
      <c r="DE38" s="609">
        <f t="shared" si="33"/>
        <v>0</v>
      </c>
      <c r="DF38" s="610">
        <f t="shared" si="34"/>
        <v>0.83125000000000004</v>
      </c>
      <c r="DG38" s="705">
        <v>1</v>
      </c>
      <c r="DH38" s="687">
        <v>0.8</v>
      </c>
      <c r="DI38" s="687">
        <v>0.61699999999999999</v>
      </c>
      <c r="DJ38" s="609">
        <f t="shared" si="35"/>
        <v>0.31814062499999995</v>
      </c>
      <c r="DK38" s="610">
        <f t="shared" si="36"/>
        <v>0.77124999999999999</v>
      </c>
      <c r="DL38" s="705">
        <v>1</v>
      </c>
      <c r="DM38" s="613">
        <f t="shared" si="88"/>
        <v>805806.27170991956</v>
      </c>
      <c r="DN38" s="613">
        <v>782414.54</v>
      </c>
      <c r="DO38" s="614">
        <v>48510.15</v>
      </c>
      <c r="DP38" s="609">
        <f t="shared" si="38"/>
        <v>1.0311717830599398</v>
      </c>
      <c r="DQ38" s="609">
        <f t="shared" si="39"/>
        <v>1.0311717830599398</v>
      </c>
      <c r="DR38" s="705">
        <v>1</v>
      </c>
      <c r="DS38" s="613">
        <f t="shared" si="89"/>
        <v>201451.56792747989</v>
      </c>
      <c r="DT38" s="613">
        <v>352523.61</v>
      </c>
      <c r="DU38" s="614">
        <v>4515.18</v>
      </c>
      <c r="DV38" s="400">
        <f t="shared" si="41"/>
        <v>1.772330658297629</v>
      </c>
      <c r="DW38" s="612">
        <f t="shared" si="42"/>
        <v>1.772330658297629</v>
      </c>
      <c r="DX38" s="705">
        <v>1</v>
      </c>
      <c r="DY38" s="637">
        <f t="shared" si="90"/>
        <v>80221.411094621159</v>
      </c>
      <c r="DZ38" s="637">
        <v>108512</v>
      </c>
      <c r="EA38" s="609">
        <f t="shared" si="44"/>
        <v>0.9052157456461023</v>
      </c>
      <c r="EB38" s="612">
        <f t="shared" si="45"/>
        <v>1.3526563359999999</v>
      </c>
      <c r="EC38" s="705">
        <v>1</v>
      </c>
      <c r="ED38" s="637">
        <f t="shared" si="91"/>
        <v>74896</v>
      </c>
      <c r="EE38" s="637"/>
      <c r="EF38" s="609">
        <f t="shared" si="47"/>
        <v>0</v>
      </c>
      <c r="EG38" s="612">
        <f t="shared" si="48"/>
        <v>0</v>
      </c>
      <c r="EH38" s="699">
        <v>1</v>
      </c>
      <c r="EI38" s="637">
        <f t="shared" si="92"/>
        <v>16072</v>
      </c>
      <c r="EJ38" s="637">
        <v>6431.84</v>
      </c>
      <c r="EK38" s="609">
        <f t="shared" si="50"/>
        <v>0.4001891488302638</v>
      </c>
      <c r="EL38" s="612">
        <f t="shared" si="51"/>
        <v>0.4001891488302638</v>
      </c>
      <c r="EM38" s="653">
        <v>0</v>
      </c>
      <c r="EN38" s="654">
        <f t="shared" si="52"/>
        <v>0</v>
      </c>
      <c r="EO38" s="654"/>
      <c r="EP38" s="655"/>
      <c r="EQ38" s="656">
        <f t="shared" si="53"/>
        <v>0</v>
      </c>
      <c r="ER38" s="705">
        <v>1</v>
      </c>
      <c r="ES38" s="637">
        <f t="shared" si="93"/>
        <v>18288</v>
      </c>
      <c r="ET38" s="637"/>
      <c r="EU38" s="609">
        <f t="shared" si="55"/>
        <v>0</v>
      </c>
      <c r="EV38" s="612">
        <f t="shared" si="56"/>
        <v>0</v>
      </c>
      <c r="EW38" s="705">
        <v>1</v>
      </c>
      <c r="EX38" s="637">
        <f t="shared" si="57"/>
        <v>1196735.2507320205</v>
      </c>
      <c r="EY38" s="637">
        <f t="shared" si="58"/>
        <v>1302907.32</v>
      </c>
      <c r="EZ38" s="609">
        <f t="shared" si="59"/>
        <v>1.0578238951639471</v>
      </c>
      <c r="FA38" s="612">
        <f t="shared" si="60"/>
        <v>1.088718092997625</v>
      </c>
      <c r="FB38" s="705">
        <v>1</v>
      </c>
      <c r="FC38" s="637">
        <f t="shared" si="61"/>
        <v>837714.67551241431</v>
      </c>
      <c r="FD38" s="637">
        <v>817567</v>
      </c>
      <c r="FE38" s="609">
        <f t="shared" si="62"/>
        <v>0.97594923892184371</v>
      </c>
      <c r="FF38" s="612">
        <f t="shared" si="63"/>
        <v>0.97594923892184371</v>
      </c>
      <c r="FG38" s="705">
        <v>1</v>
      </c>
      <c r="FH38" s="611">
        <v>1.3</v>
      </c>
      <c r="FI38" s="608">
        <f t="shared" si="85"/>
        <v>1.59363981178301</v>
      </c>
      <c r="FJ38" s="609">
        <f t="shared" si="64"/>
        <v>1.2258767782946229</v>
      </c>
      <c r="FK38" s="612">
        <f t="shared" si="65"/>
        <v>1.2258767782946229</v>
      </c>
      <c r="FL38" s="447"/>
      <c r="FM38" s="447">
        <f t="shared" si="66"/>
        <v>18.707818547818629</v>
      </c>
      <c r="FN38" s="447">
        <f t="shared" si="67"/>
        <v>17.174489993606237</v>
      </c>
      <c r="FO38" s="447"/>
      <c r="FP38" s="468">
        <f t="shared" si="68"/>
        <v>1.0892794228406912</v>
      </c>
      <c r="FQ38" s="463">
        <f t="shared" si="69"/>
        <v>2.5540729329821283E-2</v>
      </c>
      <c r="FR38" s="463">
        <f t="shared" si="70"/>
        <v>1.6044282218924233E-2</v>
      </c>
      <c r="FS38" s="466">
        <f t="shared" si="71"/>
        <v>4916.5903959905972</v>
      </c>
      <c r="FT38" s="466">
        <f t="shared" si="72"/>
        <v>3088.5243271429149</v>
      </c>
      <c r="FU38" s="466">
        <f t="shared" si="73"/>
        <v>8005.1147231335126</v>
      </c>
      <c r="FV38" s="513">
        <f t="shared" si="74"/>
        <v>6404.0917785068104</v>
      </c>
      <c r="FW38" s="466">
        <f t="shared" si="75"/>
        <v>1601.0229446267022</v>
      </c>
      <c r="FX38" s="445" t="s">
        <v>256</v>
      </c>
      <c r="FY38" s="467"/>
      <c r="FZ38" s="467"/>
      <c r="GA38" s="448"/>
    </row>
    <row r="39" spans="1:183" x14ac:dyDescent="0.25">
      <c r="B39" s="378" t="s">
        <v>255</v>
      </c>
      <c r="C39" s="590" t="s">
        <v>159</v>
      </c>
      <c r="D39" s="615">
        <v>2</v>
      </c>
      <c r="E39" s="628">
        <f t="shared" si="0"/>
        <v>4.0110705547310582E-3</v>
      </c>
      <c r="F39" s="616">
        <v>1</v>
      </c>
      <c r="G39" s="617">
        <v>0.3</v>
      </c>
      <c r="H39" s="617">
        <v>0</v>
      </c>
      <c r="I39" s="618">
        <f t="shared" si="1"/>
        <v>0</v>
      </c>
      <c r="J39" s="618">
        <f t="shared" si="78"/>
        <v>0</v>
      </c>
      <c r="K39" s="616">
        <v>1</v>
      </c>
      <c r="L39" s="617">
        <v>0.2</v>
      </c>
      <c r="M39" s="617">
        <v>0</v>
      </c>
      <c r="N39" s="618">
        <f t="shared" si="2"/>
        <v>0</v>
      </c>
      <c r="O39" s="618">
        <f t="shared" si="3"/>
        <v>0</v>
      </c>
      <c r="P39" s="616">
        <v>1</v>
      </c>
      <c r="Q39" s="617">
        <v>0.05</v>
      </c>
      <c r="R39" s="617">
        <v>0</v>
      </c>
      <c r="S39" s="618">
        <f t="shared" si="4"/>
        <v>0</v>
      </c>
      <c r="T39" s="618">
        <f t="shared" si="79"/>
        <v>0</v>
      </c>
      <c r="U39" s="616">
        <v>1</v>
      </c>
      <c r="V39" s="617">
        <v>1</v>
      </c>
      <c r="W39" s="617">
        <v>0</v>
      </c>
      <c r="X39" s="618">
        <f t="shared" si="5"/>
        <v>0</v>
      </c>
      <c r="Y39" s="618">
        <f t="shared" si="6"/>
        <v>0</v>
      </c>
      <c r="Z39" s="616">
        <v>1</v>
      </c>
      <c r="AA39" s="617">
        <v>0.9</v>
      </c>
      <c r="AB39" s="617">
        <v>0</v>
      </c>
      <c r="AC39" s="618">
        <f t="shared" si="7"/>
        <v>0</v>
      </c>
      <c r="AD39" s="619">
        <f t="shared" si="8"/>
        <v>0</v>
      </c>
      <c r="AE39" s="657">
        <v>0</v>
      </c>
      <c r="AF39" s="658"/>
      <c r="AG39" s="658"/>
      <c r="AH39" s="659"/>
      <c r="AI39" s="660">
        <f t="shared" si="9"/>
        <v>0</v>
      </c>
      <c r="AJ39" s="657">
        <v>0</v>
      </c>
      <c r="AK39" s="658"/>
      <c r="AL39" s="658"/>
      <c r="AM39" s="659"/>
      <c r="AN39" s="660">
        <f t="shared" si="10"/>
        <v>0</v>
      </c>
      <c r="AO39" s="657">
        <v>0</v>
      </c>
      <c r="AP39" s="658"/>
      <c r="AQ39" s="658"/>
      <c r="AR39" s="659"/>
      <c r="AS39" s="660">
        <f t="shared" si="11"/>
        <v>0</v>
      </c>
      <c r="AT39" s="616">
        <v>1</v>
      </c>
      <c r="AU39" s="622">
        <v>0.12</v>
      </c>
      <c r="AV39" s="622">
        <v>0</v>
      </c>
      <c r="AW39" s="618">
        <f t="shared" si="12"/>
        <v>0</v>
      </c>
      <c r="AX39" s="619">
        <f t="shared" si="13"/>
        <v>0</v>
      </c>
      <c r="AY39" s="616">
        <v>1</v>
      </c>
      <c r="AZ39" s="661">
        <f>E39*$AZ$42</f>
        <v>3.6099634992579523</v>
      </c>
      <c r="BA39" s="661"/>
      <c r="BB39" s="618">
        <f t="shared" si="14"/>
        <v>0</v>
      </c>
      <c r="BC39" s="619">
        <f t="shared" si="15"/>
        <v>0</v>
      </c>
      <c r="BD39" s="616">
        <v>1</v>
      </c>
      <c r="BE39" s="622"/>
      <c r="BF39" s="622"/>
      <c r="BG39" s="618">
        <f t="shared" si="16"/>
        <v>0</v>
      </c>
      <c r="BH39" s="619">
        <f t="shared" si="17"/>
        <v>0</v>
      </c>
      <c r="BI39" s="616">
        <v>0</v>
      </c>
      <c r="BJ39" s="728">
        <v>8.0221411094621171</v>
      </c>
      <c r="BK39" s="746"/>
      <c r="BL39" s="618">
        <f t="shared" si="18"/>
        <v>0</v>
      </c>
      <c r="BM39" s="618">
        <f t="shared" si="19"/>
        <v>0</v>
      </c>
      <c r="BN39" s="616">
        <v>1</v>
      </c>
      <c r="BO39" s="746">
        <v>30</v>
      </c>
      <c r="BP39" s="746"/>
      <c r="BQ39" s="618">
        <f t="shared" si="20"/>
        <v>0</v>
      </c>
      <c r="BR39" s="619">
        <f t="shared" si="21"/>
        <v>0</v>
      </c>
      <c r="BS39" s="616">
        <v>1</v>
      </c>
      <c r="BT39" s="665">
        <v>1500</v>
      </c>
      <c r="BU39" s="665">
        <v>0</v>
      </c>
      <c r="BV39" s="618">
        <f t="shared" si="22"/>
        <v>0</v>
      </c>
      <c r="BW39" s="618">
        <f t="shared" si="23"/>
        <v>0</v>
      </c>
      <c r="BX39" s="657">
        <v>0</v>
      </c>
      <c r="BY39" s="658">
        <v>1</v>
      </c>
      <c r="BZ39" s="658"/>
      <c r="CA39" s="659"/>
      <c r="CB39" s="660">
        <f t="shared" si="24"/>
        <v>0</v>
      </c>
      <c r="CC39" s="657">
        <v>0</v>
      </c>
      <c r="CD39" s="658"/>
      <c r="CE39" s="658"/>
      <c r="CF39" s="659"/>
      <c r="CG39" s="660">
        <f t="shared" si="25"/>
        <v>0</v>
      </c>
      <c r="CH39" s="657">
        <v>0</v>
      </c>
      <c r="CI39" s="658"/>
      <c r="CJ39" s="658"/>
      <c r="CK39" s="659"/>
      <c r="CL39" s="660">
        <f t="shared" si="26"/>
        <v>0</v>
      </c>
      <c r="CM39" s="616">
        <v>1</v>
      </c>
      <c r="CN39" s="665">
        <f t="shared" si="86"/>
        <v>12.195410625512492</v>
      </c>
      <c r="CO39" s="665">
        <v>0</v>
      </c>
      <c r="CP39" s="618">
        <f t="shared" si="27"/>
        <v>0</v>
      </c>
      <c r="CQ39" s="618">
        <f t="shared" si="28"/>
        <v>0</v>
      </c>
      <c r="CR39" s="616">
        <v>1</v>
      </c>
      <c r="CS39" s="665">
        <f t="shared" si="87"/>
        <v>48.781642502049969</v>
      </c>
      <c r="CT39" s="665">
        <v>0</v>
      </c>
      <c r="CU39" s="618">
        <f t="shared" si="29"/>
        <v>0</v>
      </c>
      <c r="CV39" s="619">
        <f t="shared" si="30"/>
        <v>0</v>
      </c>
      <c r="CW39" s="616">
        <v>1</v>
      </c>
      <c r="CX39" s="746">
        <f t="shared" si="76"/>
        <v>4.7059409460464261</v>
      </c>
      <c r="CY39" s="746">
        <v>0</v>
      </c>
      <c r="CZ39" s="618">
        <f t="shared" si="31"/>
        <v>0</v>
      </c>
      <c r="DA39" s="618">
        <f t="shared" si="32"/>
        <v>0</v>
      </c>
      <c r="DB39" s="616">
        <v>1</v>
      </c>
      <c r="DC39" s="622">
        <v>0.8</v>
      </c>
      <c r="DD39" s="622">
        <v>0</v>
      </c>
      <c r="DE39" s="618">
        <f t="shared" si="33"/>
        <v>0</v>
      </c>
      <c r="DF39" s="619">
        <f t="shared" si="34"/>
        <v>0</v>
      </c>
      <c r="DG39" s="616">
        <v>1</v>
      </c>
      <c r="DH39" s="622">
        <v>0.8</v>
      </c>
      <c r="DI39" s="622">
        <v>0</v>
      </c>
      <c r="DJ39" s="618">
        <f t="shared" si="35"/>
        <v>0</v>
      </c>
      <c r="DK39" s="619">
        <f t="shared" si="36"/>
        <v>0</v>
      </c>
      <c r="DL39" s="616">
        <v>0</v>
      </c>
      <c r="DM39" s="623">
        <f t="shared" si="88"/>
        <v>201451.56792747989</v>
      </c>
      <c r="DN39" s="623"/>
      <c r="DO39" s="624"/>
      <c r="DP39" s="618">
        <f t="shared" si="38"/>
        <v>0</v>
      </c>
      <c r="DQ39" s="618">
        <f t="shared" si="39"/>
        <v>0</v>
      </c>
      <c r="DR39" s="616">
        <v>1</v>
      </c>
      <c r="DS39" s="623">
        <f t="shared" si="89"/>
        <v>50362.891981869972</v>
      </c>
      <c r="DT39" s="623"/>
      <c r="DU39" s="624"/>
      <c r="DV39" s="400">
        <f t="shared" si="41"/>
        <v>0</v>
      </c>
      <c r="DW39" s="621">
        <f t="shared" si="42"/>
        <v>0</v>
      </c>
      <c r="DX39" s="616">
        <v>1</v>
      </c>
      <c r="DY39" s="638">
        <f t="shared" si="90"/>
        <v>20055.35277365529</v>
      </c>
      <c r="DZ39" s="638">
        <v>0</v>
      </c>
      <c r="EA39" s="618">
        <f t="shared" si="44"/>
        <v>0</v>
      </c>
      <c r="EB39" s="621">
        <f t="shared" si="45"/>
        <v>0</v>
      </c>
      <c r="EC39" s="616">
        <v>0</v>
      </c>
      <c r="ED39" s="638">
        <f t="shared" si="91"/>
        <v>18724</v>
      </c>
      <c r="EE39" s="638"/>
      <c r="EF39" s="618">
        <f t="shared" si="47"/>
        <v>0</v>
      </c>
      <c r="EG39" s="621">
        <f t="shared" si="48"/>
        <v>0</v>
      </c>
      <c r="EH39" s="642">
        <v>0</v>
      </c>
      <c r="EI39" s="638">
        <f t="shared" si="92"/>
        <v>4018</v>
      </c>
      <c r="EJ39" s="638"/>
      <c r="EK39" s="618">
        <f t="shared" si="50"/>
        <v>0</v>
      </c>
      <c r="EL39" s="621">
        <f t="shared" si="51"/>
        <v>0</v>
      </c>
      <c r="EM39" s="657">
        <v>0</v>
      </c>
      <c r="EN39" s="658">
        <f t="shared" si="52"/>
        <v>0</v>
      </c>
      <c r="EO39" s="658"/>
      <c r="EP39" s="659"/>
      <c r="EQ39" s="660">
        <f t="shared" si="53"/>
        <v>0</v>
      </c>
      <c r="ER39" s="616">
        <v>0</v>
      </c>
      <c r="ES39" s="638">
        <f t="shared" si="93"/>
        <v>4572</v>
      </c>
      <c r="ET39" s="638"/>
      <c r="EU39" s="618">
        <f t="shared" si="55"/>
        <v>0</v>
      </c>
      <c r="EV39" s="621">
        <f t="shared" si="56"/>
        <v>0</v>
      </c>
      <c r="EW39" s="616">
        <v>1</v>
      </c>
      <c r="EX39" s="638">
        <f t="shared" si="57"/>
        <v>299183.81268300512</v>
      </c>
      <c r="EY39" s="638">
        <f t="shared" si="58"/>
        <v>0</v>
      </c>
      <c r="EZ39" s="618">
        <f t="shared" si="59"/>
        <v>0</v>
      </c>
      <c r="FA39" s="621">
        <f t="shared" si="60"/>
        <v>0</v>
      </c>
      <c r="FB39" s="616">
        <v>1</v>
      </c>
      <c r="FC39" s="638">
        <f t="shared" si="61"/>
        <v>209428.66887810358</v>
      </c>
      <c r="FD39" s="638"/>
      <c r="FE39" s="618">
        <f t="shared" si="62"/>
        <v>0</v>
      </c>
      <c r="FF39" s="621">
        <f t="shared" si="63"/>
        <v>0</v>
      </c>
      <c r="FG39" s="616">
        <v>1</v>
      </c>
      <c r="FH39" s="620">
        <v>1.3</v>
      </c>
      <c r="FI39" s="615"/>
      <c r="FJ39" s="618">
        <f t="shared" si="64"/>
        <v>0</v>
      </c>
      <c r="FK39" s="621">
        <f t="shared" si="65"/>
        <v>0</v>
      </c>
      <c r="FL39" s="447"/>
      <c r="FM39" s="447">
        <f t="shared" si="66"/>
        <v>0</v>
      </c>
      <c r="FN39" s="447">
        <f t="shared" si="67"/>
        <v>16.945224095990838</v>
      </c>
      <c r="FO39" s="447"/>
      <c r="FP39" s="468">
        <f t="shared" si="68"/>
        <v>0</v>
      </c>
      <c r="FQ39" s="463">
        <f t="shared" si="69"/>
        <v>0</v>
      </c>
      <c r="FR39" s="463">
        <f t="shared" si="70"/>
        <v>4.0110705547310582E-3</v>
      </c>
      <c r="FS39" s="466">
        <f t="shared" si="71"/>
        <v>0</v>
      </c>
      <c r="FT39" s="466">
        <f t="shared" si="72"/>
        <v>772.13108178572872</v>
      </c>
      <c r="FU39" s="466">
        <f t="shared" si="73"/>
        <v>772.13108178572872</v>
      </c>
      <c r="FV39" s="513">
        <f t="shared" si="74"/>
        <v>617.70486542858305</v>
      </c>
      <c r="FW39" s="466">
        <f t="shared" si="75"/>
        <v>154.42621635714571</v>
      </c>
      <c r="FX39" s="446" t="s">
        <v>255</v>
      </c>
      <c r="FY39" s="467"/>
      <c r="FZ39" s="467"/>
      <c r="GA39" s="448"/>
    </row>
    <row r="40" spans="1:183" x14ac:dyDescent="0.25">
      <c r="B40" s="378" t="s">
        <v>255</v>
      </c>
      <c r="C40" s="395" t="s">
        <v>160</v>
      </c>
      <c r="D40" s="408">
        <v>3.85</v>
      </c>
      <c r="E40" s="439">
        <f t="shared" si="0"/>
        <v>7.7213108178572874E-3</v>
      </c>
      <c r="F40" s="409">
        <v>1</v>
      </c>
      <c r="G40" s="410">
        <v>0.5</v>
      </c>
      <c r="H40" s="410">
        <v>0.56999999999999995</v>
      </c>
      <c r="I40" s="411">
        <f t="shared" si="1"/>
        <v>0.97840499999999986</v>
      </c>
      <c r="J40" s="411">
        <f t="shared" si="78"/>
        <v>1.1399999999999999</v>
      </c>
      <c r="K40" s="409">
        <v>1</v>
      </c>
      <c r="L40" s="410">
        <v>0.5</v>
      </c>
      <c r="M40" s="410">
        <v>1</v>
      </c>
      <c r="N40" s="411">
        <f t="shared" si="2"/>
        <v>1.4666666666666668</v>
      </c>
      <c r="O40" s="411">
        <f t="shared" si="3"/>
        <v>2</v>
      </c>
      <c r="P40" s="409">
        <v>0</v>
      </c>
      <c r="Q40" s="410">
        <v>0.3</v>
      </c>
      <c r="R40" s="410">
        <v>0.28999999999999998</v>
      </c>
      <c r="S40" s="411">
        <f t="shared" si="4"/>
        <v>0</v>
      </c>
      <c r="T40" s="411">
        <f t="shared" si="79"/>
        <v>0.96666666666666667</v>
      </c>
      <c r="U40" s="409">
        <v>0</v>
      </c>
      <c r="V40" s="410">
        <v>1</v>
      </c>
      <c r="W40" s="410">
        <v>0</v>
      </c>
      <c r="X40" s="411">
        <f t="shared" si="5"/>
        <v>0</v>
      </c>
      <c r="Y40" s="411">
        <f t="shared" si="6"/>
        <v>0</v>
      </c>
      <c r="Z40" s="409">
        <v>1</v>
      </c>
      <c r="AA40" s="410">
        <v>0.9</v>
      </c>
      <c r="AB40" s="677">
        <v>0.75</v>
      </c>
      <c r="AC40" s="411">
        <f t="shared" si="7"/>
        <v>0.66666666666666652</v>
      </c>
      <c r="AD40" s="412">
        <f t="shared" si="8"/>
        <v>0.83333333333333326</v>
      </c>
      <c r="AE40" s="544">
        <v>0</v>
      </c>
      <c r="AF40" s="545"/>
      <c r="AG40" s="545"/>
      <c r="AH40" s="546"/>
      <c r="AI40" s="547">
        <f t="shared" si="9"/>
        <v>0</v>
      </c>
      <c r="AJ40" s="544">
        <v>0</v>
      </c>
      <c r="AK40" s="545"/>
      <c r="AL40" s="545"/>
      <c r="AM40" s="546"/>
      <c r="AN40" s="547">
        <f t="shared" si="10"/>
        <v>0</v>
      </c>
      <c r="AO40" s="544">
        <v>0</v>
      </c>
      <c r="AP40" s="545"/>
      <c r="AQ40" s="545"/>
      <c r="AR40" s="546"/>
      <c r="AS40" s="547">
        <f t="shared" si="11"/>
        <v>0</v>
      </c>
      <c r="AT40" s="409">
        <v>1</v>
      </c>
      <c r="AU40" s="415">
        <v>0.12</v>
      </c>
      <c r="AV40" s="415">
        <v>6.6666666666666666E-2</v>
      </c>
      <c r="AW40" s="411">
        <f t="shared" si="12"/>
        <v>0.41666666666666669</v>
      </c>
      <c r="AX40" s="412">
        <f t="shared" si="13"/>
        <v>0.55555555555555558</v>
      </c>
      <c r="AY40" s="409">
        <v>0</v>
      </c>
      <c r="AZ40" s="564">
        <f>E40*$AZ$42</f>
        <v>6.9491797360715584</v>
      </c>
      <c r="BA40" s="564">
        <v>0.3</v>
      </c>
      <c r="BB40" s="411">
        <f t="shared" si="14"/>
        <v>0</v>
      </c>
      <c r="BC40" s="412">
        <f t="shared" si="15"/>
        <v>4.3170562770562762E-2</v>
      </c>
      <c r="BD40" s="409">
        <v>0</v>
      </c>
      <c r="BE40" s="415"/>
      <c r="BF40" s="415"/>
      <c r="BG40" s="411">
        <f t="shared" si="16"/>
        <v>0</v>
      </c>
      <c r="BH40" s="412">
        <f t="shared" si="17"/>
        <v>0</v>
      </c>
      <c r="BI40" s="409">
        <v>0</v>
      </c>
      <c r="BJ40" s="725">
        <v>5</v>
      </c>
      <c r="BK40" s="742">
        <v>0.3</v>
      </c>
      <c r="BL40" s="411">
        <f t="shared" si="18"/>
        <v>0</v>
      </c>
      <c r="BM40" s="411">
        <f t="shared" si="19"/>
        <v>0.06</v>
      </c>
      <c r="BN40" s="409">
        <v>1</v>
      </c>
      <c r="BO40" s="742">
        <v>15</v>
      </c>
      <c r="BP40" s="742">
        <v>15</v>
      </c>
      <c r="BQ40" s="411">
        <f t="shared" si="20"/>
        <v>1</v>
      </c>
      <c r="BR40" s="412">
        <f t="shared" si="21"/>
        <v>1</v>
      </c>
      <c r="BS40" s="409">
        <v>1</v>
      </c>
      <c r="BT40" s="568">
        <v>4000</v>
      </c>
      <c r="BU40" s="568">
        <v>4009</v>
      </c>
      <c r="BV40" s="411">
        <f t="shared" si="22"/>
        <v>0.99447450064350074</v>
      </c>
      <c r="BW40" s="411">
        <f t="shared" si="23"/>
        <v>1.0022500000000001</v>
      </c>
      <c r="BX40" s="544">
        <v>0</v>
      </c>
      <c r="BY40" s="545">
        <v>1</v>
      </c>
      <c r="BZ40" s="545"/>
      <c r="CA40" s="546"/>
      <c r="CB40" s="547">
        <f t="shared" si="24"/>
        <v>0</v>
      </c>
      <c r="CC40" s="544">
        <v>0</v>
      </c>
      <c r="CD40" s="545"/>
      <c r="CE40" s="545"/>
      <c r="CF40" s="546"/>
      <c r="CG40" s="547">
        <f t="shared" si="25"/>
        <v>0</v>
      </c>
      <c r="CH40" s="544">
        <v>0</v>
      </c>
      <c r="CI40" s="545"/>
      <c r="CJ40" s="545"/>
      <c r="CK40" s="546"/>
      <c r="CL40" s="547">
        <f t="shared" si="26"/>
        <v>0</v>
      </c>
      <c r="CM40" s="409">
        <v>1</v>
      </c>
      <c r="CN40" s="568">
        <f t="shared" si="86"/>
        <v>23.476165454111548</v>
      </c>
      <c r="CO40" s="568">
        <v>111</v>
      </c>
      <c r="CP40" s="411">
        <f t="shared" si="27"/>
        <v>4.5549022607212999</v>
      </c>
      <c r="CQ40" s="411">
        <f t="shared" si="28"/>
        <v>4.728199765714284</v>
      </c>
      <c r="CR40" s="409">
        <v>1</v>
      </c>
      <c r="CS40" s="568">
        <f t="shared" si="87"/>
        <v>93.904661816446193</v>
      </c>
      <c r="CT40" s="568">
        <v>270</v>
      </c>
      <c r="CU40" s="411">
        <f t="shared" si="29"/>
        <v>1.7293974879270368</v>
      </c>
      <c r="CV40" s="412">
        <f t="shared" si="30"/>
        <v>2.8752566142857137</v>
      </c>
      <c r="CW40" s="409">
        <v>1</v>
      </c>
      <c r="CX40" s="742">
        <f t="shared" si="76"/>
        <v>17.43845241819329</v>
      </c>
      <c r="CY40" s="742">
        <v>82</v>
      </c>
      <c r="CZ40" s="411">
        <f t="shared" si="31"/>
        <v>7.2719769828257101</v>
      </c>
      <c r="DA40" s="411">
        <f t="shared" si="32"/>
        <v>4.7022521284314518</v>
      </c>
      <c r="DB40" s="409">
        <v>1</v>
      </c>
      <c r="DC40" s="415">
        <v>0.8</v>
      </c>
      <c r="DD40" s="415">
        <v>0.83299999999999996</v>
      </c>
      <c r="DE40" s="411">
        <f t="shared" si="33"/>
        <v>0.65078124999999987</v>
      </c>
      <c r="DF40" s="412">
        <f t="shared" si="34"/>
        <v>1.0412499999999998</v>
      </c>
      <c r="DG40" s="409">
        <v>1</v>
      </c>
      <c r="DH40" s="415">
        <v>0.8</v>
      </c>
      <c r="DI40" s="415">
        <v>0.3</v>
      </c>
      <c r="DJ40" s="411">
        <f t="shared" si="35"/>
        <v>0.15468749999999998</v>
      </c>
      <c r="DK40" s="412">
        <f t="shared" si="36"/>
        <v>0.37499999999999994</v>
      </c>
      <c r="DL40" s="409">
        <v>1</v>
      </c>
      <c r="DM40" s="416">
        <f t="shared" si="88"/>
        <v>387794.26826039882</v>
      </c>
      <c r="DN40" s="416">
        <v>481723.26</v>
      </c>
      <c r="DO40" s="417">
        <v>1924.6</v>
      </c>
      <c r="DP40" s="411">
        <f t="shared" si="38"/>
        <v>1.2471764014707838</v>
      </c>
      <c r="DQ40" s="411">
        <f t="shared" si="39"/>
        <v>1.2471764014707838</v>
      </c>
      <c r="DR40" s="409">
        <v>1</v>
      </c>
      <c r="DS40" s="416">
        <f t="shared" si="89"/>
        <v>96948.567065099705</v>
      </c>
      <c r="DT40" s="416">
        <v>13755.14</v>
      </c>
      <c r="DU40" s="417"/>
      <c r="DV40" s="400">
        <f t="shared" si="41"/>
        <v>0.14188079737953838</v>
      </c>
      <c r="DW40" s="414">
        <f t="shared" si="42"/>
        <v>0.14188079737953838</v>
      </c>
      <c r="DX40" s="409">
        <v>1</v>
      </c>
      <c r="DY40" s="454">
        <f t="shared" si="90"/>
        <v>38606.554089286437</v>
      </c>
      <c r="DZ40" s="454">
        <v>42536</v>
      </c>
      <c r="EA40" s="411">
        <f t="shared" si="44"/>
        <v>0.7373271677282226</v>
      </c>
      <c r="EB40" s="414">
        <f t="shared" si="45"/>
        <v>1.1017818348051946</v>
      </c>
      <c r="EC40" s="409">
        <v>0</v>
      </c>
      <c r="ED40" s="454">
        <f t="shared" si="91"/>
        <v>36043.700000000004</v>
      </c>
      <c r="EE40" s="454"/>
      <c r="EF40" s="411">
        <f t="shared" si="47"/>
        <v>0</v>
      </c>
      <c r="EG40" s="414">
        <f t="shared" si="48"/>
        <v>0</v>
      </c>
      <c r="EH40" s="464">
        <v>0</v>
      </c>
      <c r="EI40" s="454">
        <f t="shared" si="92"/>
        <v>7734.6500000000005</v>
      </c>
      <c r="EJ40" s="454"/>
      <c r="EK40" s="411">
        <f t="shared" si="50"/>
        <v>0</v>
      </c>
      <c r="EL40" s="414">
        <f t="shared" si="51"/>
        <v>0</v>
      </c>
      <c r="EM40" s="544">
        <v>0</v>
      </c>
      <c r="EN40" s="545">
        <f t="shared" si="52"/>
        <v>0</v>
      </c>
      <c r="EO40" s="545"/>
      <c r="EP40" s="546"/>
      <c r="EQ40" s="547">
        <f t="shared" si="53"/>
        <v>0</v>
      </c>
      <c r="ER40" s="409">
        <v>0</v>
      </c>
      <c r="ES40" s="637">
        <f t="shared" si="93"/>
        <v>8801.1</v>
      </c>
      <c r="ET40" s="637"/>
      <c r="EU40" s="411">
        <f t="shared" si="55"/>
        <v>0</v>
      </c>
      <c r="EV40" s="414">
        <f t="shared" si="56"/>
        <v>0</v>
      </c>
      <c r="EW40" s="409">
        <v>1</v>
      </c>
      <c r="EX40" s="454">
        <f t="shared" si="57"/>
        <v>575928.83941478503</v>
      </c>
      <c r="EY40" s="454">
        <f t="shared" si="58"/>
        <v>539939</v>
      </c>
      <c r="EZ40" s="411">
        <f t="shared" si="59"/>
        <v>0.91090650683943508</v>
      </c>
      <c r="FA40" s="414">
        <f t="shared" si="60"/>
        <v>0.93750991971272846</v>
      </c>
      <c r="FB40" s="409">
        <v>1</v>
      </c>
      <c r="FC40" s="454">
        <f t="shared" si="61"/>
        <v>403150.18759034952</v>
      </c>
      <c r="FD40" s="454"/>
      <c r="FE40" s="411">
        <f t="shared" si="62"/>
        <v>0</v>
      </c>
      <c r="FF40" s="414">
        <f t="shared" si="63"/>
        <v>0</v>
      </c>
      <c r="FG40" s="409">
        <v>1</v>
      </c>
      <c r="FH40" s="413">
        <v>1.3</v>
      </c>
      <c r="FI40" s="408"/>
      <c r="FJ40" s="411">
        <f t="shared" si="64"/>
        <v>0</v>
      </c>
      <c r="FK40" s="414">
        <f t="shared" si="65"/>
        <v>0</v>
      </c>
      <c r="FL40" s="447"/>
      <c r="FM40" s="447">
        <f t="shared" si="66"/>
        <v>22.921915855535531</v>
      </c>
      <c r="FN40" s="447">
        <f t="shared" si="67"/>
        <v>14.923474095990843</v>
      </c>
      <c r="FO40" s="447"/>
      <c r="FP40" s="468">
        <f t="shared" si="68"/>
        <v>1.5359637915472679</v>
      </c>
      <c r="FQ40" s="463">
        <f t="shared" si="69"/>
        <v>3.6014299579817E-2</v>
      </c>
      <c r="FR40" s="463">
        <f t="shared" si="70"/>
        <v>7.7213108178572874E-3</v>
      </c>
      <c r="FS40" s="466">
        <f t="shared" si="71"/>
        <v>6932.7526691147723</v>
      </c>
      <c r="FT40" s="466">
        <f t="shared" si="72"/>
        <v>1486.3523324375278</v>
      </c>
      <c r="FU40" s="466">
        <f t="shared" si="73"/>
        <v>8419.1050015522997</v>
      </c>
      <c r="FV40" s="513">
        <f t="shared" si="74"/>
        <v>6735.2840012418401</v>
      </c>
      <c r="FW40" s="466">
        <f t="shared" si="75"/>
        <v>1683.8210003104596</v>
      </c>
      <c r="FX40" s="445" t="s">
        <v>255</v>
      </c>
      <c r="FY40" s="643"/>
      <c r="FZ40" s="643"/>
      <c r="GA40" s="644"/>
    </row>
    <row r="41" spans="1:183" ht="15.75" thickBot="1" x14ac:dyDescent="0.3">
      <c r="B41" s="378" t="s">
        <v>361</v>
      </c>
      <c r="C41" s="397" t="s">
        <v>252</v>
      </c>
      <c r="D41" s="428"/>
      <c r="E41" s="441">
        <f t="shared" ref="E41" si="94">D41/$D$42</f>
        <v>0</v>
      </c>
      <c r="F41" s="429">
        <v>0</v>
      </c>
      <c r="G41" s="430">
        <v>0.4</v>
      </c>
      <c r="H41" s="430">
        <v>0.46</v>
      </c>
      <c r="I41" s="431">
        <f t="shared" ref="I41" si="95">J41*F41*J$42</f>
        <v>0</v>
      </c>
      <c r="J41" s="431">
        <f t="shared" ref="J41" si="96">H41/G41</f>
        <v>1.1499999999999999</v>
      </c>
      <c r="K41" s="429">
        <v>0</v>
      </c>
      <c r="L41" s="430">
        <v>0.6</v>
      </c>
      <c r="M41" s="430">
        <v>1</v>
      </c>
      <c r="N41" s="431">
        <f t="shared" ref="N41" si="97">O41*K41*O$42</f>
        <v>0</v>
      </c>
      <c r="O41" s="431">
        <f t="shared" ref="O41" si="98">M41/L41</f>
        <v>1.6666666666666667</v>
      </c>
      <c r="P41" s="429">
        <v>0</v>
      </c>
      <c r="Q41" s="430">
        <v>0.4</v>
      </c>
      <c r="R41" s="430">
        <v>0.31</v>
      </c>
      <c r="S41" s="431">
        <f t="shared" ref="S41" si="99">T41*P41*T$42</f>
        <v>0</v>
      </c>
      <c r="T41" s="431">
        <f t="shared" ref="T41" si="100">(R41/Q41)</f>
        <v>0.77499999999999991</v>
      </c>
      <c r="U41" s="429">
        <v>0</v>
      </c>
      <c r="V41" s="430">
        <v>1</v>
      </c>
      <c r="W41" s="430">
        <v>0.01</v>
      </c>
      <c r="X41" s="431">
        <f t="shared" ref="X41" si="101">Y41*U41*Y$42</f>
        <v>0</v>
      </c>
      <c r="Y41" s="431">
        <f t="shared" ref="Y41" si="102">W41/V41</f>
        <v>0.01</v>
      </c>
      <c r="Z41" s="429">
        <v>0</v>
      </c>
      <c r="AA41" s="430">
        <v>0.9</v>
      </c>
      <c r="AB41" s="430">
        <v>0.56999999999999995</v>
      </c>
      <c r="AC41" s="431">
        <f t="shared" ref="AC41" si="103">AD41*Z41*AD$42</f>
        <v>0</v>
      </c>
      <c r="AD41" s="432">
        <f t="shared" ref="AD41" si="104">AB41/AA41</f>
        <v>0.6333333333333333</v>
      </c>
      <c r="AE41" s="552">
        <v>0</v>
      </c>
      <c r="AF41" s="553"/>
      <c r="AG41" s="553"/>
      <c r="AH41" s="554"/>
      <c r="AI41" s="555">
        <f t="shared" ref="AI41" si="105">IF(ISNUMBER(AG41/AF41),AG41/AF41,0)</f>
        <v>0</v>
      </c>
      <c r="AJ41" s="552">
        <v>0</v>
      </c>
      <c r="AK41" s="553"/>
      <c r="AL41" s="553"/>
      <c r="AM41" s="554"/>
      <c r="AN41" s="555">
        <f t="shared" ref="AN41" si="106">IF(ISNUMBER(AL41/AK41),AL41/AK41,0)</f>
        <v>0</v>
      </c>
      <c r="AO41" s="552">
        <v>0</v>
      </c>
      <c r="AP41" s="553"/>
      <c r="AQ41" s="553"/>
      <c r="AR41" s="554"/>
      <c r="AS41" s="555">
        <f t="shared" ref="AS41" si="107">IF(ISNUMBER(AQ41/AP41),AQ41/AP41,0)</f>
        <v>0</v>
      </c>
      <c r="AT41" s="429">
        <v>0</v>
      </c>
      <c r="AU41" s="434">
        <v>0.12</v>
      </c>
      <c r="AV41" s="434">
        <v>9.5969999471821679E-2</v>
      </c>
      <c r="AW41" s="431">
        <f t="shared" ref="AW41" si="108">AX41*AT41*AX$42</f>
        <v>0</v>
      </c>
      <c r="AX41" s="432">
        <f t="shared" ref="AX41" si="109">IF(ISNUMBER(AV41/AU41),AV41/AU41,0)</f>
        <v>0.79974999559851401</v>
      </c>
      <c r="AY41" s="429">
        <v>0</v>
      </c>
      <c r="AZ41" s="566">
        <f t="shared" ref="AZ41" si="110">E41*$AZ$42</f>
        <v>0</v>
      </c>
      <c r="BA41" s="566">
        <v>121.7</v>
      </c>
      <c r="BB41" s="431">
        <f t="shared" ref="BB41" si="111">BC41*AY41*BC$42</f>
        <v>0</v>
      </c>
      <c r="BC41" s="432">
        <f t="shared" ref="BC41" si="112">IF(ISNUMBER(BA41/AZ41),BA41/AZ41,0)</f>
        <v>0</v>
      </c>
      <c r="BD41" s="429">
        <v>0</v>
      </c>
      <c r="BE41" s="434">
        <v>0.29499999999999998</v>
      </c>
      <c r="BF41" s="434">
        <v>0.29599999999999999</v>
      </c>
      <c r="BG41" s="431">
        <f t="shared" ref="BG41" si="113">BH41*BD41*BH$42</f>
        <v>0</v>
      </c>
      <c r="BH41" s="432">
        <f t="shared" ref="BH41" si="114">IF(ISNUMBER(BF41/BE41),BF41/BE41,0)</f>
        <v>1.0033898305084745</v>
      </c>
      <c r="BI41" s="429">
        <v>0</v>
      </c>
      <c r="BJ41" s="726">
        <v>64</v>
      </c>
      <c r="BK41" s="573">
        <v>659</v>
      </c>
      <c r="BL41" s="431">
        <f t="shared" ref="BL41" si="115">BM41*BI41*BM$42</f>
        <v>0</v>
      </c>
      <c r="BM41" s="431">
        <f t="shared" ref="BM41" si="116">IF(ISNUMBER(BK41/BJ41),BK41/BJ41,0)</f>
        <v>10.296875</v>
      </c>
      <c r="BN41" s="429">
        <v>0</v>
      </c>
      <c r="BO41" s="743">
        <v>0</v>
      </c>
      <c r="BP41" s="743">
        <v>1893</v>
      </c>
      <c r="BQ41" s="431">
        <f t="shared" ref="BQ41" si="117">BR41*BN41*BR$42</f>
        <v>0</v>
      </c>
      <c r="BR41" s="432">
        <f t="shared" ref="BR41" si="118">IF(ISNUMBER(BP41/BO41),BP41/BO41,0)</f>
        <v>0</v>
      </c>
      <c r="BS41" s="429">
        <v>0</v>
      </c>
      <c r="BT41" s="573">
        <v>3800</v>
      </c>
      <c r="BU41" s="573">
        <v>3837</v>
      </c>
      <c r="BV41" s="431">
        <f t="shared" ref="BV41" si="119">BW41*BS41*BW$42</f>
        <v>0</v>
      </c>
      <c r="BW41" s="431">
        <f t="shared" ref="BW41" si="120">IF(ISNUMBER(BU41/BT41),BU41/BT41,0)</f>
        <v>1.0097368421052633</v>
      </c>
      <c r="BX41" s="552">
        <v>0</v>
      </c>
      <c r="BY41" s="553">
        <v>1</v>
      </c>
      <c r="BZ41" s="553"/>
      <c r="CA41" s="554"/>
      <c r="CB41" s="555">
        <f t="shared" ref="CB41" si="121">IF(ISNUMBER(BZ41/BY41),BZ41/BY41,0)</f>
        <v>0</v>
      </c>
      <c r="CC41" s="552">
        <v>0</v>
      </c>
      <c r="CD41" s="553"/>
      <c r="CE41" s="553"/>
      <c r="CF41" s="554"/>
      <c r="CG41" s="555">
        <f t="shared" ref="CG41" si="122">IF(ISNUMBER(CE41/CD41),CE41/CD41,0)</f>
        <v>0</v>
      </c>
      <c r="CH41" s="552">
        <v>0</v>
      </c>
      <c r="CI41" s="553"/>
      <c r="CJ41" s="553"/>
      <c r="CK41" s="554"/>
      <c r="CL41" s="555">
        <f t="shared" ref="CL41" si="123">IF(ISNUMBER(CJ41/CI41),CJ41/CI41,0)</f>
        <v>0</v>
      </c>
      <c r="CM41" s="429">
        <v>0</v>
      </c>
      <c r="CN41" s="573">
        <f t="shared" ref="CN41" si="124">(E41*$CN$42)</f>
        <v>0</v>
      </c>
      <c r="CO41" s="573">
        <v>159</v>
      </c>
      <c r="CP41" s="431">
        <f t="shared" ref="CP41" si="125">CQ41*CM41*CQ$42</f>
        <v>0</v>
      </c>
      <c r="CQ41" s="431">
        <f t="shared" ref="CQ41" si="126">IF(ISNUMBER(CO41/CN41),CO41/CN41,0)</f>
        <v>0</v>
      </c>
      <c r="CR41" s="429">
        <v>0</v>
      </c>
      <c r="CS41" s="573">
        <f t="shared" ref="CS41" si="127">E41*$CS$42</f>
        <v>0</v>
      </c>
      <c r="CT41" s="573">
        <v>366</v>
      </c>
      <c r="CU41" s="431">
        <f t="shared" ref="CU41" si="128">CV41*CR41*CV$42</f>
        <v>0</v>
      </c>
      <c r="CV41" s="432">
        <f t="shared" ref="CV41" si="129">IF(ISNUMBER(CT41/CS41),CT41/CS41,0)</f>
        <v>0</v>
      </c>
      <c r="CW41" s="429">
        <v>0</v>
      </c>
      <c r="CX41" s="743">
        <f t="shared" si="76"/>
        <v>0</v>
      </c>
      <c r="CY41" s="743">
        <v>234</v>
      </c>
      <c r="CZ41" s="431">
        <f t="shared" ref="CZ41" si="130">DA41*CW41*DA$42</f>
        <v>0</v>
      </c>
      <c r="DA41" s="431">
        <f t="shared" ref="DA41" si="131">IF(ISNUMBER(CY41/CX41),CY41/CX41,0)</f>
        <v>0</v>
      </c>
      <c r="DB41" s="429">
        <v>0</v>
      </c>
      <c r="DC41" s="434">
        <v>0.8</v>
      </c>
      <c r="DD41" s="434">
        <v>0.28199999999999997</v>
      </c>
      <c r="DE41" s="431">
        <f t="shared" ref="DE41" si="132">DF41*DB41*DF$42</f>
        <v>0</v>
      </c>
      <c r="DF41" s="432">
        <f t="shared" ref="DF41" si="133">IF(ISNUMBER(DD41/DC41),DD41/DC41,0)</f>
        <v>0.35249999999999992</v>
      </c>
      <c r="DG41" s="429">
        <v>0</v>
      </c>
      <c r="DH41" s="434">
        <v>0.8</v>
      </c>
      <c r="DI41" s="434">
        <v>8.7999999999999995E-2</v>
      </c>
      <c r="DJ41" s="431">
        <f t="shared" ref="DJ41" si="134">DK41*DG41*DK$42</f>
        <v>0</v>
      </c>
      <c r="DK41" s="432">
        <f t="shared" ref="DK41" si="135">IF(ISNUMBER(DI41/DH41),DI41/DH41,0)</f>
        <v>0.10999999999999999</v>
      </c>
      <c r="DL41" s="429">
        <v>0</v>
      </c>
      <c r="DM41" s="435">
        <f t="shared" si="88"/>
        <v>0</v>
      </c>
      <c r="DN41" s="435">
        <v>1533489.17</v>
      </c>
      <c r="DO41" s="436">
        <v>0</v>
      </c>
      <c r="DP41" s="431">
        <f t="shared" ref="DP41" si="136">DQ41*DL41*DQ$42</f>
        <v>0</v>
      </c>
      <c r="DQ41" s="431">
        <f t="shared" ref="DQ41" si="137">IF(ISNUMBER(SUM(DN41:DO41)/DM41),SUM(DN41:DO41)/DM41,0)</f>
        <v>0</v>
      </c>
      <c r="DR41" s="429">
        <v>0</v>
      </c>
      <c r="DS41" s="435">
        <f t="shared" si="89"/>
        <v>0</v>
      </c>
      <c r="DT41" s="435">
        <v>1518825.87</v>
      </c>
      <c r="DU41" s="436">
        <v>46811.49</v>
      </c>
      <c r="DV41" s="400">
        <f t="shared" ref="DV41" si="138">DW41*DR41*DW$42</f>
        <v>0</v>
      </c>
      <c r="DW41" s="437">
        <f t="shared" ref="DW41" si="139">IF(ISNUMBER(SUM(DT41:DU41)/DS41),SUM(DT41:DU41)/DS41,0)</f>
        <v>0</v>
      </c>
      <c r="DX41" s="429">
        <v>0</v>
      </c>
      <c r="DY41" s="456">
        <f t="shared" si="90"/>
        <v>0</v>
      </c>
      <c r="DZ41" s="456">
        <v>0</v>
      </c>
      <c r="EA41" s="431">
        <f t="shared" ref="EA41" si="140">EB41*DX41*EB$42</f>
        <v>0</v>
      </c>
      <c r="EB41" s="437">
        <f t="shared" ref="EB41" si="141">IF(ISNUMBER(DZ41/DY41),DZ41/DY41,0)</f>
        <v>0</v>
      </c>
      <c r="EC41" s="429">
        <v>0</v>
      </c>
      <c r="ED41" s="456">
        <f t="shared" si="91"/>
        <v>0</v>
      </c>
      <c r="EE41" s="456"/>
      <c r="EF41" s="431">
        <f t="shared" ref="EF41" si="142">EG41*EC41*EG$42</f>
        <v>0</v>
      </c>
      <c r="EG41" s="437">
        <f t="shared" ref="EG41" si="143">IF(ISNUMBER(EE41/ED41),EE41/ED41,0)</f>
        <v>0</v>
      </c>
      <c r="EH41" s="462">
        <v>0</v>
      </c>
      <c r="EI41" s="456">
        <f t="shared" si="92"/>
        <v>0</v>
      </c>
      <c r="EJ41" s="456"/>
      <c r="EK41" s="431">
        <f t="shared" ref="EK41" si="144">EL41*EH41*EL$42</f>
        <v>0</v>
      </c>
      <c r="EL41" s="437">
        <f t="shared" ref="EL41" si="145">IF(ISNUMBER(EJ41/EI41),EJ41/EI41,0)</f>
        <v>0</v>
      </c>
      <c r="EM41" s="552">
        <v>0</v>
      </c>
      <c r="EN41" s="553">
        <f t="shared" ref="EN41" si="146">EO41</f>
        <v>0</v>
      </c>
      <c r="EO41" s="553"/>
      <c r="EP41" s="554"/>
      <c r="EQ41" s="555">
        <f t="shared" ref="EQ41" si="147">IF(ISNUMBER(EO41/EN41),EO41/EN41,0)</f>
        <v>0</v>
      </c>
      <c r="ER41" s="429">
        <v>0</v>
      </c>
      <c r="ES41" s="456">
        <f t="shared" si="93"/>
        <v>0</v>
      </c>
      <c r="ET41" s="456"/>
      <c r="EU41" s="431">
        <f t="shared" ref="EU41" si="148">EV41*ER41*EV$42</f>
        <v>0</v>
      </c>
      <c r="EV41" s="437">
        <f t="shared" ref="EV41" si="149">IF(ISNUMBER(ET41/ES41),ET41/ES41,0)</f>
        <v>0</v>
      </c>
      <c r="EW41" s="429">
        <v>0</v>
      </c>
      <c r="EX41" s="456">
        <f t="shared" ref="EX41:EX43" si="150">SUM(ES41,EI41,ED41,DS41,DM41,EN41,DY41)</f>
        <v>0</v>
      </c>
      <c r="EY41" s="456">
        <f t="shared" ref="EY41" si="151">SUM(DN41,DO41,DT41,DU41,DZ41,EE41,ET41,EJ41,EO41)</f>
        <v>3099126.5300000003</v>
      </c>
      <c r="EZ41" s="431">
        <f t="shared" ref="EZ41" si="152">FA41*EW41*FA$42</f>
        <v>0</v>
      </c>
      <c r="FA41" s="437">
        <f t="shared" ref="FA41" si="153">IF(ISNUMBER(EY41/EX41),EY41/EX41,0)</f>
        <v>0</v>
      </c>
      <c r="FB41" s="429">
        <v>0</v>
      </c>
      <c r="FC41" s="456">
        <f t="shared" ref="FC41" si="154">0.7*EX41</f>
        <v>0</v>
      </c>
      <c r="FD41" s="456"/>
      <c r="FE41" s="431">
        <f t="shared" ref="FE41" si="155">FF41*FB41*FF$42</f>
        <v>0</v>
      </c>
      <c r="FF41" s="437">
        <f t="shared" ref="FF41" si="156">IF(ISNUMBER(FD41/FC41),FD41/FC41,0)</f>
        <v>0</v>
      </c>
      <c r="FG41" s="429">
        <v>0</v>
      </c>
      <c r="FH41" s="433">
        <v>1.3</v>
      </c>
      <c r="FI41" s="428"/>
      <c r="FJ41" s="431">
        <f t="shared" ref="FJ41" si="157">FK41*FG41*FK$42</f>
        <v>0</v>
      </c>
      <c r="FK41" s="437">
        <f t="shared" ref="FK41" si="158">IF(ISNUMBER(FI41/FH41),FI41/FH41,0)</f>
        <v>0</v>
      </c>
      <c r="FL41" s="447"/>
      <c r="FM41" s="447">
        <f t="shared" ref="FM41" si="159">SUM(I41,N41,S41,X41,AC41,AH41,AM41,AR41,AW41,BB41,BG41,BL41,BQ41,BV41,CA41,CF41,CK41,CP41,CU41,CZ41,DE41,DJ41,DP41,DV41,EA41,EF41,EK41,EP41,EU41,EZ41,FE41,FJ41)</f>
        <v>0</v>
      </c>
      <c r="FN41" s="447">
        <f t="shared" ref="FN41" si="160">SUM(F41*$J$42,K41*$O$42,P41*$T$42,U41*$Y$42,Z41*$AD$42,AE41*$AI$42,AJ41*$AN$42,AO41*$AS$42,AT41*$AX$42,AY41*$BC$42,BD41*$BH$42,BI41*$BM$42,BN41*$BR$42,BS41*$BW$42,BX41*$CB$42,CC41*$CG$42,CH41*$CL$42,CM41*$CQ$42,CR41*$CV$42,CW41*$DA$42,DB41*$DF$42,DG41*$DK$42,DL41*$DQ$42,DR41*$DW$42,DX41*$EB$42,EC41*$EG$42,EH41*$EL$42,EM41*$EQ$42,ER41*$EV$42,EW41*$FA$42,FB41*$FF$42,FG41*$FK$42)</f>
        <v>0</v>
      </c>
      <c r="FO41" s="447"/>
      <c r="FP41" s="468">
        <f t="shared" ref="FP41" si="161">FM41/IF(FN41&gt;0,FN41,1)</f>
        <v>0</v>
      </c>
      <c r="FQ41" s="472">
        <f t="shared" ref="FQ41" si="162">FP41/$FP$42</f>
        <v>0</v>
      </c>
      <c r="FR41" s="472">
        <f t="shared" ref="FR41" si="163">E41</f>
        <v>0</v>
      </c>
      <c r="FS41" s="470">
        <f t="shared" ref="FS41" si="164">FQ41*$FR$2</f>
        <v>0</v>
      </c>
      <c r="FT41" s="470">
        <f t="shared" ref="FT41" si="165">FR41*$FR$3</f>
        <v>0</v>
      </c>
      <c r="FU41" s="470">
        <f t="shared" ref="FU41" si="166">SUM(FS41:FT41)</f>
        <v>0</v>
      </c>
      <c r="FV41" s="514">
        <f t="shared" ref="FV41" si="167">FU41*$FV$3</f>
        <v>0</v>
      </c>
      <c r="FW41" s="470">
        <f t="shared" ref="FW41" si="168">FU41*$FW$3</f>
        <v>0</v>
      </c>
      <c r="FX41" s="446" t="s">
        <v>258</v>
      </c>
      <c r="FY41" s="458"/>
      <c r="FZ41" s="458"/>
      <c r="GA41" s="457"/>
    </row>
    <row r="42" spans="1:183" s="479" customFormat="1" ht="15.75" customHeight="1" thickTop="1" thickBot="1" x14ac:dyDescent="0.25">
      <c r="A42" s="556"/>
      <c r="C42" s="385" t="s">
        <v>267</v>
      </c>
      <c r="D42" s="385">
        <f>IF(SUM(D6:D41)&gt;0,SUM(D6:D41),1)</f>
        <v>498.61999999999995</v>
      </c>
      <c r="E42" s="504">
        <f>SUM(E6:E41)</f>
        <v>1.0000000000000002</v>
      </c>
      <c r="F42" s="385"/>
      <c r="G42" s="732">
        <v>0.4</v>
      </c>
      <c r="H42" s="732">
        <v>0.34329999999999999</v>
      </c>
      <c r="I42" s="731"/>
      <c r="J42" s="733">
        <f>MIN(1, IF(ISERR(H42/G42),0,H42/G42))</f>
        <v>0.85824999999999996</v>
      </c>
      <c r="K42" s="385"/>
      <c r="L42" s="732">
        <v>0.6</v>
      </c>
      <c r="M42" s="732">
        <v>0.44</v>
      </c>
      <c r="N42" s="731"/>
      <c r="O42" s="733">
        <f>MIN(1, IF(ISERR(M42/L42),0,M42/L42))</f>
        <v>0.73333333333333339</v>
      </c>
      <c r="P42" s="385"/>
      <c r="Q42" s="732">
        <v>0.4</v>
      </c>
      <c r="R42" s="732">
        <v>0.29670000000000002</v>
      </c>
      <c r="S42" s="731"/>
      <c r="T42" s="733">
        <f>MIN(1, IF(ISERR(R42/Q42),0,R42/Q42))</f>
        <v>0.74175000000000002</v>
      </c>
      <c r="U42" s="385"/>
      <c r="V42" s="732">
        <v>1</v>
      </c>
      <c r="W42" s="732">
        <v>0.28000000000000003</v>
      </c>
      <c r="X42" s="731"/>
      <c r="Y42" s="733">
        <f>MIN(1, IF(ISERR(W42/V42),0,W42/V42))</f>
        <v>0.28000000000000003</v>
      </c>
      <c r="Z42" s="385"/>
      <c r="AA42" s="732">
        <v>0.9</v>
      </c>
      <c r="AB42" s="732">
        <v>0.72</v>
      </c>
      <c r="AC42" s="731"/>
      <c r="AD42" s="733">
        <f>MIN(1, IF(ISERR(AB42/AA42),0,AB42/AA42))</f>
        <v>0.79999999999999993</v>
      </c>
      <c r="AE42" s="561"/>
      <c r="AF42" s="561"/>
      <c r="AG42" s="561"/>
      <c r="AH42" s="561"/>
      <c r="AI42" s="562">
        <f>MIN(1, IF(ISERR(AG42/AF42),0,AG42/AF42))</f>
        <v>0</v>
      </c>
      <c r="AJ42" s="561"/>
      <c r="AK42" s="561"/>
      <c r="AL42" s="561"/>
      <c r="AM42" s="561"/>
      <c r="AN42" s="562">
        <f>MIN(1, IF(ISERR(AL42/AK42),0,AL42/AK42))</f>
        <v>0</v>
      </c>
      <c r="AO42" s="561"/>
      <c r="AP42" s="561"/>
      <c r="AQ42" s="561"/>
      <c r="AR42" s="561"/>
      <c r="AS42" s="562">
        <f>MIN(1, IF(ISERR(AQ42/AP42),0,AQ42/AP42))</f>
        <v>0</v>
      </c>
      <c r="AT42" s="731"/>
      <c r="AU42" s="732">
        <v>0.12</v>
      </c>
      <c r="AV42" s="732">
        <v>0.09</v>
      </c>
      <c r="AW42" s="731"/>
      <c r="AX42" s="733">
        <f>MIN(1, IF(ISERR(AV42/AU42),0,AV42/AU42))</f>
        <v>0.75</v>
      </c>
      <c r="AY42" s="731"/>
      <c r="AZ42" s="731">
        <v>900</v>
      </c>
      <c r="BA42" s="753">
        <f>SUM(BA6:BA41)</f>
        <v>935.89999999999986</v>
      </c>
      <c r="BB42" s="731"/>
      <c r="BC42" s="733">
        <f>MIN(1, IF(ISERR(BA42/AZ42),0,BA42/AZ42))</f>
        <v>1</v>
      </c>
      <c r="BD42" s="385"/>
      <c r="BE42" s="385"/>
      <c r="BF42" s="385"/>
      <c r="BG42" s="385"/>
      <c r="BH42" s="504">
        <v>1</v>
      </c>
      <c r="BI42" s="385"/>
      <c r="BJ42" s="722">
        <f>D51</f>
        <v>2000</v>
      </c>
      <c r="BK42" s="722">
        <f>SUM(BK6:BK41)</f>
        <v>2043.2</v>
      </c>
      <c r="BL42" s="385"/>
      <c r="BM42" s="504">
        <v>1</v>
      </c>
      <c r="BN42" s="385"/>
      <c r="BO42" s="755">
        <f>D50</f>
        <v>10500</v>
      </c>
      <c r="BP42" s="755">
        <f>SUM(BP6:BP41)</f>
        <v>12512.700000000003</v>
      </c>
      <c r="BQ42" s="756"/>
      <c r="BR42" s="757">
        <v>1</v>
      </c>
      <c r="BS42" s="731"/>
      <c r="BT42" s="722">
        <f>$D$50*$D$54</f>
        <v>194250</v>
      </c>
      <c r="BU42" s="722">
        <f>SUM(BU6:BU41)</f>
        <v>192743</v>
      </c>
      <c r="BV42" s="731"/>
      <c r="BW42" s="733">
        <f>MIN(1, IF(ISERR(BU42/BT42),0,BU42/BT42))</f>
        <v>0.99224195624195621</v>
      </c>
      <c r="BX42" s="561"/>
      <c r="BY42" s="561"/>
      <c r="BZ42" s="561"/>
      <c r="CA42" s="561"/>
      <c r="CB42" s="562">
        <f>MIN(1, IF(ISERR(BZ42/BY42),0,BZ42/BY42))</f>
        <v>0</v>
      </c>
      <c r="CC42" s="561"/>
      <c r="CD42" s="561"/>
      <c r="CE42" s="561"/>
      <c r="CF42" s="561"/>
      <c r="CG42" s="562">
        <f>MIN(1, IF(ISERR(CE42/CD42),0,CE42/CD42))</f>
        <v>0</v>
      </c>
      <c r="CH42" s="561"/>
      <c r="CI42" s="561"/>
      <c r="CJ42" s="561"/>
      <c r="CK42" s="561"/>
      <c r="CL42" s="562">
        <f>MIN(1, IF(ISERR(CJ42/CI42),0,CJ42/CI42))</f>
        <v>0</v>
      </c>
      <c r="CM42" s="385"/>
      <c r="CN42" s="722">
        <f>$D$57/$D$55</f>
        <v>3040.437823046519</v>
      </c>
      <c r="CO42" s="722">
        <v>2929</v>
      </c>
      <c r="CP42" s="385"/>
      <c r="CQ42" s="733">
        <f>MIN(1, IF(ISERR(CO42/CN42),0,CO42/CN42))</f>
        <v>0.96334809999999993</v>
      </c>
      <c r="CR42" s="385"/>
      <c r="CS42" s="722">
        <f>$D$58/$D$55</f>
        <v>12161.751292186076</v>
      </c>
      <c r="CT42" s="722">
        <v>7315</v>
      </c>
      <c r="CU42" s="731"/>
      <c r="CV42" s="733">
        <f>MIN(1, IF(ISERR(CT42/CS42),0,CT42/CS42))</f>
        <v>0.60147587499999988</v>
      </c>
      <c r="CW42" s="385"/>
      <c r="CX42" s="773">
        <f>SUM(CX6:CX41)</f>
        <v>12918.948381685714</v>
      </c>
      <c r="CY42" s="773">
        <f>SUM(CY6:CY41)</f>
        <v>19979</v>
      </c>
      <c r="CZ42" s="385"/>
      <c r="DA42" s="504">
        <f>CY42/CX42</f>
        <v>1.546488104892719</v>
      </c>
      <c r="DB42" s="731"/>
      <c r="DC42" s="732">
        <v>0.8</v>
      </c>
      <c r="DD42" s="732">
        <v>0.5</v>
      </c>
      <c r="DE42" s="731"/>
      <c r="DF42" s="733">
        <f>MIN(1, IF(ISERR(DD42/DC42),0,DD42/DC42))</f>
        <v>0.625</v>
      </c>
      <c r="DG42" s="731"/>
      <c r="DH42" s="732">
        <v>0.8</v>
      </c>
      <c r="DI42" s="732">
        <v>0.33</v>
      </c>
      <c r="DJ42" s="731"/>
      <c r="DK42" s="733">
        <f>MIN(1, IF(ISERR(DI42/DH42),0,DI42/DH42))</f>
        <v>0.41249999999999998</v>
      </c>
      <c r="DL42" s="385"/>
      <c r="DM42" s="758">
        <f>0.8*$D$56</f>
        <v>50223890.400000006</v>
      </c>
      <c r="DN42" s="758">
        <f>SUM(DN6:DN41)</f>
        <v>50960197.370000005</v>
      </c>
      <c r="DO42" s="758">
        <f>SUM(DO6:DO41)</f>
        <v>2018072.4000000001</v>
      </c>
      <c r="DP42" s="731"/>
      <c r="DQ42" s="733">
        <f>MIN(1, IF(ISERR(SUM(DN42:DO42)/DM42),0,SUM(DN42:DO42)/DM42))</f>
        <v>1</v>
      </c>
      <c r="DR42" s="385"/>
      <c r="DS42" s="505">
        <f>0.2*$D$56</f>
        <v>12555972.600000001</v>
      </c>
      <c r="DT42" s="505">
        <f>SUM(DT6:DT41)</f>
        <v>12740018.07</v>
      </c>
      <c r="DU42" s="505">
        <f>SUM(DU6:DU41)</f>
        <v>504557.1</v>
      </c>
      <c r="DV42" s="385"/>
      <c r="DW42" s="504">
        <f>MIN(1, IF(ISERR(SUM(DT42:DU42)/DS42),0,SUM(DT42:DU42)/DS42))</f>
        <v>1</v>
      </c>
      <c r="DX42" s="385"/>
      <c r="DY42" s="506">
        <f>$D$57+$D$58</f>
        <v>5000000</v>
      </c>
      <c r="DZ42" s="506">
        <f>SUM(DZ6:DZ41)</f>
        <v>3346067</v>
      </c>
      <c r="EA42" s="385"/>
      <c r="EB42" s="504">
        <f>MIN(1, IF(ISERR(DZ42/DY42),0,DZ42/DY42))</f>
        <v>0.66921339999999996</v>
      </c>
      <c r="EC42" s="385"/>
      <c r="ED42" s="758">
        <f>D59*D42</f>
        <v>4668080.4399999995</v>
      </c>
      <c r="EE42" s="758">
        <f>SUM(EE6:EE41)</f>
        <v>1286767.9300000002</v>
      </c>
      <c r="EF42" s="731"/>
      <c r="EG42" s="733">
        <f>MIN(1, IF(ISERR(EE42/ED42),0,EE42/ED42))</f>
        <v>0.27565247568870094</v>
      </c>
      <c r="EH42" s="731"/>
      <c r="EI42" s="758">
        <f>$D$60*D42</f>
        <v>1001727.5799999998</v>
      </c>
      <c r="EJ42" s="758">
        <f>SUM(EJ6:EJ41)</f>
        <v>1483480.7000000002</v>
      </c>
      <c r="EK42" s="731"/>
      <c r="EL42" s="733">
        <f>MIN(1, IF(ISERR(EJ42/EI42),0,EJ42/EI42))</f>
        <v>1</v>
      </c>
      <c r="EM42" s="561"/>
      <c r="EN42" s="561"/>
      <c r="EO42" s="561"/>
      <c r="EP42" s="561"/>
      <c r="EQ42" s="562">
        <f>MIN(1, IF(ISERR(EO42/EN42),0,EO42/EN42))</f>
        <v>0</v>
      </c>
      <c r="ER42" s="385"/>
      <c r="ES42" s="506">
        <f>$D$61*D42</f>
        <v>1139845.3199999998</v>
      </c>
      <c r="ET42" s="506">
        <f>SUM(ET6:ET41)</f>
        <v>133753.41999999998</v>
      </c>
      <c r="EU42" s="385"/>
      <c r="EV42" s="504">
        <f>MIN(1, IF(ISERR(ET42/ES42),0,ET42/ES42))</f>
        <v>0.11734348306136837</v>
      </c>
      <c r="EW42" s="385"/>
      <c r="EX42" s="506">
        <f t="shared" si="150"/>
        <v>74589516.340000004</v>
      </c>
      <c r="EY42" s="506">
        <f>SUM(EY6:EY41)</f>
        <v>72472913.989999995</v>
      </c>
      <c r="EZ42" s="385"/>
      <c r="FA42" s="504">
        <f>MIN(1, IF(ISERR(EY42/EX42),0,EY42/EX42))</f>
        <v>0.97162332652283279</v>
      </c>
      <c r="FB42" s="385"/>
      <c r="FC42" s="505">
        <f>0.7*EX42</f>
        <v>52212661.438000001</v>
      </c>
      <c r="FD42" s="505">
        <f>SUM(FD6:FD41)</f>
        <v>46259620</v>
      </c>
      <c r="FE42" s="385"/>
      <c r="FF42" s="504">
        <f>MIN(1, IF(ISERR(FC42/FD42),0,FC42/FD42))</f>
        <v>1</v>
      </c>
      <c r="FG42" s="385"/>
      <c r="FH42" s="731">
        <v>1.3</v>
      </c>
      <c r="FI42" s="385"/>
      <c r="FJ42" s="385"/>
      <c r="FK42" s="504">
        <v>1</v>
      </c>
      <c r="FL42" s="488"/>
      <c r="FM42" s="488"/>
      <c r="FN42" s="488"/>
      <c r="FO42" s="488"/>
      <c r="FP42" s="480">
        <f>IF(SUM(FP6:FP41)&gt;0,SUM(FP6:FP41),1)</f>
        <v>42.648720354624004</v>
      </c>
      <c r="FQ42" s="481">
        <f>SUM(FQ6:FQ41)</f>
        <v>1</v>
      </c>
      <c r="FR42" s="481">
        <f>SUM(FR6:FR41)</f>
        <v>1.0000000000000002</v>
      </c>
      <c r="FS42" s="482"/>
      <c r="FT42" s="482"/>
      <c r="FU42" s="483"/>
      <c r="FV42" s="484">
        <f>SUM(FV6:FV41)</f>
        <v>308000.00000000006</v>
      </c>
      <c r="FW42" s="485">
        <f>SUM(FW6:FW41)</f>
        <v>76999.999999999985</v>
      </c>
      <c r="FX42" s="486"/>
      <c r="FY42" s="458"/>
      <c r="FZ42" s="458"/>
      <c r="GA42" s="457"/>
    </row>
    <row r="43" spans="1:183" s="476" customFormat="1" ht="16.5" thickTop="1" thickBot="1" x14ac:dyDescent="0.3">
      <c r="C43" s="1016" t="s">
        <v>340</v>
      </c>
      <c r="D43" s="1016"/>
      <c r="E43" s="1016"/>
      <c r="F43" s="517"/>
      <c r="G43" s="741">
        <f>SUM(G49:G84)/$D$52</f>
        <v>0.36652772195319344</v>
      </c>
      <c r="H43" s="1014"/>
      <c r="I43" s="1014"/>
      <c r="J43" s="1014"/>
      <c r="K43" s="752"/>
      <c r="L43" s="741">
        <f>SUM(L49:L84)/$D$52</f>
        <v>0.48210846113791023</v>
      </c>
      <c r="M43" s="1014"/>
      <c r="N43" s="1014"/>
      <c r="O43" s="1014"/>
      <c r="P43" s="752"/>
      <c r="Q43" s="741">
        <f>SUM(Q49:Q84)/D52</f>
        <v>0.30441396310175867</v>
      </c>
      <c r="R43" s="1014"/>
      <c r="S43" s="1014"/>
      <c r="T43" s="1014"/>
      <c r="U43" s="736"/>
      <c r="V43" s="749">
        <f>SUM(V49:V84)/BJ43</f>
        <v>1</v>
      </c>
      <c r="W43" s="1015"/>
      <c r="X43" s="1015"/>
      <c r="Y43" s="1015"/>
      <c r="Z43" s="740"/>
      <c r="AA43" s="749">
        <f>SUM(AA49:AA84)/BO43</f>
        <v>0.9</v>
      </c>
      <c r="AB43" s="749"/>
      <c r="AC43" s="740"/>
      <c r="AD43" s="740"/>
      <c r="AE43" s="489"/>
      <c r="AF43" s="489"/>
      <c r="AG43" s="489"/>
      <c r="AH43" s="489"/>
      <c r="AI43" s="489"/>
      <c r="AJ43" s="489"/>
      <c r="AK43" s="489"/>
      <c r="AL43" s="489"/>
      <c r="AM43" s="489"/>
      <c r="AN43" s="489"/>
      <c r="AO43" s="489"/>
      <c r="AP43" s="489"/>
      <c r="AQ43" s="489"/>
      <c r="AR43" s="489"/>
      <c r="AS43" s="489"/>
      <c r="AT43" s="740"/>
      <c r="AU43" s="749">
        <f>SUM(AU49:AU84)/BO43</f>
        <v>9.029177616175621E-2</v>
      </c>
      <c r="AV43" s="749"/>
      <c r="AW43" s="740"/>
      <c r="AX43" s="740"/>
      <c r="AY43" s="748"/>
      <c r="AZ43" s="754">
        <f>SUM(AZ6:AZ41)</f>
        <v>1012.0957442541414</v>
      </c>
      <c r="BA43" s="748"/>
      <c r="BB43" s="748"/>
      <c r="BC43" s="748"/>
      <c r="BD43" s="479"/>
      <c r="BE43" s="487"/>
      <c r="BF43" s="479"/>
      <c r="BG43" s="479"/>
      <c r="BH43" s="479"/>
      <c r="BI43" s="479"/>
      <c r="BJ43" s="490">
        <f>SUM(BJ6:BJ41)</f>
        <v>1551.4252537002126</v>
      </c>
      <c r="BK43" s="479"/>
      <c r="BL43" s="479"/>
      <c r="BM43" s="479"/>
      <c r="BN43" s="479"/>
      <c r="BO43" s="735">
        <f>SUM(BO6:BO41)</f>
        <v>10498.77642292728</v>
      </c>
      <c r="BP43" s="734"/>
      <c r="BQ43" s="734"/>
      <c r="BR43" s="734"/>
      <c r="BS43" s="748"/>
      <c r="BT43" s="724">
        <f>SUM(BT6:BT41)</f>
        <v>192150</v>
      </c>
      <c r="BU43" s="748"/>
      <c r="BV43" s="748"/>
      <c r="BW43" s="748"/>
      <c r="BX43" s="560"/>
      <c r="BY43" s="489"/>
      <c r="BZ43" s="489"/>
      <c r="CA43" s="489"/>
      <c r="CB43" s="489"/>
      <c r="CC43" s="489"/>
      <c r="CD43" s="489"/>
      <c r="CE43" s="489"/>
      <c r="CF43" s="489"/>
      <c r="CG43" s="489"/>
      <c r="CH43" s="489"/>
      <c r="CI43" s="489"/>
      <c r="CJ43" s="489"/>
      <c r="CK43" s="489"/>
      <c r="CL43" s="489"/>
      <c r="CM43"/>
      <c r="CN43" s="724">
        <f>SUM(CN6:CN41)</f>
        <v>3196.8569029298619</v>
      </c>
      <c r="CO43"/>
      <c r="CP43"/>
      <c r="CQ43"/>
      <c r="CR43"/>
      <c r="CS43" s="724">
        <f>SUM(CS6:CS41)</f>
        <v>12397.06235546381</v>
      </c>
      <c r="CT43" s="748"/>
      <c r="CU43" s="748"/>
      <c r="CV43" s="748"/>
      <c r="CW43" s="489"/>
      <c r="CX43" s="489"/>
      <c r="CY43" s="489"/>
      <c r="CZ43" s="489"/>
      <c r="DA43" s="489"/>
      <c r="DB43" s="736"/>
      <c r="DC43" s="749">
        <f>SUM(DC49:DC84)/BO43</f>
        <v>0.79999999999999993</v>
      </c>
      <c r="DD43" s="749"/>
      <c r="DE43" s="740"/>
      <c r="DF43" s="740"/>
      <c r="DG43" s="736"/>
      <c r="DH43" s="749">
        <f>SUM(DH49:DH84)/BO43</f>
        <v>0.79999999999999993</v>
      </c>
      <c r="DI43" s="749"/>
      <c r="DJ43" s="740"/>
      <c r="DK43" s="736"/>
      <c r="DL43" s="489"/>
      <c r="DM43" s="759">
        <f>SUM(DM6:DM41)</f>
        <v>48305657.403810516</v>
      </c>
      <c r="DN43" s="760"/>
      <c r="DO43" s="761"/>
      <c r="DP43" s="489"/>
      <c r="DQ43" s="489"/>
      <c r="DR43" s="489"/>
      <c r="DS43" s="750">
        <f>SUM(DS6:DS41)</f>
        <v>12476414.350952629</v>
      </c>
      <c r="DT43" s="479"/>
      <c r="DU43" s="489"/>
      <c r="DV43" s="489"/>
      <c r="DW43" s="489"/>
      <c r="DX43" s="489"/>
      <c r="DY43" s="581">
        <f>SUM(DY6:DY41)</f>
        <v>4759923.388552404</v>
      </c>
      <c r="DZ43" s="478"/>
      <c r="EA43" s="478"/>
      <c r="EB43" s="489"/>
      <c r="EC43" s="489"/>
      <c r="ED43" s="759">
        <f>SUM(ED6:ED41)</f>
        <v>4403898.6400000006</v>
      </c>
      <c r="EE43" s="759"/>
      <c r="EF43" s="740"/>
      <c r="EG43" s="736"/>
      <c r="EH43" s="736"/>
      <c r="EI43" s="759">
        <f>SUM(EI6:EI41)</f>
        <v>1001577.4799999999</v>
      </c>
      <c r="EJ43" s="759"/>
      <c r="EK43" s="740"/>
      <c r="EL43" s="736"/>
      <c r="EM43" s="489"/>
      <c r="EN43" s="489"/>
      <c r="EO43" s="489"/>
      <c r="EP43" s="489"/>
      <c r="EQ43" s="489"/>
      <c r="ER43" s="489"/>
      <c r="ES43" s="581">
        <f>SUM(ES6:ES41)</f>
        <v>1075919.9200000002</v>
      </c>
      <c r="ET43" s="479"/>
      <c r="EU43" s="479"/>
      <c r="EV43" s="489"/>
      <c r="EW43" s="489"/>
      <c r="EX43" s="489">
        <f t="shared" si="150"/>
        <v>72023391.183315545</v>
      </c>
      <c r="EY43" s="489"/>
      <c r="EZ43" s="489"/>
      <c r="FA43" s="489"/>
      <c r="FB43" s="489"/>
      <c r="FC43" s="489">
        <f>0.7*EX43</f>
        <v>50416373.828320876</v>
      </c>
      <c r="FD43" s="489"/>
      <c r="FE43" s="489"/>
      <c r="FF43" s="489"/>
      <c r="FG43" s="489"/>
      <c r="FH43" s="489"/>
      <c r="FI43" s="489"/>
      <c r="FJ43" s="489"/>
      <c r="FK43" s="489"/>
      <c r="FL43" s="312"/>
      <c r="FM43" s="312"/>
      <c r="FN43" s="312"/>
      <c r="FO43" s="312"/>
      <c r="FP43" s="471"/>
      <c r="FQ43" s="445"/>
      <c r="FR43" s="445"/>
      <c r="FS43" s="446"/>
      <c r="FT43" s="515"/>
      <c r="FU43" s="516"/>
      <c r="FV43" s="516"/>
      <c r="FW43" s="446"/>
      <c r="FX43" s="445"/>
      <c r="FY43" s="640"/>
      <c r="FZ43" s="640"/>
      <c r="GA43" s="639"/>
    </row>
    <row r="44" spans="1:183" ht="20.25" thickTop="1" thickBot="1" x14ac:dyDescent="0.35">
      <c r="C44" s="531" t="s">
        <v>194</v>
      </c>
      <c r="D44" s="532"/>
      <c r="E44" s="533"/>
      <c r="F44" s="489"/>
      <c r="G44" s="557"/>
      <c r="H44" s="479"/>
      <c r="I44" s="479"/>
      <c r="J44" s="479"/>
      <c r="K44" s="489"/>
      <c r="L44" s="557"/>
      <c r="M44" s="479"/>
      <c r="N44" s="479"/>
      <c r="O44" s="479"/>
      <c r="P44" s="489"/>
      <c r="Q44" s="557"/>
      <c r="R44" s="558"/>
      <c r="S44" s="479"/>
      <c r="T44" s="479"/>
      <c r="U44" s="489"/>
      <c r="V44" s="557"/>
      <c r="W44" s="479"/>
      <c r="X44" s="479"/>
      <c r="Y44" s="479"/>
      <c r="Z44" s="479"/>
      <c r="AA44" s="557"/>
      <c r="AB44" s="479"/>
      <c r="AC44" s="479"/>
      <c r="AD44" s="479"/>
      <c r="AE44" s="489"/>
      <c r="AF44" s="489"/>
      <c r="AG44" s="489"/>
      <c r="AH44" s="489"/>
      <c r="AI44" s="489"/>
      <c r="AJ44" s="489"/>
      <c r="AK44" s="489"/>
      <c r="AL44" s="489"/>
      <c r="AM44" s="489"/>
      <c r="AN44" s="489"/>
      <c r="AO44" s="489"/>
      <c r="AP44" s="489"/>
      <c r="AQ44" s="489"/>
      <c r="AR44" s="489"/>
      <c r="AS44" s="489"/>
      <c r="AT44" s="479"/>
      <c r="AU44" s="519"/>
      <c r="AV44" s="525"/>
      <c r="AW44" s="479"/>
      <c r="AX44" s="479"/>
      <c r="AY44" s="479"/>
      <c r="BA44" s="477"/>
      <c r="BB44" s="477"/>
      <c r="BC44" s="479"/>
      <c r="BD44" s="479"/>
      <c r="BE44" s="487"/>
      <c r="BF44" s="479"/>
      <c r="BG44" s="479"/>
      <c r="BH44" s="479"/>
      <c r="BI44" s="479"/>
      <c r="BJ44" s="490"/>
      <c r="BK44" s="479"/>
      <c r="BL44" s="479"/>
      <c r="BM44" s="479"/>
      <c r="BN44" s="479"/>
      <c r="BO44" s="490"/>
      <c r="BP44" s="479"/>
      <c r="BQ44" s="479"/>
      <c r="BR44" s="479"/>
      <c r="BS44" s="479"/>
      <c r="BU44" s="479"/>
      <c r="BV44" s="479"/>
      <c r="BW44" s="479"/>
      <c r="BX44" s="489"/>
      <c r="BY44" s="489"/>
      <c r="BZ44" s="489"/>
      <c r="CA44" s="489"/>
      <c r="CB44" s="489"/>
      <c r="CC44" s="489"/>
      <c r="CD44" s="489"/>
      <c r="CE44" s="489"/>
      <c r="CF44" s="489"/>
      <c r="CG44" s="489"/>
      <c r="CH44" s="489"/>
      <c r="CI44" s="489"/>
      <c r="CJ44" s="489"/>
      <c r="CK44" s="489"/>
      <c r="CL44" s="489"/>
      <c r="CM44" s="489"/>
      <c r="CN44" s="489"/>
      <c r="CO44" s="489"/>
      <c r="CP44" s="489"/>
      <c r="CQ44" s="489"/>
      <c r="CR44" s="489"/>
      <c r="CS44" s="489"/>
      <c r="CT44" s="489"/>
      <c r="CU44" s="489"/>
      <c r="CV44" s="489"/>
      <c r="CW44" s="489"/>
      <c r="CX44" s="489"/>
      <c r="CY44" s="489"/>
      <c r="CZ44" s="489"/>
      <c r="DA44" s="489"/>
      <c r="DB44" s="489"/>
      <c r="DC44" s="519"/>
      <c r="DD44" s="479"/>
      <c r="DE44" s="479"/>
      <c r="DF44" s="479"/>
      <c r="DG44" s="489"/>
      <c r="DH44" s="519"/>
      <c r="DI44" s="479"/>
      <c r="DJ44" s="479"/>
      <c r="DK44" s="489"/>
      <c r="DL44" s="489"/>
      <c r="DM44" s="479"/>
      <c r="DN44" s="479"/>
      <c r="DO44" s="489"/>
      <c r="DP44" s="489"/>
      <c r="DQ44" s="489"/>
      <c r="DR44" s="489"/>
      <c r="DS44" s="479"/>
      <c r="DT44" s="479"/>
      <c r="DU44" s="489"/>
      <c r="DV44" s="489"/>
      <c r="DW44" s="489"/>
      <c r="DX44" s="489"/>
      <c r="DY44" s="479"/>
      <c r="DZ44" s="478"/>
      <c r="EA44" s="478"/>
      <c r="EB44" s="489"/>
      <c r="EC44" s="489"/>
      <c r="ED44" s="478"/>
      <c r="EE44" s="479"/>
      <c r="EF44" s="479"/>
      <c r="EG44" s="489"/>
      <c r="EH44" s="489"/>
      <c r="EI44" s="478"/>
      <c r="EJ44" s="479"/>
      <c r="EK44" s="479"/>
      <c r="EL44" s="489"/>
      <c r="EM44" s="489"/>
      <c r="EN44" s="489"/>
      <c r="EO44" s="489"/>
      <c r="EP44" s="489"/>
      <c r="EQ44" s="489"/>
      <c r="ER44" s="489"/>
      <c r="ES44" s="478"/>
      <c r="ET44" s="479"/>
      <c r="EU44" s="479"/>
      <c r="EV44" s="489"/>
      <c r="EW44" s="489"/>
      <c r="EX44" s="489"/>
      <c r="EY44" s="489"/>
      <c r="EZ44" s="489"/>
      <c r="FA44" s="489"/>
      <c r="FB44" s="489"/>
      <c r="FC44" s="489"/>
      <c r="FD44" s="489"/>
      <c r="FE44" s="489"/>
      <c r="FF44" s="489"/>
      <c r="FG44" s="489"/>
      <c r="FH44" s="489"/>
      <c r="FI44" s="489"/>
      <c r="FJ44" s="489"/>
      <c r="FK44" s="489"/>
      <c r="FL44" s="312"/>
      <c r="FM44" s="312"/>
      <c r="FN44" s="312"/>
      <c r="FO44" s="312"/>
      <c r="FP44" s="471"/>
      <c r="FQ44" s="445"/>
      <c r="FR44" s="445"/>
      <c r="FS44" s="475">
        <f>SUM(FS6:FS41)</f>
        <v>192500.00000000003</v>
      </c>
      <c r="FT44" s="473">
        <f>SUM(FT6:FT41)</f>
        <v>192500</v>
      </c>
      <c r="FU44" s="1053" t="s">
        <v>236</v>
      </c>
      <c r="FV44" s="1053"/>
      <c r="FW44" s="459">
        <f>SUM(FV42:FW42)</f>
        <v>385000.00000000006</v>
      </c>
      <c r="FX44" s="445"/>
      <c r="FY44" s="640"/>
      <c r="FZ44" s="640"/>
      <c r="GA44" s="639"/>
    </row>
    <row r="45" spans="1:183" ht="16.5" thickTop="1" thickBot="1" x14ac:dyDescent="0.3">
      <c r="C45" s="534" t="s">
        <v>195</v>
      </c>
      <c r="D45" s="535">
        <v>0.5</v>
      </c>
      <c r="E45" s="536"/>
      <c r="I45"/>
      <c r="N45"/>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89"/>
      <c r="BH45" s="489"/>
      <c r="BI45" s="489"/>
      <c r="BJ45" s="489"/>
      <c r="BK45" s="489"/>
      <c r="BL45" s="489"/>
      <c r="BM45" s="489"/>
      <c r="BN45" s="489"/>
      <c r="BO45" s="489"/>
      <c r="BP45" s="489"/>
      <c r="BQ45" s="489"/>
      <c r="BR45" s="489"/>
      <c r="BS45" s="489"/>
      <c r="BT45" s="489"/>
      <c r="BU45" s="489"/>
      <c r="BV45" s="489"/>
      <c r="BW45" s="489"/>
      <c r="BX45" s="489"/>
      <c r="BY45" s="489"/>
      <c r="BZ45" s="489"/>
      <c r="CA45" s="489"/>
      <c r="CB45" s="489"/>
      <c r="CC45" s="489"/>
      <c r="CD45" s="489"/>
      <c r="CE45" s="489"/>
      <c r="CF45" s="489"/>
      <c r="CG45" s="489"/>
      <c r="CH45" s="489"/>
      <c r="CI45" s="489"/>
      <c r="CJ45" s="489"/>
      <c r="CK45" s="489"/>
      <c r="CL45" s="489"/>
      <c r="CM45" s="489"/>
      <c r="CN45" s="511"/>
      <c r="CO45" s="510"/>
      <c r="CP45" s="489"/>
      <c r="CQ45" s="489"/>
      <c r="CR45" s="489"/>
      <c r="CS45" s="489"/>
      <c r="CT45" s="489"/>
      <c r="CU45" s="489"/>
      <c r="CV45" s="489"/>
      <c r="CW45" s="489"/>
      <c r="CX45" s="489"/>
      <c r="CY45" s="489"/>
      <c r="CZ45" s="489"/>
      <c r="DA45" s="489"/>
      <c r="DB45" s="489"/>
      <c r="DC45" s="489"/>
      <c r="DD45" s="489"/>
      <c r="DE45" s="489"/>
      <c r="DF45" s="489"/>
      <c r="DG45" s="489"/>
      <c r="DH45" s="489"/>
      <c r="DI45" s="489"/>
      <c r="DJ45" s="489"/>
      <c r="DK45" s="489"/>
      <c r="DL45" s="489"/>
      <c r="DM45" s="507"/>
      <c r="DN45" s="508"/>
      <c r="DO45" s="526"/>
      <c r="DP45" s="489"/>
      <c r="DQ45" s="489"/>
      <c r="DR45" s="489"/>
      <c r="DS45" s="489"/>
      <c r="DT45" s="489"/>
      <c r="DU45" s="489"/>
      <c r="DV45" s="489"/>
      <c r="DW45" s="489"/>
      <c r="DX45" s="489"/>
      <c r="DY45" s="507"/>
      <c r="DZ45" s="509"/>
      <c r="EA45" s="489"/>
      <c r="EB45" s="489"/>
      <c r="EC45" s="489"/>
      <c r="ED45" s="491"/>
      <c r="EE45" s="491"/>
      <c r="EF45" s="491"/>
      <c r="EG45" s="489"/>
      <c r="EH45" s="489"/>
      <c r="EI45" s="491"/>
      <c r="EJ45" s="491"/>
      <c r="EK45" s="491"/>
      <c r="EL45" s="489"/>
      <c r="EM45" s="489"/>
      <c r="EN45" s="489"/>
      <c r="EO45" s="489"/>
      <c r="EP45" s="489"/>
      <c r="EQ45" s="489"/>
      <c r="ER45" s="489"/>
      <c r="ES45" s="491"/>
      <c r="ET45" s="491"/>
      <c r="EU45" s="491"/>
      <c r="EV45" s="489"/>
      <c r="EW45" s="489"/>
      <c r="EX45" s="489"/>
      <c r="EY45" s="489"/>
      <c r="EZ45" s="489"/>
      <c r="FA45" s="489"/>
      <c r="FB45" s="489"/>
      <c r="FC45" s="489"/>
      <c r="FD45" s="489"/>
      <c r="FE45" s="489"/>
      <c r="FF45" s="489"/>
      <c r="FG45" s="489"/>
      <c r="FH45" s="489"/>
      <c r="FI45" s="489"/>
      <c r="FJ45" s="489"/>
      <c r="FK45" s="489"/>
      <c r="FP45" s="460"/>
      <c r="FQ45" s="461"/>
      <c r="FR45" s="461"/>
      <c r="FS45" s="461"/>
      <c r="FT45" s="461"/>
      <c r="FU45" s="461"/>
      <c r="FV45" s="461"/>
      <c r="FW45" s="461"/>
      <c r="FX45" s="461"/>
      <c r="FY45" s="461"/>
      <c r="FZ45" s="461"/>
      <c r="GA45" s="465"/>
    </row>
    <row r="46" spans="1:183" x14ac:dyDescent="0.25">
      <c r="C46" s="534" t="s">
        <v>196</v>
      </c>
      <c r="D46" s="535">
        <v>0.85</v>
      </c>
      <c r="E46" s="536"/>
      <c r="I46"/>
      <c r="N46"/>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89"/>
      <c r="BO46" s="489"/>
      <c r="BP46" s="489"/>
      <c r="BQ46" s="489"/>
      <c r="BR46" s="489"/>
      <c r="BS46" s="489"/>
      <c r="BT46" s="489"/>
      <c r="BU46" s="489"/>
      <c r="BV46" s="489"/>
      <c r="BW46" s="489"/>
      <c r="BX46" s="489"/>
      <c r="BY46" s="489"/>
      <c r="BZ46" s="489"/>
      <c r="CA46" s="489"/>
      <c r="CB46" s="489"/>
      <c r="CC46" s="489"/>
      <c r="CD46" s="489"/>
      <c r="CE46" s="489"/>
      <c r="CF46" s="489"/>
      <c r="CG46" s="489"/>
      <c r="CH46" s="489"/>
      <c r="CI46" s="489"/>
      <c r="CJ46" s="489"/>
      <c r="CK46" s="489"/>
      <c r="CL46" s="489"/>
      <c r="CM46" s="489"/>
      <c r="CN46" s="489"/>
      <c r="CO46" s="512"/>
      <c r="CP46" s="489"/>
      <c r="CQ46" s="489"/>
      <c r="CR46" s="489"/>
      <c r="CS46" s="489"/>
      <c r="CT46" s="489"/>
      <c r="CU46" s="489"/>
      <c r="CV46" s="489"/>
      <c r="CW46" s="489"/>
      <c r="CX46" s="489"/>
      <c r="CY46" s="489"/>
      <c r="CZ46" s="489"/>
      <c r="DA46" s="489"/>
      <c r="DB46" s="489"/>
      <c r="DC46" s="489"/>
      <c r="DD46" s="489"/>
      <c r="DE46" s="489"/>
      <c r="DF46" s="489"/>
      <c r="DG46" s="489"/>
      <c r="DH46" s="489"/>
      <c r="DI46" s="489"/>
      <c r="DJ46" s="489"/>
      <c r="DK46" s="489"/>
      <c r="DL46" s="489"/>
      <c r="DM46" s="489"/>
      <c r="DN46" s="489"/>
      <c r="DO46" s="489"/>
      <c r="DP46" s="489"/>
      <c r="DQ46" s="489"/>
      <c r="DR46" s="489"/>
      <c r="DS46" s="489"/>
      <c r="DT46" s="489"/>
      <c r="DU46" s="489"/>
      <c r="DV46" s="489"/>
      <c r="DW46" s="489"/>
      <c r="DX46" s="489"/>
      <c r="DY46" s="489"/>
      <c r="DZ46" s="489"/>
      <c r="EA46" s="489"/>
      <c r="EB46" s="489"/>
      <c r="EC46" s="489"/>
      <c r="ED46" s="489"/>
      <c r="EE46" s="489"/>
      <c r="EF46" s="489"/>
      <c r="EG46" s="489"/>
      <c r="EH46" s="489"/>
      <c r="EI46" s="489"/>
      <c r="EJ46" s="489"/>
      <c r="EK46" s="489"/>
      <c r="EL46" s="489"/>
      <c r="EM46" s="489"/>
      <c r="EN46" s="489"/>
      <c r="EO46" s="489"/>
      <c r="EP46" s="489"/>
      <c r="EQ46" s="489"/>
      <c r="ER46" s="489"/>
      <c r="ES46" s="489"/>
      <c r="ET46" s="489"/>
      <c r="EU46" s="489"/>
      <c r="EV46" s="489"/>
      <c r="EW46" s="489"/>
      <c r="EX46" s="489"/>
      <c r="EY46" s="489"/>
      <c r="EZ46" s="489"/>
      <c r="FA46" s="489"/>
      <c r="FB46" s="489"/>
      <c r="FC46" s="489"/>
      <c r="FD46" s="489"/>
      <c r="FE46" s="489"/>
      <c r="FF46" s="489"/>
      <c r="FG46" s="489"/>
      <c r="FH46" s="489"/>
      <c r="FI46" s="489"/>
      <c r="FJ46" s="489"/>
      <c r="FK46" s="489"/>
    </row>
    <row r="47" spans="1:183" x14ac:dyDescent="0.25">
      <c r="C47" s="534" t="s">
        <v>197</v>
      </c>
      <c r="D47" s="535">
        <v>1.1499999999999999</v>
      </c>
      <c r="E47" s="536"/>
      <c r="I47"/>
      <c r="N47"/>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c r="CR47" s="489"/>
      <c r="CS47" s="489"/>
      <c r="CT47" s="489"/>
      <c r="CU47" s="489"/>
      <c r="CV47" s="489"/>
      <c r="CW47" s="489"/>
      <c r="CX47" s="751" t="s">
        <v>4</v>
      </c>
      <c r="CY47" s="489"/>
      <c r="CZ47" s="489"/>
      <c r="DA47" s="489"/>
      <c r="DB47" s="489"/>
      <c r="DC47" s="489"/>
      <c r="DD47" s="489"/>
      <c r="DE47" s="489"/>
      <c r="DF47" s="489"/>
      <c r="DG47" s="489"/>
      <c r="DH47" s="489"/>
      <c r="DI47" s="489"/>
      <c r="DJ47" s="489"/>
      <c r="DK47" s="489"/>
      <c r="DL47" s="489"/>
      <c r="DM47" s="489"/>
      <c r="DN47" s="489"/>
      <c r="DO47" s="489"/>
      <c r="DP47" s="489"/>
      <c r="DQ47" s="489"/>
      <c r="DR47" s="489"/>
      <c r="DS47" s="489"/>
      <c r="DT47" s="489"/>
      <c r="DU47" s="489"/>
      <c r="DV47" s="489"/>
      <c r="DW47" s="489"/>
      <c r="DX47" s="489"/>
      <c r="DY47" s="489"/>
      <c r="DZ47" s="489"/>
      <c r="EA47" s="489"/>
      <c r="EB47" s="489"/>
      <c r="EC47" s="489"/>
      <c r="ED47" s="489"/>
      <c r="EE47" s="489"/>
      <c r="EF47" s="489"/>
      <c r="EG47" s="489"/>
      <c r="EH47" s="489"/>
      <c r="EI47" s="489"/>
      <c r="EJ47" s="489"/>
      <c r="EK47" s="489"/>
      <c r="EL47" s="489"/>
      <c r="EM47" s="489"/>
      <c r="EN47" s="489"/>
      <c r="EO47" s="489"/>
      <c r="EP47" s="489"/>
      <c r="EQ47" s="489"/>
      <c r="ER47" s="489"/>
      <c r="ES47" s="489"/>
      <c r="ET47" s="489"/>
      <c r="EU47" s="489"/>
      <c r="EV47" s="489"/>
      <c r="EW47" s="489"/>
      <c r="EX47" s="489"/>
      <c r="EY47" s="489"/>
      <c r="EZ47" s="489"/>
      <c r="FA47" s="489"/>
      <c r="FB47" s="489"/>
      <c r="FC47" s="489"/>
      <c r="FD47" s="489"/>
      <c r="FE47" s="489"/>
      <c r="FF47" s="489"/>
      <c r="FG47" s="489"/>
      <c r="FH47" s="489"/>
      <c r="FI47" s="489"/>
      <c r="FJ47" s="489"/>
      <c r="FK47" s="489"/>
    </row>
    <row r="48" spans="1:183" ht="15.75" thickBot="1" x14ac:dyDescent="0.3">
      <c r="C48" s="537" t="s">
        <v>198</v>
      </c>
      <c r="D48" s="538">
        <v>1.5</v>
      </c>
      <c r="E48" s="539"/>
      <c r="I48"/>
      <c r="N48"/>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c r="BY48" s="489"/>
      <c r="BZ48" s="489"/>
      <c r="CA48" s="489"/>
      <c r="CB48" s="489"/>
      <c r="CC48" s="489"/>
      <c r="CD48" s="489"/>
      <c r="CE48" s="489"/>
      <c r="CF48" s="489"/>
      <c r="CG48" s="489"/>
      <c r="CH48" s="489"/>
      <c r="CI48" s="489"/>
      <c r="CJ48" s="489"/>
      <c r="CK48" s="489"/>
      <c r="CL48" s="489"/>
      <c r="CM48" s="489"/>
      <c r="CN48" s="489"/>
      <c r="CO48" s="489"/>
      <c r="CP48" s="489"/>
      <c r="CQ48" s="489"/>
      <c r="CR48" s="489"/>
      <c r="CS48" s="489"/>
      <c r="CT48" s="489"/>
      <c r="CU48" s="489"/>
      <c r="CV48" s="489"/>
      <c r="CW48" s="489"/>
      <c r="CX48" s="751" t="s">
        <v>364</v>
      </c>
      <c r="CY48" s="489"/>
      <c r="CZ48" s="489"/>
      <c r="DA48" s="489"/>
      <c r="DB48" s="489"/>
      <c r="DC48" s="489"/>
      <c r="DD48" s="489"/>
      <c r="DE48" s="489"/>
      <c r="DF48" s="489"/>
      <c r="DG48" s="489"/>
      <c r="DH48" s="489"/>
      <c r="DI48" s="489"/>
      <c r="DJ48" s="489"/>
      <c r="DK48" s="489"/>
      <c r="DL48" s="489"/>
      <c r="DM48" s="489"/>
      <c r="DN48" s="489"/>
      <c r="DO48" s="489"/>
      <c r="DP48" s="489"/>
      <c r="DQ48" s="489"/>
      <c r="DR48" s="489"/>
      <c r="DS48" s="489"/>
      <c r="DT48" s="489"/>
      <c r="DU48" s="489"/>
      <c r="DV48" s="489"/>
      <c r="DW48" s="489"/>
      <c r="DX48" s="489"/>
      <c r="DY48" s="489"/>
      <c r="DZ48" s="489"/>
      <c r="EA48" s="489"/>
      <c r="EB48" s="489"/>
      <c r="EC48" s="489"/>
      <c r="ED48" s="489"/>
      <c r="EE48" s="489"/>
      <c r="EF48" s="489"/>
      <c r="EG48" s="489"/>
      <c r="EH48" s="489"/>
      <c r="EI48" s="489"/>
      <c r="EJ48" s="489"/>
      <c r="EK48" s="489"/>
      <c r="EL48" s="489"/>
      <c r="EM48" s="489"/>
      <c r="EN48" s="489"/>
      <c r="EO48" s="489"/>
      <c r="EP48" s="489"/>
      <c r="EQ48" s="489"/>
      <c r="ER48" s="489"/>
      <c r="ES48" s="489"/>
      <c r="ET48" s="489"/>
      <c r="EU48" s="489"/>
      <c r="EV48" s="489"/>
      <c r="EW48" s="489"/>
      <c r="EX48" s="489"/>
      <c r="EY48" s="489"/>
      <c r="EZ48" s="489"/>
      <c r="FA48" s="489"/>
      <c r="FB48" s="489"/>
      <c r="FC48" s="489"/>
      <c r="FD48" s="489"/>
      <c r="FE48" s="489"/>
      <c r="FF48" s="489"/>
      <c r="FG48" s="489"/>
      <c r="FH48" s="489"/>
      <c r="FI48" s="489"/>
      <c r="FJ48" s="489"/>
      <c r="FK48" s="489"/>
    </row>
    <row r="49" spans="1:167" ht="15.75" thickTop="1" x14ac:dyDescent="0.25">
      <c r="C49" s="529"/>
      <c r="D49" s="529"/>
      <c r="E49" s="530"/>
      <c r="F49" s="489"/>
      <c r="G49" s="720">
        <f>G6*((BO6/$BO$43)*$D$52)</f>
        <v>40.824757355914286</v>
      </c>
      <c r="H49" s="522"/>
      <c r="I49" s="523"/>
      <c r="J49" s="523"/>
      <c r="K49" s="523"/>
      <c r="L49" s="720">
        <f>L6*((BO6/$BO$43)*$D$52)</f>
        <v>61.237136033871437</v>
      </c>
      <c r="M49" s="522"/>
      <c r="N49" s="523"/>
      <c r="O49" s="523"/>
      <c r="P49" s="523"/>
      <c r="Q49" s="720">
        <f>Q6*((BO6/$BO$43)*$D$52)</f>
        <v>13.608252451971431</v>
      </c>
      <c r="R49" s="522"/>
      <c r="S49" s="523"/>
      <c r="T49" s="523"/>
      <c r="U49" s="523"/>
      <c r="V49" s="720">
        <f>V6*BJ6</f>
        <v>71.196502346476294</v>
      </c>
      <c r="W49" s="522"/>
      <c r="X49" s="523"/>
      <c r="Y49" s="523"/>
      <c r="Z49" s="523"/>
      <c r="AA49" s="720">
        <f>AA6*BO6</f>
        <v>630</v>
      </c>
      <c r="AB49" s="522"/>
      <c r="AC49" s="523"/>
      <c r="AD49" s="523"/>
      <c r="AE49" s="523"/>
      <c r="AF49" s="523"/>
      <c r="AG49" s="523"/>
      <c r="AH49" s="523"/>
      <c r="AI49" s="523"/>
      <c r="AJ49" s="523"/>
      <c r="AK49" s="523"/>
      <c r="AL49" s="523"/>
      <c r="AM49" s="523"/>
      <c r="AN49" s="523"/>
      <c r="AO49" s="523"/>
      <c r="AP49" s="523"/>
      <c r="AQ49" s="523"/>
      <c r="AR49" s="523"/>
      <c r="AS49" s="523"/>
      <c r="AT49" s="523"/>
      <c r="AU49" s="720">
        <f>AU6*BO6</f>
        <v>35</v>
      </c>
      <c r="AV49" s="522"/>
      <c r="AW49" s="523"/>
      <c r="AX49" s="523"/>
      <c r="AY49" s="523"/>
      <c r="AZ49" s="522"/>
      <c r="BA49" s="523"/>
      <c r="BB49" s="523"/>
      <c r="BC49" s="523"/>
      <c r="BD49" s="523"/>
      <c r="BE49" s="523"/>
      <c r="BF49" s="523"/>
      <c r="BG49" s="523"/>
      <c r="BH49" s="523"/>
      <c r="BI49" s="738">
        <v>3.5598251173238143E-2</v>
      </c>
      <c r="BJ49" s="720">
        <v>71.196502346476294</v>
      </c>
      <c r="BK49" s="720">
        <v>83.361883320281905</v>
      </c>
      <c r="BL49" s="523"/>
      <c r="BM49" s="523"/>
      <c r="BN49" s="720">
        <v>525</v>
      </c>
      <c r="BO49" s="723">
        <v>0.05</v>
      </c>
      <c r="BP49" s="723">
        <v>5.7883800847118985E-2</v>
      </c>
      <c r="BQ49" s="523"/>
      <c r="BR49" s="523"/>
      <c r="BS49" s="723"/>
      <c r="BT49" s="723"/>
      <c r="BU49" s="523"/>
      <c r="BV49" s="523"/>
      <c r="BW49" s="523"/>
      <c r="BX49" s="523"/>
      <c r="BY49" s="523"/>
      <c r="BZ49" s="523"/>
      <c r="CA49" s="523"/>
      <c r="CB49" s="523"/>
      <c r="CC49" s="523"/>
      <c r="CD49" s="523"/>
      <c r="CE49" s="523"/>
      <c r="CF49" s="523"/>
      <c r="CG49" s="523"/>
      <c r="CH49" s="523"/>
      <c r="CI49" s="523"/>
      <c r="CJ49" s="523"/>
      <c r="CK49" s="523"/>
      <c r="CL49" s="523"/>
      <c r="CM49" s="523"/>
      <c r="CN49" s="523"/>
      <c r="CO49" s="523"/>
      <c r="CP49" s="523"/>
      <c r="CQ49" s="523"/>
      <c r="CR49" s="523"/>
      <c r="CS49" s="523"/>
      <c r="CT49" s="523"/>
      <c r="CU49" s="523"/>
      <c r="CV49" s="523"/>
      <c r="CW49" s="523"/>
      <c r="CX49" s="578">
        <v>10412.488468172154</v>
      </c>
      <c r="CY49" s="523"/>
      <c r="CZ49" s="523"/>
      <c r="DA49" s="523"/>
      <c r="DB49" s="523"/>
      <c r="DC49" s="720">
        <f>DC6*BO6</f>
        <v>560</v>
      </c>
      <c r="DD49" s="523"/>
      <c r="DE49" s="523"/>
      <c r="DF49" s="523"/>
      <c r="DG49" s="523"/>
      <c r="DH49" s="720">
        <f>DH6*BO6</f>
        <v>560</v>
      </c>
      <c r="DI49" s="523"/>
      <c r="DJ49" s="523"/>
      <c r="DK49" s="523"/>
      <c r="DL49" s="523"/>
      <c r="DM49" s="523"/>
      <c r="DN49" s="523"/>
      <c r="DO49" s="523"/>
      <c r="DP49" s="523"/>
      <c r="DQ49" s="523"/>
      <c r="DR49" s="523"/>
      <c r="DS49" s="523"/>
      <c r="DT49" s="523"/>
      <c r="DU49" s="523"/>
      <c r="DV49" s="523"/>
      <c r="DW49" s="523"/>
      <c r="DX49" s="523"/>
      <c r="DY49" s="523"/>
      <c r="DZ49" s="523"/>
      <c r="EA49" s="523"/>
      <c r="EB49" s="523"/>
      <c r="EC49" s="523"/>
      <c r="ED49" s="523"/>
      <c r="EE49" s="523"/>
      <c r="EF49" s="523"/>
      <c r="EG49" s="523"/>
      <c r="EH49" s="523"/>
      <c r="EI49" s="523"/>
      <c r="EJ49" s="523"/>
      <c r="EK49" s="523"/>
      <c r="EL49" s="523"/>
      <c r="EM49" s="523"/>
      <c r="EN49" s="523"/>
      <c r="EO49" s="523"/>
      <c r="EP49" s="523"/>
      <c r="EQ49" s="523"/>
      <c r="ER49" s="523"/>
      <c r="ES49" s="523"/>
      <c r="ET49" s="523"/>
      <c r="EU49" s="523"/>
      <c r="EV49" s="523"/>
      <c r="EW49" s="523"/>
      <c r="EX49" s="523"/>
      <c r="EY49" s="523"/>
      <c r="EZ49" s="523"/>
      <c r="FA49" s="523"/>
      <c r="FB49" s="523"/>
      <c r="FC49" s="523"/>
      <c r="FD49" s="523"/>
      <c r="FE49" s="523"/>
      <c r="FF49" s="523"/>
      <c r="FG49" s="523"/>
      <c r="FH49" s="523"/>
      <c r="FI49" s="523"/>
      <c r="FJ49" s="523"/>
      <c r="FK49" s="523"/>
    </row>
    <row r="50" spans="1:167" x14ac:dyDescent="0.25">
      <c r="C50" s="528" t="s">
        <v>332</v>
      </c>
      <c r="D50" s="1028">
        <v>10500</v>
      </c>
      <c r="E50" s="1028"/>
      <c r="G50" s="737">
        <f t="shared" ref="G50:G84" si="169">G7*((BO7/$BO$43)*$D$52)</f>
        <v>0.19440360645673471</v>
      </c>
      <c r="H50" s="518"/>
      <c r="I50" s="489"/>
      <c r="J50" s="489"/>
      <c r="L50" s="737">
        <f t="shared" ref="L50:L84" si="170">L7*((BO7/$BO$43)*$D$52)</f>
        <v>0.19440360645673471</v>
      </c>
      <c r="M50" s="518"/>
      <c r="N50" s="489"/>
      <c r="O50" s="489"/>
      <c r="Q50" s="737">
        <f t="shared" ref="Q50:Q84" si="171">Q7*((BO7/$BO$43)*$D$52)</f>
        <v>3.4992649162212248</v>
      </c>
      <c r="R50" s="518"/>
      <c r="S50" s="489"/>
      <c r="T50" s="489"/>
      <c r="V50" s="737">
        <f t="shared" ref="V50:V84" si="172">V7*BJ7</f>
        <v>10.027676386827645</v>
      </c>
      <c r="W50" s="518"/>
      <c r="X50" s="489"/>
      <c r="Y50" s="489"/>
      <c r="Z50" s="489"/>
      <c r="AA50" s="737">
        <f t="shared" ref="AA50:AA84" si="173">AA7*BO7</f>
        <v>18</v>
      </c>
      <c r="AB50" s="518"/>
      <c r="AC50" s="489"/>
      <c r="AD50" s="489"/>
      <c r="AT50" s="489"/>
      <c r="AU50" s="737">
        <f t="shared" ref="AU50:AU84" si="174">AU7*BO7</f>
        <v>2.4</v>
      </c>
      <c r="AV50" s="518"/>
      <c r="AW50" s="489"/>
      <c r="AX50" s="489"/>
      <c r="AY50" s="489"/>
      <c r="AZ50" s="518"/>
      <c r="BA50" s="489"/>
      <c r="BB50" s="489"/>
      <c r="BC50" s="489"/>
      <c r="BD50" s="489"/>
      <c r="BE50" s="489"/>
      <c r="BF50" s="489"/>
      <c r="BG50" s="489"/>
      <c r="BH50" s="489"/>
      <c r="BI50" s="738">
        <v>5.0138381934138228E-3</v>
      </c>
      <c r="BJ50" s="720">
        <v>10.027676386827645</v>
      </c>
      <c r="BK50" s="512">
        <v>0</v>
      </c>
      <c r="BL50" s="489"/>
      <c r="BM50" s="489"/>
      <c r="BN50" s="720">
        <v>52.64530103084514</v>
      </c>
      <c r="BO50" s="730">
        <v>5.0138381934138228E-3</v>
      </c>
      <c r="BP50" s="730">
        <v>7.4322704387437056E-4</v>
      </c>
      <c r="BQ50" s="489"/>
      <c r="BR50" s="489"/>
      <c r="BS50" s="730"/>
      <c r="BT50" s="730"/>
      <c r="BU50" s="489"/>
      <c r="BV50" s="489"/>
      <c r="BW50" s="489"/>
      <c r="CX50" s="569">
        <v>1466.5476715735429</v>
      </c>
      <c r="DC50" s="737">
        <f t="shared" ref="DC50:DC84" si="175">DC7*BO7</f>
        <v>16</v>
      </c>
      <c r="DD50" s="518"/>
      <c r="DE50" s="489"/>
      <c r="DF50" s="489"/>
      <c r="DH50" s="737">
        <f t="shared" ref="DH50:DH84" si="176">DH7*BO7</f>
        <v>16</v>
      </c>
      <c r="DI50" s="518"/>
      <c r="DJ50" s="489"/>
      <c r="DM50" s="489"/>
      <c r="DN50" s="489"/>
      <c r="DS50" s="489"/>
      <c r="DT50" s="489"/>
      <c r="DY50" s="489"/>
      <c r="DZ50" s="489"/>
      <c r="EA50" s="489"/>
      <c r="ED50" s="489"/>
      <c r="EE50" s="489"/>
      <c r="EF50" s="489"/>
      <c r="EI50" s="489"/>
      <c r="EJ50" s="489"/>
      <c r="EK50" s="489"/>
      <c r="ES50" s="489"/>
      <c r="ET50" s="489"/>
      <c r="EU50" s="489"/>
    </row>
    <row r="51" spans="1:167" x14ac:dyDescent="0.25">
      <c r="A51" s="586"/>
      <c r="B51" s="586"/>
      <c r="C51" s="528" t="s">
        <v>362</v>
      </c>
      <c r="D51" s="1028">
        <v>2000</v>
      </c>
      <c r="E51" s="1028"/>
      <c r="G51" s="737">
        <f t="shared" si="169"/>
        <v>38.808982765840476</v>
      </c>
      <c r="H51" s="518"/>
      <c r="L51" s="737">
        <f t="shared" si="170"/>
        <v>25.872655177226985</v>
      </c>
      <c r="M51" s="518"/>
      <c r="Q51" s="737">
        <f t="shared" si="171"/>
        <v>6.4681637943067463</v>
      </c>
      <c r="R51" s="518"/>
      <c r="V51" s="737">
        <f t="shared" si="172"/>
        <v>63.374914764750727</v>
      </c>
      <c r="W51" s="518"/>
      <c r="AA51" s="737">
        <f t="shared" si="173"/>
        <v>299.44647226344716</v>
      </c>
      <c r="AB51" s="518"/>
      <c r="AU51" s="737">
        <f t="shared" si="174"/>
        <v>39.926196301792956</v>
      </c>
      <c r="AV51" s="518"/>
      <c r="AZ51" s="518"/>
      <c r="BI51" s="738">
        <v>3.1687457382375363E-2</v>
      </c>
      <c r="BJ51" s="720">
        <v>63.374914764750727</v>
      </c>
      <c r="BK51" s="512">
        <v>50.655833985904458</v>
      </c>
      <c r="BN51" s="720">
        <v>332.71830251494129</v>
      </c>
      <c r="BO51" s="730">
        <v>3.1687457382375363E-2</v>
      </c>
      <c r="BP51" s="730">
        <v>2.805082713977463E-2</v>
      </c>
      <c r="BS51" s="730"/>
      <c r="BT51" s="730"/>
      <c r="CX51" s="569">
        <v>9268.5812843447911</v>
      </c>
      <c r="DC51" s="737">
        <f t="shared" si="175"/>
        <v>266.17464201195304</v>
      </c>
      <c r="DD51" s="518"/>
      <c r="DH51" s="737">
        <f t="shared" si="176"/>
        <v>266.17464201195304</v>
      </c>
      <c r="DI51" s="518"/>
    </row>
    <row r="52" spans="1:167" x14ac:dyDescent="0.25">
      <c r="A52" s="747"/>
      <c r="B52" s="747"/>
      <c r="C52" s="739" t="s">
        <v>366</v>
      </c>
      <c r="D52" s="1028">
        <v>2041</v>
      </c>
      <c r="E52" s="1028"/>
      <c r="G52" s="737">
        <f t="shared" si="169"/>
        <v>38.880721291346944</v>
      </c>
      <c r="H52" s="518"/>
      <c r="L52" s="737">
        <f t="shared" si="170"/>
        <v>4.860090161418368</v>
      </c>
      <c r="M52" s="518"/>
      <c r="Q52" s="737">
        <f t="shared" si="171"/>
        <v>9.7201803228367361</v>
      </c>
      <c r="R52" s="518"/>
      <c r="V52" s="737">
        <f t="shared" si="172"/>
        <v>120</v>
      </c>
      <c r="W52" s="518"/>
      <c r="AA52" s="737">
        <f t="shared" si="173"/>
        <v>450</v>
      </c>
      <c r="AB52" s="518"/>
      <c r="AU52" s="737">
        <f t="shared" si="174"/>
        <v>60</v>
      </c>
      <c r="AV52" s="518"/>
      <c r="AZ52" s="518"/>
      <c r="BI52" s="738">
        <v>4.9195780353776433E-2</v>
      </c>
      <c r="BJ52" s="720">
        <v>98.39156070755287</v>
      </c>
      <c r="BK52" s="512">
        <v>196.78690289741579</v>
      </c>
      <c r="BN52" s="720">
        <v>516.55569371465253</v>
      </c>
      <c r="BO52" s="730">
        <v>4.9195780353776433E-2</v>
      </c>
      <c r="BP52" s="730">
        <v>6.1216335011587943E-2</v>
      </c>
      <c r="BS52" s="730"/>
      <c r="BT52" s="730"/>
      <c r="CX52" s="569">
        <v>14389.765753479604</v>
      </c>
      <c r="DC52" s="737">
        <f t="shared" si="175"/>
        <v>400</v>
      </c>
      <c r="DD52" s="518"/>
      <c r="DH52" s="737">
        <f t="shared" si="176"/>
        <v>400</v>
      </c>
      <c r="DI52" s="518"/>
    </row>
    <row r="53" spans="1:167" x14ac:dyDescent="0.25">
      <c r="C53" s="559" t="s">
        <v>342</v>
      </c>
      <c r="D53" s="1029">
        <v>30</v>
      </c>
      <c r="E53" s="1029"/>
      <c r="G53" s="737">
        <f t="shared" si="169"/>
        <v>0</v>
      </c>
      <c r="H53" s="518"/>
      <c r="L53" s="737">
        <f t="shared" si="170"/>
        <v>0</v>
      </c>
      <c r="M53" s="518"/>
      <c r="Q53" s="737">
        <f t="shared" si="171"/>
        <v>0</v>
      </c>
      <c r="R53" s="518"/>
      <c r="V53" s="737">
        <f t="shared" si="172"/>
        <v>0</v>
      </c>
      <c r="W53" s="518"/>
      <c r="AA53" s="737">
        <f t="shared" si="173"/>
        <v>0</v>
      </c>
      <c r="AB53" s="518"/>
      <c r="AU53" s="737">
        <f t="shared" si="174"/>
        <v>0</v>
      </c>
      <c r="AV53" s="518"/>
      <c r="AZ53" s="518"/>
      <c r="BI53" s="738">
        <v>0</v>
      </c>
      <c r="BJ53" s="720">
        <v>0</v>
      </c>
      <c r="BK53" s="512">
        <v>0</v>
      </c>
      <c r="BN53" s="720">
        <v>0</v>
      </c>
      <c r="BO53" s="730">
        <v>0</v>
      </c>
      <c r="BP53" s="730">
        <v>0</v>
      </c>
      <c r="BS53" s="730"/>
      <c r="BT53" s="730"/>
      <c r="CX53" s="569">
        <v>3519.7144117765029</v>
      </c>
      <c r="DC53" s="737">
        <f t="shared" si="175"/>
        <v>0</v>
      </c>
      <c r="DD53" s="518"/>
      <c r="DH53" s="737">
        <f t="shared" si="176"/>
        <v>0</v>
      </c>
      <c r="DI53" s="518"/>
    </row>
    <row r="54" spans="1:167" x14ac:dyDescent="0.25">
      <c r="C54" s="559" t="s">
        <v>343</v>
      </c>
      <c r="D54" s="1029">
        <v>18.5</v>
      </c>
      <c r="E54" s="1029"/>
      <c r="G54" s="737">
        <f t="shared" si="169"/>
        <v>23.328432774808167</v>
      </c>
      <c r="H54" s="518"/>
      <c r="L54" s="737">
        <f t="shared" si="170"/>
        <v>1.9440360645673473</v>
      </c>
      <c r="M54" s="518"/>
      <c r="Q54" s="737">
        <f t="shared" si="171"/>
        <v>1.9440360645673473</v>
      </c>
      <c r="R54" s="518"/>
      <c r="V54" s="737">
        <f t="shared" si="172"/>
        <v>50</v>
      </c>
      <c r="W54" s="518"/>
      <c r="AA54" s="737">
        <f t="shared" si="173"/>
        <v>180</v>
      </c>
      <c r="AB54" s="518"/>
      <c r="AU54" s="737">
        <f t="shared" si="174"/>
        <v>24</v>
      </c>
      <c r="AV54" s="518"/>
      <c r="AZ54" s="518"/>
      <c r="BI54" s="738">
        <v>4.0110705547310582E-2</v>
      </c>
      <c r="BJ54" s="720">
        <v>80.22141109462116</v>
      </c>
      <c r="BK54" s="512">
        <v>51.757047768206732</v>
      </c>
      <c r="BN54" s="720">
        <v>421.16240824676112</v>
      </c>
      <c r="BO54" s="730">
        <v>4.0110705547310582E-2</v>
      </c>
      <c r="BP54" s="730">
        <v>1.6678654199632378E-2</v>
      </c>
      <c r="BS54" s="730"/>
      <c r="BT54" s="730"/>
      <c r="CX54" s="569">
        <v>11732.381372588343</v>
      </c>
      <c r="DC54" s="737">
        <f t="shared" si="175"/>
        <v>160</v>
      </c>
      <c r="DD54" s="518"/>
      <c r="DH54" s="737">
        <f t="shared" si="176"/>
        <v>160</v>
      </c>
      <c r="DI54" s="518"/>
    </row>
    <row r="55" spans="1:167" x14ac:dyDescent="0.25">
      <c r="C55" s="559" t="s">
        <v>341</v>
      </c>
      <c r="D55" s="1030">
        <v>328.9</v>
      </c>
      <c r="E55" s="1030"/>
      <c r="G55" s="737">
        <f t="shared" si="169"/>
        <v>69.985298324424505</v>
      </c>
      <c r="H55" s="518"/>
      <c r="L55" s="737">
        <f t="shared" si="170"/>
        <v>23.328432774808171</v>
      </c>
      <c r="M55" s="518"/>
      <c r="Q55" s="737">
        <f t="shared" si="171"/>
        <v>23.328432774808171</v>
      </c>
      <c r="R55" s="518"/>
      <c r="V55" s="737">
        <f t="shared" si="172"/>
        <v>72.159159279611728</v>
      </c>
      <c r="W55" s="518"/>
      <c r="AA55" s="737">
        <f t="shared" si="173"/>
        <v>540</v>
      </c>
      <c r="AB55" s="518"/>
      <c r="AU55" s="737">
        <f t="shared" si="174"/>
        <v>72</v>
      </c>
      <c r="AV55" s="518"/>
      <c r="AZ55" s="518"/>
      <c r="BI55" s="738">
        <v>3.6079579639805862E-2</v>
      </c>
      <c r="BJ55" s="720">
        <v>72.159159279611728</v>
      </c>
      <c r="BK55" s="512">
        <v>59.135180109631953</v>
      </c>
      <c r="BN55" s="720">
        <v>378.83558621796152</v>
      </c>
      <c r="BO55" s="730">
        <v>3.6079579639805862E-2</v>
      </c>
      <c r="BP55" s="730">
        <v>4.6088068408854786E-2</v>
      </c>
      <c r="BS55" s="730"/>
      <c r="BT55" s="730"/>
      <c r="CX55" s="569">
        <v>10553.277044643213</v>
      </c>
      <c r="DC55" s="737">
        <f t="shared" si="175"/>
        <v>480</v>
      </c>
      <c r="DD55" s="518"/>
      <c r="DH55" s="737">
        <f t="shared" si="176"/>
        <v>480</v>
      </c>
      <c r="DI55" s="518"/>
    </row>
    <row r="56" spans="1:167" x14ac:dyDescent="0.25">
      <c r="C56" s="559" t="s">
        <v>365</v>
      </c>
      <c r="D56" s="1031">
        <v>62779863</v>
      </c>
      <c r="E56" s="1031"/>
      <c r="G56" s="737">
        <f t="shared" si="169"/>
        <v>12.247427206774285</v>
      </c>
      <c r="H56" s="518"/>
      <c r="L56" s="737">
        <f t="shared" si="170"/>
        <v>36.742281620322856</v>
      </c>
      <c r="M56" s="518"/>
      <c r="Q56" s="737">
        <f t="shared" si="171"/>
        <v>8.1649514711828584</v>
      </c>
      <c r="R56" s="518"/>
      <c r="V56" s="737">
        <f t="shared" si="172"/>
        <v>36.099634992579524</v>
      </c>
      <c r="W56" s="518"/>
      <c r="AA56" s="737">
        <f t="shared" si="173"/>
        <v>189</v>
      </c>
      <c r="AB56" s="518"/>
      <c r="AU56" s="737">
        <f t="shared" si="174"/>
        <v>10.5</v>
      </c>
      <c r="AV56" s="518"/>
      <c r="AZ56" s="518"/>
      <c r="BI56" s="738">
        <v>1.8049817496289762E-2</v>
      </c>
      <c r="BJ56" s="720">
        <v>36.099634992579524</v>
      </c>
      <c r="BK56" s="512">
        <v>30.833985904463585</v>
      </c>
      <c r="BN56" s="720">
        <v>189.52308371104249</v>
      </c>
      <c r="BO56" s="730">
        <v>1.8049817496289762E-2</v>
      </c>
      <c r="BP56" s="730">
        <v>1.9419803404459358E-2</v>
      </c>
      <c r="BS56" s="730"/>
      <c r="BT56" s="730"/>
      <c r="CX56" s="569">
        <v>5279.5716176647547</v>
      </c>
      <c r="DC56" s="737">
        <f t="shared" si="175"/>
        <v>168</v>
      </c>
      <c r="DD56" s="518"/>
      <c r="DH56" s="737">
        <f t="shared" si="176"/>
        <v>168</v>
      </c>
      <c r="DI56" s="518"/>
    </row>
    <row r="57" spans="1:167" x14ac:dyDescent="0.25">
      <c r="C57" s="559" t="s">
        <v>348</v>
      </c>
      <c r="D57" s="1013">
        <v>1000000</v>
      </c>
      <c r="E57" s="1013"/>
      <c r="G57" s="737">
        <f t="shared" si="169"/>
        <v>17.496324581106126</v>
      </c>
      <c r="H57" s="518"/>
      <c r="L57" s="737">
        <f t="shared" si="170"/>
        <v>17.496324581106126</v>
      </c>
      <c r="M57" s="518"/>
      <c r="Q57" s="737">
        <f t="shared" si="171"/>
        <v>2.9160540968510213</v>
      </c>
      <c r="R57" s="518"/>
      <c r="V57" s="737">
        <f t="shared" si="172"/>
        <v>50</v>
      </c>
      <c r="W57" s="518"/>
      <c r="AA57" s="737">
        <f t="shared" si="173"/>
        <v>270</v>
      </c>
      <c r="AB57" s="518"/>
      <c r="AU57" s="737">
        <f t="shared" si="174"/>
        <v>36</v>
      </c>
      <c r="AV57" s="518"/>
      <c r="AZ57" s="518"/>
      <c r="BI57" s="738">
        <v>1.5041514580241467E-2</v>
      </c>
      <c r="BJ57" s="720">
        <v>30.083029160482933</v>
      </c>
      <c r="BK57" s="512">
        <v>48.453406421299917</v>
      </c>
      <c r="BN57" s="720">
        <v>157.93590309253543</v>
      </c>
      <c r="BO57" s="730">
        <v>1.5041514580241468E-2</v>
      </c>
      <c r="BP57" s="730">
        <v>1.8884360265324061E-2</v>
      </c>
      <c r="BS57" s="730"/>
      <c r="BT57" s="730"/>
      <c r="CX57" s="569">
        <v>4399.6430147206283</v>
      </c>
      <c r="DC57" s="737">
        <f t="shared" si="175"/>
        <v>240</v>
      </c>
      <c r="DD57" s="518"/>
      <c r="DH57" s="737">
        <f t="shared" si="176"/>
        <v>240</v>
      </c>
      <c r="DI57" s="518"/>
    </row>
    <row r="58" spans="1:167" x14ac:dyDescent="0.25">
      <c r="C58" s="559" t="s">
        <v>349</v>
      </c>
      <c r="D58" s="1013">
        <v>4000000</v>
      </c>
      <c r="E58" s="1013">
        <v>4000000</v>
      </c>
      <c r="G58" s="737">
        <f t="shared" si="169"/>
        <v>6.9985298324424496</v>
      </c>
      <c r="H58" s="518"/>
      <c r="L58" s="737">
        <f t="shared" si="170"/>
        <v>9.331373109923268</v>
      </c>
      <c r="M58" s="518"/>
      <c r="Q58" s="737">
        <f t="shared" si="171"/>
        <v>6.9985298324424496</v>
      </c>
      <c r="R58" s="518"/>
      <c r="V58" s="737">
        <f t="shared" si="172"/>
        <v>20</v>
      </c>
      <c r="W58" s="518"/>
      <c r="AA58" s="737">
        <f t="shared" si="173"/>
        <v>108</v>
      </c>
      <c r="AB58" s="518"/>
      <c r="AU58" s="737">
        <f t="shared" si="174"/>
        <v>14.399999999999999</v>
      </c>
      <c r="AV58" s="518"/>
      <c r="AZ58" s="518"/>
      <c r="BI58" s="738">
        <v>2.206088805102082E-2</v>
      </c>
      <c r="BJ58" s="720">
        <v>44.121776102041643</v>
      </c>
      <c r="BK58" s="512">
        <v>7.7084964761158963</v>
      </c>
      <c r="BN58" s="720">
        <v>231.6393245357186</v>
      </c>
      <c r="BO58" s="730">
        <v>2.206088805102082E-2</v>
      </c>
      <c r="BP58" s="730">
        <v>8.4472148965076318E-3</v>
      </c>
      <c r="BS58" s="730"/>
      <c r="BT58" s="730"/>
      <c r="CX58" s="569">
        <v>6452.8097549235881</v>
      </c>
      <c r="DC58" s="737">
        <f t="shared" si="175"/>
        <v>96</v>
      </c>
      <c r="DD58" s="518"/>
      <c r="DH58" s="737">
        <f t="shared" si="176"/>
        <v>96</v>
      </c>
      <c r="DI58" s="518"/>
    </row>
    <row r="59" spans="1:167" x14ac:dyDescent="0.25">
      <c r="C59" s="559" t="s">
        <v>356</v>
      </c>
      <c r="D59" s="1013">
        <v>9362</v>
      </c>
      <c r="E59" s="1013"/>
      <c r="G59" s="737">
        <f t="shared" si="169"/>
        <v>9.914583929293471</v>
      </c>
      <c r="H59" s="518"/>
      <c r="L59" s="737">
        <f t="shared" si="170"/>
        <v>89.231255363641239</v>
      </c>
      <c r="M59" s="518"/>
      <c r="Q59" s="737">
        <f t="shared" si="171"/>
        <v>34.701043752527148</v>
      </c>
      <c r="R59" s="518"/>
      <c r="V59" s="737">
        <f t="shared" si="172"/>
        <v>100</v>
      </c>
      <c r="W59" s="518"/>
      <c r="AA59" s="737">
        <f t="shared" si="173"/>
        <v>459</v>
      </c>
      <c r="AB59" s="518"/>
      <c r="AU59" s="737">
        <f t="shared" si="174"/>
        <v>25.5</v>
      </c>
      <c r="AV59" s="518"/>
      <c r="AZ59" s="518"/>
      <c r="BI59" s="738">
        <v>3.7042236572941319E-2</v>
      </c>
      <c r="BJ59" s="720">
        <v>74.08447314588264</v>
      </c>
      <c r="BK59" s="512">
        <v>107.91895066562256</v>
      </c>
      <c r="BN59" s="720">
        <v>388.94348401588383</v>
      </c>
      <c r="BO59" s="730">
        <v>3.7042236572941319E-2</v>
      </c>
      <c r="BP59" s="730">
        <v>4.5232957723967071E-2</v>
      </c>
      <c r="BS59" s="730"/>
      <c r="BT59" s="730"/>
      <c r="CX59" s="569">
        <v>10834.854197585333</v>
      </c>
      <c r="DC59" s="737">
        <f t="shared" si="175"/>
        <v>408</v>
      </c>
      <c r="DD59" s="518"/>
      <c r="DH59" s="737">
        <f t="shared" si="176"/>
        <v>408</v>
      </c>
      <c r="DI59" s="518"/>
    </row>
    <row r="60" spans="1:167" x14ac:dyDescent="0.25">
      <c r="C60" s="559" t="s">
        <v>357</v>
      </c>
      <c r="D60" s="1013">
        <v>2009</v>
      </c>
      <c r="E60" s="1013"/>
      <c r="G60" s="737">
        <f t="shared" si="169"/>
        <v>15.552288516538779</v>
      </c>
      <c r="H60" s="518"/>
      <c r="L60" s="737">
        <f t="shared" si="170"/>
        <v>15.552288516538779</v>
      </c>
      <c r="M60" s="518"/>
      <c r="Q60" s="737">
        <f t="shared" si="171"/>
        <v>19.440360645673472</v>
      </c>
      <c r="R60" s="518"/>
      <c r="V60" s="737">
        <f t="shared" si="172"/>
        <v>50</v>
      </c>
      <c r="W60" s="518"/>
      <c r="AA60" s="737">
        <f t="shared" si="173"/>
        <v>360</v>
      </c>
      <c r="AB60" s="518"/>
      <c r="AU60" s="737">
        <f t="shared" si="174"/>
        <v>48</v>
      </c>
      <c r="AV60" s="518"/>
      <c r="AZ60" s="518"/>
      <c r="BI60" s="738">
        <v>8.0141189683526542E-2</v>
      </c>
      <c r="BJ60" s="720">
        <v>160.2823793670531</v>
      </c>
      <c r="BK60" s="512">
        <v>44.819400939702426</v>
      </c>
      <c r="BN60" s="720">
        <v>841.48249167702875</v>
      </c>
      <c r="BO60" s="730">
        <v>8.0141189683526542E-2</v>
      </c>
      <c r="BP60" s="730">
        <v>3.3804842963318142E-2</v>
      </c>
      <c r="BS60" s="730"/>
      <c r="BT60" s="730"/>
      <c r="CX60" s="569">
        <v>23441.297982431508</v>
      </c>
      <c r="DC60" s="737">
        <f t="shared" si="175"/>
        <v>320</v>
      </c>
      <c r="DD60" s="518"/>
      <c r="DH60" s="737">
        <f t="shared" si="176"/>
        <v>320</v>
      </c>
      <c r="DI60" s="518"/>
    </row>
    <row r="61" spans="1:167" x14ac:dyDescent="0.25">
      <c r="C61" s="559" t="s">
        <v>358</v>
      </c>
      <c r="D61" s="1013">
        <v>2286</v>
      </c>
      <c r="E61" s="1013"/>
      <c r="G61" s="737">
        <f t="shared" si="169"/>
        <v>6.8041262259857156</v>
      </c>
      <c r="H61" s="518"/>
      <c r="L61" s="737">
        <f t="shared" si="170"/>
        <v>6.8041262259857156</v>
      </c>
      <c r="M61" s="518"/>
      <c r="Q61" s="737">
        <f t="shared" si="171"/>
        <v>30.618568016935718</v>
      </c>
      <c r="R61" s="518"/>
      <c r="V61" s="737">
        <f t="shared" si="172"/>
        <v>20</v>
      </c>
      <c r="W61" s="518"/>
      <c r="AA61" s="737">
        <f t="shared" si="173"/>
        <v>157.5</v>
      </c>
      <c r="AB61" s="518"/>
      <c r="AU61" s="737">
        <f t="shared" si="174"/>
        <v>21</v>
      </c>
      <c r="AV61" s="518"/>
      <c r="AZ61" s="518"/>
      <c r="BI61" s="738">
        <v>3.9769764550158439E-2</v>
      </c>
      <c r="BJ61" s="720">
        <v>79.539529100316884</v>
      </c>
      <c r="BK61" s="512">
        <v>23.125489428347692</v>
      </c>
      <c r="BN61" s="720">
        <v>417.5825277766636</v>
      </c>
      <c r="BO61" s="730">
        <v>3.9769764550158439E-2</v>
      </c>
      <c r="BP61" s="730">
        <v>1.4145288899544473E-2</v>
      </c>
      <c r="BS61" s="730"/>
      <c r="BT61" s="730"/>
      <c r="CX61" s="569">
        <v>11632.656130921341</v>
      </c>
      <c r="DC61" s="737">
        <f t="shared" si="175"/>
        <v>140</v>
      </c>
      <c r="DD61" s="518"/>
      <c r="DH61" s="737">
        <f t="shared" si="176"/>
        <v>140</v>
      </c>
      <c r="DI61" s="518"/>
    </row>
    <row r="62" spans="1:167" x14ac:dyDescent="0.25">
      <c r="G62" s="737">
        <f t="shared" si="169"/>
        <v>17.496324581106126</v>
      </c>
      <c r="H62" s="518"/>
      <c r="L62" s="737">
        <f t="shared" si="170"/>
        <v>1.4580270484255107</v>
      </c>
      <c r="M62" s="518"/>
      <c r="Q62" s="737">
        <f t="shared" si="171"/>
        <v>11.664216387404085</v>
      </c>
      <c r="R62" s="518"/>
      <c r="V62" s="737">
        <f t="shared" si="172"/>
        <v>10</v>
      </c>
      <c r="W62" s="518"/>
      <c r="AA62" s="737">
        <f t="shared" si="173"/>
        <v>135</v>
      </c>
      <c r="AB62" s="518"/>
      <c r="AU62" s="737">
        <f t="shared" si="174"/>
        <v>18</v>
      </c>
      <c r="AV62" s="518"/>
      <c r="AZ62" s="518"/>
      <c r="BI62" s="738">
        <v>3.0083029160482933E-2</v>
      </c>
      <c r="BJ62" s="720">
        <v>60.166058320965867</v>
      </c>
      <c r="BK62" s="512">
        <v>1.4315779169929523</v>
      </c>
      <c r="BN62" s="720">
        <v>315.87180618507085</v>
      </c>
      <c r="BO62" s="730">
        <v>3.0083029160482937E-2</v>
      </c>
      <c r="BP62" s="730">
        <v>7.0087109406217528E-3</v>
      </c>
      <c r="BS62" s="730"/>
      <c r="BT62" s="730"/>
      <c r="CX62" s="569">
        <v>8799.2860294412567</v>
      </c>
      <c r="DC62" s="737">
        <f t="shared" si="175"/>
        <v>120</v>
      </c>
      <c r="DD62" s="518"/>
      <c r="DH62" s="737">
        <f t="shared" si="176"/>
        <v>120</v>
      </c>
      <c r="DI62" s="518"/>
    </row>
    <row r="63" spans="1:167" x14ac:dyDescent="0.25">
      <c r="G63" s="737">
        <f t="shared" si="169"/>
        <v>15.552288516538779</v>
      </c>
      <c r="H63" s="518"/>
      <c r="L63" s="737">
        <f t="shared" si="170"/>
        <v>1.9440360645673473</v>
      </c>
      <c r="M63" s="518"/>
      <c r="Q63" s="737">
        <f t="shared" si="171"/>
        <v>3.8880721291346947</v>
      </c>
      <c r="R63" s="518"/>
      <c r="V63" s="737">
        <f t="shared" si="172"/>
        <v>32.088564437848468</v>
      </c>
      <c r="W63" s="518"/>
      <c r="AA63" s="737">
        <f t="shared" si="173"/>
        <v>180</v>
      </c>
      <c r="AB63" s="518"/>
      <c r="AU63" s="737">
        <f t="shared" si="174"/>
        <v>24</v>
      </c>
      <c r="AV63" s="518"/>
      <c r="AZ63" s="518"/>
      <c r="BI63" s="738">
        <v>1.6044282218924233E-2</v>
      </c>
      <c r="BJ63" s="720">
        <v>32.088564437848468</v>
      </c>
      <c r="BK63" s="512">
        <v>6.6072826938136249</v>
      </c>
      <c r="BN63" s="720">
        <v>168.46496329870445</v>
      </c>
      <c r="BO63" s="730">
        <v>1.6044282218924233E-2</v>
      </c>
      <c r="BP63" s="730">
        <v>7.0087109406217528E-3</v>
      </c>
      <c r="BS63" s="730"/>
      <c r="BT63" s="730"/>
      <c r="CX63" s="569">
        <v>4692.9525490353371</v>
      </c>
      <c r="DC63" s="737">
        <f t="shared" si="175"/>
        <v>160</v>
      </c>
      <c r="DD63" s="518"/>
      <c r="DH63" s="737">
        <f t="shared" si="176"/>
        <v>160</v>
      </c>
      <c r="DI63" s="518"/>
    </row>
    <row r="64" spans="1:167" x14ac:dyDescent="0.25">
      <c r="G64" s="737">
        <f t="shared" si="169"/>
        <v>30.618568016935718</v>
      </c>
      <c r="H64" s="518"/>
      <c r="L64" s="737">
        <f t="shared" si="170"/>
        <v>6.8041262259857156</v>
      </c>
      <c r="M64" s="518"/>
      <c r="Q64" s="737">
        <f t="shared" si="171"/>
        <v>13.608252451971431</v>
      </c>
      <c r="R64" s="518"/>
      <c r="V64" s="737">
        <f t="shared" si="172"/>
        <v>20</v>
      </c>
      <c r="W64" s="518"/>
      <c r="AA64" s="737">
        <f t="shared" si="173"/>
        <v>157.5</v>
      </c>
      <c r="AB64" s="518"/>
      <c r="AU64" s="737">
        <f t="shared" si="174"/>
        <v>21</v>
      </c>
      <c r="AV64" s="518"/>
      <c r="AZ64" s="518"/>
      <c r="BI64" s="738">
        <v>2.6473065661224982E-2</v>
      </c>
      <c r="BJ64" s="720">
        <v>52.946131322449965</v>
      </c>
      <c r="BK64" s="512">
        <v>22.024275646045421</v>
      </c>
      <c r="BN64" s="720">
        <v>277.96718944286232</v>
      </c>
      <c r="BO64" s="730">
        <v>2.6473065661224982E-2</v>
      </c>
      <c r="BP64" s="730">
        <v>1.6382961719811392E-2</v>
      </c>
      <c r="BS64" s="730"/>
      <c r="BT64" s="730"/>
      <c r="CX64" s="569">
        <v>7743.3717059083056</v>
      </c>
      <c r="DC64" s="737">
        <f t="shared" si="175"/>
        <v>140</v>
      </c>
      <c r="DD64" s="518"/>
      <c r="DH64" s="737">
        <f t="shared" si="176"/>
        <v>140</v>
      </c>
      <c r="DI64" s="518"/>
    </row>
    <row r="65" spans="7:113" x14ac:dyDescent="0.25">
      <c r="G65" s="737">
        <f t="shared" si="169"/>
        <v>48.114892598041841</v>
      </c>
      <c r="H65" s="518"/>
      <c r="L65" s="737">
        <f t="shared" si="170"/>
        <v>32.076595065361225</v>
      </c>
      <c r="M65" s="518"/>
      <c r="Q65" s="737">
        <f t="shared" si="171"/>
        <v>5.3460991775602054</v>
      </c>
      <c r="R65" s="518"/>
      <c r="V65" s="737">
        <f t="shared" si="172"/>
        <v>4</v>
      </c>
      <c r="W65" s="518"/>
      <c r="AA65" s="737">
        <f t="shared" si="173"/>
        <v>247.5</v>
      </c>
      <c r="AB65" s="518"/>
      <c r="AU65" s="737">
        <f t="shared" si="174"/>
        <v>13.75</v>
      </c>
      <c r="AV65" s="518"/>
      <c r="AZ65" s="518"/>
      <c r="BI65" s="738">
        <v>2E-3</v>
      </c>
      <c r="BJ65" s="720">
        <v>4</v>
      </c>
      <c r="BK65" s="512">
        <v>8.4793461237274865</v>
      </c>
      <c r="BN65" s="720">
        <v>210</v>
      </c>
      <c r="BO65" s="730">
        <v>0.02</v>
      </c>
      <c r="BP65" s="730">
        <v>1.8620634540078316E-2</v>
      </c>
      <c r="BS65" s="730"/>
      <c r="BT65" s="730"/>
      <c r="CX65" s="569">
        <v>4106.3334804059195</v>
      </c>
      <c r="DC65" s="737">
        <f t="shared" si="175"/>
        <v>220</v>
      </c>
      <c r="DD65" s="518"/>
      <c r="DH65" s="737">
        <f t="shared" si="176"/>
        <v>220</v>
      </c>
      <c r="DI65" s="518"/>
    </row>
    <row r="66" spans="7:113" x14ac:dyDescent="0.25">
      <c r="G66" s="737">
        <f t="shared" si="169"/>
        <v>72.901352421275519</v>
      </c>
      <c r="H66" s="518"/>
      <c r="L66" s="737">
        <f t="shared" si="170"/>
        <v>94.771758147658176</v>
      </c>
      <c r="M66" s="518"/>
      <c r="Q66" s="737">
        <f t="shared" si="171"/>
        <v>29.160540968510208</v>
      </c>
      <c r="R66" s="518"/>
      <c r="V66" s="737">
        <f t="shared" si="172"/>
        <v>120</v>
      </c>
      <c r="W66" s="518"/>
      <c r="AA66" s="737">
        <f t="shared" si="173"/>
        <v>675</v>
      </c>
      <c r="AB66" s="518"/>
      <c r="AU66" s="737">
        <f t="shared" si="174"/>
        <v>60</v>
      </c>
      <c r="AV66" s="518"/>
      <c r="AZ66" s="518"/>
      <c r="BI66" s="738">
        <v>3.1707512735149018E-2</v>
      </c>
      <c r="BJ66" s="720">
        <v>63.415025470298033</v>
      </c>
      <c r="BK66" s="512">
        <v>102.08251761942051</v>
      </c>
      <c r="BN66" s="720">
        <v>332.92888371906469</v>
      </c>
      <c r="BO66" s="730">
        <v>3.1707512735149018E-2</v>
      </c>
      <c r="BP66" s="730">
        <v>5.5118676576360583E-2</v>
      </c>
      <c r="BS66" s="730"/>
      <c r="BT66" s="730"/>
      <c r="CX66" s="569">
        <v>9274.4474750310856</v>
      </c>
      <c r="DC66" s="737">
        <f t="shared" si="175"/>
        <v>600</v>
      </c>
      <c r="DD66" s="518"/>
      <c r="DH66" s="737">
        <f t="shared" si="176"/>
        <v>600</v>
      </c>
      <c r="DI66" s="518"/>
    </row>
    <row r="67" spans="7:113" x14ac:dyDescent="0.25">
      <c r="G67" s="737">
        <f t="shared" si="169"/>
        <v>0.81875491067173989</v>
      </c>
      <c r="H67" s="518"/>
      <c r="L67" s="737">
        <f t="shared" si="170"/>
        <v>0.81875491067173989</v>
      </c>
      <c r="M67" s="518"/>
      <c r="Q67" s="737">
        <f t="shared" si="171"/>
        <v>3.6843970980228291</v>
      </c>
      <c r="R67" s="518"/>
      <c r="V67" s="737">
        <f t="shared" si="172"/>
        <v>4.0110705547310586</v>
      </c>
      <c r="W67" s="518"/>
      <c r="AA67" s="737">
        <f t="shared" si="173"/>
        <v>18.952308371104252</v>
      </c>
      <c r="AB67" s="518"/>
      <c r="AU67" s="737">
        <f t="shared" si="174"/>
        <v>2.5269744494805666</v>
      </c>
      <c r="AV67" s="518"/>
      <c r="AZ67" s="518"/>
      <c r="BI67" s="738">
        <v>2.0055352773655291E-3</v>
      </c>
      <c r="BJ67" s="720">
        <v>4.0110705547310586</v>
      </c>
      <c r="BK67" s="512">
        <v>1.101213782302271</v>
      </c>
      <c r="BN67" s="720">
        <v>21.058120412338056</v>
      </c>
      <c r="BO67" s="730">
        <v>2.0055352773655291E-3</v>
      </c>
      <c r="BP67" s="730">
        <v>1.8380883880764003E-3</v>
      </c>
      <c r="BS67" s="730"/>
      <c r="BT67" s="730"/>
      <c r="CX67" s="569">
        <v>586.61906862941714</v>
      </c>
      <c r="DC67" s="737">
        <f t="shared" si="175"/>
        <v>16.846496329870444</v>
      </c>
      <c r="DD67" s="518"/>
      <c r="DH67" s="737">
        <f t="shared" si="176"/>
        <v>16.846496329870444</v>
      </c>
      <c r="DI67" s="518"/>
    </row>
    <row r="68" spans="7:113" x14ac:dyDescent="0.25">
      <c r="G68" s="737">
        <f t="shared" si="169"/>
        <v>0</v>
      </c>
      <c r="H68" s="518"/>
      <c r="L68" s="737">
        <f t="shared" si="170"/>
        <v>0</v>
      </c>
      <c r="M68" s="518"/>
      <c r="Q68" s="737">
        <f t="shared" si="171"/>
        <v>0</v>
      </c>
      <c r="R68" s="518"/>
      <c r="V68" s="737">
        <f t="shared" si="172"/>
        <v>0</v>
      </c>
      <c r="W68" s="518"/>
      <c r="AA68" s="737">
        <f t="shared" si="173"/>
        <v>0</v>
      </c>
      <c r="AB68" s="518"/>
      <c r="AU68" s="737">
        <f t="shared" si="174"/>
        <v>0</v>
      </c>
      <c r="AV68" s="518"/>
      <c r="AZ68" s="518"/>
      <c r="BI68" s="738">
        <v>0</v>
      </c>
      <c r="BJ68" s="720">
        <v>0</v>
      </c>
      <c r="BK68" s="512">
        <v>0.77084964761158958</v>
      </c>
      <c r="BN68" s="720">
        <v>0</v>
      </c>
      <c r="BO68" s="730">
        <v>0</v>
      </c>
      <c r="BP68" s="730">
        <v>3.0128666187165345E-3</v>
      </c>
      <c r="BS68" s="730"/>
      <c r="BT68" s="730"/>
      <c r="CX68" s="569">
        <v>0</v>
      </c>
      <c r="DC68" s="737">
        <f t="shared" si="175"/>
        <v>0</v>
      </c>
      <c r="DD68" s="518"/>
      <c r="DH68" s="737">
        <f t="shared" si="176"/>
        <v>0</v>
      </c>
      <c r="DI68" s="518"/>
    </row>
    <row r="69" spans="7:113" x14ac:dyDescent="0.25">
      <c r="G69" s="737">
        <f t="shared" si="169"/>
        <v>34.992649162212253</v>
      </c>
      <c r="H69" s="518"/>
      <c r="L69" s="737">
        <f t="shared" si="170"/>
        <v>139.97059664884901</v>
      </c>
      <c r="M69" s="518"/>
      <c r="Q69" s="737">
        <f t="shared" si="171"/>
        <v>46.656865549616342</v>
      </c>
      <c r="R69" s="518"/>
      <c r="V69" s="737">
        <f t="shared" si="172"/>
        <v>101.27953150695922</v>
      </c>
      <c r="W69" s="518"/>
      <c r="AA69" s="737">
        <f t="shared" si="173"/>
        <v>1080</v>
      </c>
      <c r="AB69" s="518"/>
      <c r="AU69" s="737">
        <f t="shared" si="174"/>
        <v>60</v>
      </c>
      <c r="AV69" s="518"/>
      <c r="AZ69" s="518"/>
      <c r="BI69" s="738">
        <v>5.0639765753479608E-2</v>
      </c>
      <c r="BJ69" s="720">
        <v>101.27953150695922</v>
      </c>
      <c r="BK69" s="512">
        <v>146.7917971808927</v>
      </c>
      <c r="BN69" s="720">
        <v>1050</v>
      </c>
      <c r="BO69" s="730">
        <v>0.1</v>
      </c>
      <c r="BP69" s="730">
        <v>0.10418764484935666</v>
      </c>
      <c r="BS69" s="730"/>
      <c r="BT69" s="730"/>
      <c r="CX69" s="569">
        <v>14812.131482892783</v>
      </c>
      <c r="DC69" s="737">
        <f t="shared" si="175"/>
        <v>960</v>
      </c>
      <c r="DD69" s="518"/>
      <c r="DH69" s="737">
        <f t="shared" si="176"/>
        <v>960</v>
      </c>
      <c r="DI69" s="518"/>
    </row>
    <row r="70" spans="7:113" x14ac:dyDescent="0.25">
      <c r="G70" s="737">
        <f t="shared" si="169"/>
        <v>5.8321081937020427</v>
      </c>
      <c r="H70" s="518"/>
      <c r="L70" s="737">
        <f t="shared" si="170"/>
        <v>0.72901352421275534</v>
      </c>
      <c r="M70" s="518"/>
      <c r="Q70" s="737">
        <f t="shared" si="171"/>
        <v>0.72901352421275534</v>
      </c>
      <c r="R70" s="518"/>
      <c r="V70" s="737">
        <f t="shared" si="172"/>
        <v>5</v>
      </c>
      <c r="W70" s="518"/>
      <c r="AA70" s="737">
        <f t="shared" si="173"/>
        <v>67.5</v>
      </c>
      <c r="AB70" s="518"/>
      <c r="AU70" s="737">
        <f t="shared" si="174"/>
        <v>9</v>
      </c>
      <c r="AV70" s="518"/>
      <c r="AZ70" s="518"/>
      <c r="BI70" s="738">
        <v>1.4038746941558704E-2</v>
      </c>
      <c r="BJ70" s="720">
        <v>28.077493883117409</v>
      </c>
      <c r="BK70" s="512">
        <v>2.2024275646045419</v>
      </c>
      <c r="BN70" s="720">
        <v>147.40684288636638</v>
      </c>
      <c r="BO70" s="730">
        <v>1.4038746941558704E-2</v>
      </c>
      <c r="BP70" s="730">
        <v>1.0389195236953567E-3</v>
      </c>
      <c r="BS70" s="730"/>
      <c r="BT70" s="730"/>
      <c r="CX70" s="569">
        <v>4106.3334804059195</v>
      </c>
      <c r="DC70" s="737">
        <f t="shared" si="175"/>
        <v>60</v>
      </c>
      <c r="DD70" s="518"/>
      <c r="DH70" s="737">
        <f t="shared" si="176"/>
        <v>60</v>
      </c>
      <c r="DI70" s="518"/>
    </row>
    <row r="71" spans="7:113" x14ac:dyDescent="0.25">
      <c r="G71" s="737">
        <f t="shared" si="169"/>
        <v>19.440360645673472</v>
      </c>
      <c r="H71" s="518"/>
      <c r="L71" s="737">
        <f t="shared" si="170"/>
        <v>9.7201803228367361</v>
      </c>
      <c r="M71" s="518"/>
      <c r="Q71" s="737">
        <f t="shared" si="171"/>
        <v>4.860090161418368</v>
      </c>
      <c r="R71" s="518"/>
      <c r="V71" s="737">
        <f t="shared" si="172"/>
        <v>50</v>
      </c>
      <c r="W71" s="518"/>
      <c r="AA71" s="737">
        <f t="shared" si="173"/>
        <v>225</v>
      </c>
      <c r="AB71" s="518"/>
      <c r="AU71" s="737">
        <f t="shared" si="174"/>
        <v>30</v>
      </c>
      <c r="AV71" s="518"/>
      <c r="AZ71" s="518"/>
      <c r="BI71" s="738">
        <v>6.778709237495488E-2</v>
      </c>
      <c r="BJ71" s="720">
        <v>135.57418474990976</v>
      </c>
      <c r="BK71" s="512">
        <v>37.110904463586529</v>
      </c>
      <c r="BN71" s="720">
        <v>711.76446993702621</v>
      </c>
      <c r="BO71" s="730">
        <v>6.778709237495488E-2</v>
      </c>
      <c r="BP71" s="730">
        <v>1.851674258770878E-2</v>
      </c>
      <c r="BS71" s="730"/>
      <c r="BT71" s="730"/>
      <c r="CX71" s="569">
        <v>19827.724519674299</v>
      </c>
      <c r="DC71" s="737">
        <f t="shared" si="175"/>
        <v>200</v>
      </c>
      <c r="DD71" s="518"/>
      <c r="DH71" s="737">
        <f t="shared" si="176"/>
        <v>200</v>
      </c>
      <c r="DI71" s="518"/>
    </row>
    <row r="72" spans="7:113" x14ac:dyDescent="0.25">
      <c r="G72" s="737">
        <f t="shared" si="169"/>
        <v>54.433009807885725</v>
      </c>
      <c r="H72" s="518"/>
      <c r="L72" s="737">
        <f t="shared" si="170"/>
        <v>27.216504903942862</v>
      </c>
      <c r="M72" s="518"/>
      <c r="Q72" s="737">
        <f t="shared" si="171"/>
        <v>13.608252451971431</v>
      </c>
      <c r="R72" s="518"/>
      <c r="V72" s="737">
        <f t="shared" si="172"/>
        <v>80</v>
      </c>
      <c r="W72" s="518"/>
      <c r="AA72" s="737">
        <f t="shared" si="173"/>
        <v>315</v>
      </c>
      <c r="AB72" s="518"/>
      <c r="AU72" s="737">
        <f t="shared" si="174"/>
        <v>42</v>
      </c>
      <c r="AV72" s="518"/>
      <c r="AZ72" s="518"/>
      <c r="BI72" s="738">
        <v>7.2199269985159048E-2</v>
      </c>
      <c r="BJ72" s="720">
        <v>144.3985399703181</v>
      </c>
      <c r="BK72" s="512">
        <v>65.301977290524661</v>
      </c>
      <c r="BN72" s="720">
        <v>758.09233484416995</v>
      </c>
      <c r="BO72" s="730">
        <v>7.2199269985159048E-2</v>
      </c>
      <c r="BP72" s="730">
        <v>2.7675217773515542E-2</v>
      </c>
      <c r="BS72" s="730"/>
      <c r="BT72" s="730"/>
      <c r="CX72" s="569">
        <v>21118.286470659019</v>
      </c>
      <c r="DC72" s="737">
        <f t="shared" si="175"/>
        <v>280</v>
      </c>
      <c r="DD72" s="518"/>
      <c r="DH72" s="737">
        <f t="shared" si="176"/>
        <v>280</v>
      </c>
      <c r="DI72" s="518"/>
    </row>
    <row r="73" spans="7:113" x14ac:dyDescent="0.25">
      <c r="G73" s="737">
        <f t="shared" si="169"/>
        <v>69.985298324424505</v>
      </c>
      <c r="H73" s="518"/>
      <c r="L73" s="737">
        <f t="shared" si="170"/>
        <v>209.95589497327353</v>
      </c>
      <c r="M73" s="518"/>
      <c r="Q73" s="737">
        <f t="shared" si="171"/>
        <v>233.28432774808169</v>
      </c>
      <c r="R73" s="518"/>
      <c r="V73" s="737">
        <f t="shared" si="172"/>
        <v>140</v>
      </c>
      <c r="W73" s="518"/>
      <c r="AA73" s="737">
        <f t="shared" si="173"/>
        <v>1080</v>
      </c>
      <c r="AB73" s="518"/>
      <c r="AU73" s="737">
        <f t="shared" si="174"/>
        <v>84.000000000000014</v>
      </c>
      <c r="AV73" s="518"/>
      <c r="AZ73" s="518"/>
      <c r="BI73" s="738">
        <v>7.0000000000000007E-2</v>
      </c>
      <c r="BJ73" s="720">
        <v>140</v>
      </c>
      <c r="BK73" s="512">
        <v>186.87597885669538</v>
      </c>
      <c r="BN73" s="720">
        <v>819.16088403995025</v>
      </c>
      <c r="BO73" s="730">
        <v>7.8015322289519073E-2</v>
      </c>
      <c r="BP73" s="730">
        <v>7.126188763685766E-2</v>
      </c>
      <c r="BS73" s="730"/>
      <c r="BT73" s="730"/>
      <c r="CX73" s="569">
        <v>22819.481769684327</v>
      </c>
      <c r="DC73" s="737">
        <f t="shared" si="175"/>
        <v>960</v>
      </c>
      <c r="DD73" s="518"/>
      <c r="DH73" s="737">
        <f t="shared" si="176"/>
        <v>960</v>
      </c>
      <c r="DI73" s="518"/>
    </row>
    <row r="74" spans="7:113" x14ac:dyDescent="0.25">
      <c r="G74" s="737">
        <f t="shared" si="169"/>
        <v>4.6656865549616331</v>
      </c>
      <c r="H74" s="518"/>
      <c r="L74" s="737">
        <f t="shared" si="170"/>
        <v>0.38880721291346942</v>
      </c>
      <c r="M74" s="518"/>
      <c r="Q74" s="737">
        <f t="shared" si="171"/>
        <v>3.1104577033077554</v>
      </c>
      <c r="R74" s="518"/>
      <c r="V74" s="737">
        <f t="shared" si="172"/>
        <v>5</v>
      </c>
      <c r="W74" s="518"/>
      <c r="AA74" s="737">
        <f t="shared" si="173"/>
        <v>36</v>
      </c>
      <c r="AB74" s="518"/>
      <c r="AU74" s="737">
        <f t="shared" si="174"/>
        <v>4.8</v>
      </c>
      <c r="AV74" s="518"/>
      <c r="AZ74" s="518"/>
      <c r="BI74" s="738">
        <v>1.8109983554610725E-2</v>
      </c>
      <c r="BJ74" s="720">
        <v>36.21996710922145</v>
      </c>
      <c r="BK74" s="512">
        <v>1.8720634299138605</v>
      </c>
      <c r="BN74" s="720">
        <v>190.1548273234126</v>
      </c>
      <c r="BO74" s="730">
        <v>1.8109983554610725E-2</v>
      </c>
      <c r="BP74" s="730">
        <v>4.5312874610405176E-3</v>
      </c>
      <c r="BS74" s="730"/>
      <c r="BT74" s="730"/>
      <c r="CX74" s="569">
        <v>5297.1701897236362</v>
      </c>
      <c r="DC74" s="737">
        <f t="shared" si="175"/>
        <v>32</v>
      </c>
      <c r="DD74" s="518"/>
      <c r="DH74" s="737">
        <f t="shared" si="176"/>
        <v>32</v>
      </c>
      <c r="DI74" s="518"/>
    </row>
    <row r="75" spans="7:113" x14ac:dyDescent="0.25">
      <c r="G75" s="737">
        <f t="shared" si="169"/>
        <v>13.608252451971431</v>
      </c>
      <c r="H75" s="518"/>
      <c r="L75" s="737">
        <f t="shared" si="170"/>
        <v>1.3608252451971432</v>
      </c>
      <c r="M75" s="518"/>
      <c r="Q75" s="737">
        <f t="shared" si="171"/>
        <v>1.3608252451971432</v>
      </c>
      <c r="R75" s="518"/>
      <c r="V75" s="737">
        <f t="shared" si="172"/>
        <v>25</v>
      </c>
      <c r="W75" s="518"/>
      <c r="AA75" s="737">
        <f t="shared" si="173"/>
        <v>126</v>
      </c>
      <c r="AB75" s="518"/>
      <c r="AU75" s="737">
        <f t="shared" si="174"/>
        <v>16.8</v>
      </c>
      <c r="AV75" s="518"/>
      <c r="AZ75" s="518"/>
      <c r="BI75" s="738">
        <v>2.5670851550278772E-2</v>
      </c>
      <c r="BJ75" s="720">
        <v>51.341703100557545</v>
      </c>
      <c r="BK75" s="512">
        <v>33.03641346906813</v>
      </c>
      <c r="BN75" s="720">
        <v>269.5439412779271</v>
      </c>
      <c r="BO75" s="730">
        <v>2.5670851550278772E-2</v>
      </c>
      <c r="BP75" s="730">
        <v>1.1268280987772715E-2</v>
      </c>
      <c r="BS75" s="730"/>
      <c r="BT75" s="730"/>
      <c r="CX75" s="569">
        <v>7508.7240784565402</v>
      </c>
      <c r="DC75" s="737">
        <f t="shared" si="175"/>
        <v>112</v>
      </c>
      <c r="DD75" s="518"/>
      <c r="DH75" s="737">
        <f t="shared" si="176"/>
        <v>112</v>
      </c>
      <c r="DI75" s="518"/>
    </row>
    <row r="76" spans="7:113" x14ac:dyDescent="0.25">
      <c r="G76" s="737">
        <f t="shared" si="169"/>
        <v>14.580270484255102</v>
      </c>
      <c r="H76" s="518"/>
      <c r="L76" s="737">
        <f t="shared" si="170"/>
        <v>14.580270484255102</v>
      </c>
      <c r="M76" s="518"/>
      <c r="Q76" s="737">
        <f t="shared" si="171"/>
        <v>9.7201803228367361</v>
      </c>
      <c r="R76" s="518"/>
      <c r="V76" s="737">
        <f t="shared" si="172"/>
        <v>40</v>
      </c>
      <c r="W76" s="518"/>
      <c r="AA76" s="737">
        <f t="shared" si="173"/>
        <v>225</v>
      </c>
      <c r="AB76" s="518"/>
      <c r="AU76" s="737">
        <f t="shared" si="174"/>
        <v>30</v>
      </c>
      <c r="AV76" s="518"/>
      <c r="AZ76" s="518"/>
      <c r="BI76" s="738">
        <v>2.8077493883117408E-2</v>
      </c>
      <c r="BJ76" s="720">
        <v>56.154987766234818</v>
      </c>
      <c r="BK76" s="512">
        <v>60.897122161315579</v>
      </c>
      <c r="BN76" s="720">
        <v>294.81368577273275</v>
      </c>
      <c r="BO76" s="730">
        <v>2.8077493883117408E-2</v>
      </c>
      <c r="BP76" s="730">
        <v>3.8040437944537674E-2</v>
      </c>
      <c r="BS76" s="730"/>
      <c r="BT76" s="730"/>
      <c r="CX76" s="569">
        <v>8212.6669608118391</v>
      </c>
      <c r="DC76" s="737">
        <f t="shared" si="175"/>
        <v>200</v>
      </c>
      <c r="DD76" s="518"/>
      <c r="DH76" s="737">
        <f t="shared" si="176"/>
        <v>200</v>
      </c>
      <c r="DI76" s="518"/>
    </row>
    <row r="77" spans="7:113" x14ac:dyDescent="0.25">
      <c r="G77" s="737">
        <f t="shared" si="169"/>
        <v>34.992649162212253</v>
      </c>
      <c r="H77" s="518"/>
      <c r="L77" s="737">
        <f t="shared" si="170"/>
        <v>34.992649162212253</v>
      </c>
      <c r="M77" s="518"/>
      <c r="Q77" s="737">
        <f t="shared" si="171"/>
        <v>23.328432774808171</v>
      </c>
      <c r="R77" s="518"/>
      <c r="V77" s="737">
        <f t="shared" si="172"/>
        <v>100</v>
      </c>
      <c r="W77" s="518"/>
      <c r="AA77" s="737">
        <f t="shared" si="173"/>
        <v>540</v>
      </c>
      <c r="AB77" s="518"/>
      <c r="AU77" s="737">
        <f t="shared" si="174"/>
        <v>72</v>
      </c>
      <c r="AV77" s="518"/>
      <c r="AZ77" s="518"/>
      <c r="BI77" s="738">
        <v>4.0612089366651963E-2</v>
      </c>
      <c r="BJ77" s="720">
        <v>81.22417873330393</v>
      </c>
      <c r="BK77" s="512">
        <v>87.326252936570086</v>
      </c>
      <c r="BN77" s="720">
        <v>426.42693834984561</v>
      </c>
      <c r="BO77" s="730">
        <v>4.0612089366651963E-2</v>
      </c>
      <c r="BP77" s="730">
        <v>4.8085990569807398E-2</v>
      </c>
      <c r="BS77" s="730"/>
      <c r="BT77" s="730"/>
      <c r="CX77" s="569">
        <v>11879.036139745696</v>
      </c>
      <c r="DC77" s="737">
        <f t="shared" si="175"/>
        <v>480</v>
      </c>
      <c r="DD77" s="518"/>
      <c r="DH77" s="737">
        <f t="shared" si="176"/>
        <v>480</v>
      </c>
      <c r="DI77" s="518"/>
    </row>
    <row r="78" spans="7:113" x14ac:dyDescent="0.25">
      <c r="G78" s="737">
        <f t="shared" si="169"/>
        <v>4.665686554961634</v>
      </c>
      <c r="H78" s="518"/>
      <c r="L78" s="737">
        <f t="shared" si="170"/>
        <v>6.9985298324424496</v>
      </c>
      <c r="M78" s="518"/>
      <c r="Q78" s="737">
        <f t="shared" si="171"/>
        <v>4.665686554961634</v>
      </c>
      <c r="R78" s="518"/>
      <c r="V78" s="737">
        <f t="shared" si="172"/>
        <v>10</v>
      </c>
      <c r="W78" s="518"/>
      <c r="AA78" s="737">
        <f t="shared" si="173"/>
        <v>54</v>
      </c>
      <c r="AB78" s="518"/>
      <c r="AU78" s="737">
        <f t="shared" si="174"/>
        <v>7.1999999999999993</v>
      </c>
      <c r="AV78" s="518"/>
      <c r="AZ78" s="518"/>
      <c r="BI78" s="738">
        <v>4.0110705547310582E-3</v>
      </c>
      <c r="BJ78" s="720">
        <v>8.0221411094621171</v>
      </c>
      <c r="BK78" s="512">
        <v>1.8720634299138605</v>
      </c>
      <c r="BN78" s="720">
        <v>42.116240824676112</v>
      </c>
      <c r="BO78" s="730">
        <v>4.0110705547310582E-3</v>
      </c>
      <c r="BP78" s="730">
        <v>4.5312874610405176E-3</v>
      </c>
      <c r="BS78" s="730"/>
      <c r="BT78" s="730"/>
      <c r="CX78" s="569">
        <v>1173.2381372588343</v>
      </c>
      <c r="DC78" s="737">
        <f t="shared" si="175"/>
        <v>48</v>
      </c>
      <c r="DD78" s="518"/>
      <c r="DH78" s="737">
        <f t="shared" si="176"/>
        <v>48</v>
      </c>
      <c r="DI78" s="518"/>
    </row>
    <row r="79" spans="7:113" x14ac:dyDescent="0.25">
      <c r="G79" s="737">
        <f t="shared" si="169"/>
        <v>8.7481622905530632</v>
      </c>
      <c r="H79" s="518"/>
      <c r="L79" s="737">
        <f t="shared" si="170"/>
        <v>52.488973743318383</v>
      </c>
      <c r="M79" s="518"/>
      <c r="Q79" s="737">
        <f t="shared" si="171"/>
        <v>34.992649162212253</v>
      </c>
      <c r="R79" s="518"/>
      <c r="V79" s="737">
        <f t="shared" si="172"/>
        <v>28.077493883117409</v>
      </c>
      <c r="W79" s="518"/>
      <c r="AA79" s="737">
        <f t="shared" si="173"/>
        <v>270</v>
      </c>
      <c r="AB79" s="518"/>
      <c r="AU79" s="737">
        <f t="shared" si="174"/>
        <v>36</v>
      </c>
      <c r="AV79" s="518"/>
      <c r="AZ79" s="518"/>
      <c r="BI79" s="738">
        <v>1.4038746941558704E-2</v>
      </c>
      <c r="BJ79" s="720">
        <v>28.077493883117409</v>
      </c>
      <c r="BK79" s="512">
        <v>22.3546397807361</v>
      </c>
      <c r="BN79" s="720">
        <v>147.40684288636638</v>
      </c>
      <c r="BO79" s="730">
        <v>1.4038746941558704E-2</v>
      </c>
      <c r="BP79" s="730">
        <v>2.586909614001438E-2</v>
      </c>
      <c r="BS79" s="730"/>
      <c r="BT79" s="730"/>
      <c r="CX79" s="569">
        <v>4106.3334804059195</v>
      </c>
      <c r="DC79" s="737">
        <f t="shared" si="175"/>
        <v>240</v>
      </c>
      <c r="DD79" s="518"/>
      <c r="DH79" s="737">
        <f t="shared" si="176"/>
        <v>240</v>
      </c>
      <c r="DI79" s="518"/>
    </row>
    <row r="80" spans="7:113" x14ac:dyDescent="0.25">
      <c r="G80" s="737">
        <f t="shared" si="169"/>
        <v>4.3740811452765316</v>
      </c>
      <c r="H80" s="518"/>
      <c r="L80" s="737">
        <f t="shared" si="170"/>
        <v>4.3740811452765316</v>
      </c>
      <c r="M80" s="518"/>
      <c r="Q80" s="737">
        <f t="shared" si="171"/>
        <v>4.3740811452765316</v>
      </c>
      <c r="R80" s="518"/>
      <c r="V80" s="737">
        <f t="shared" si="172"/>
        <v>5</v>
      </c>
      <c r="W80" s="518"/>
      <c r="AA80" s="737">
        <f t="shared" si="173"/>
        <v>67.5</v>
      </c>
      <c r="AB80" s="518"/>
      <c r="AU80" s="737">
        <f t="shared" si="174"/>
        <v>9</v>
      </c>
      <c r="AV80" s="518"/>
      <c r="AZ80" s="518"/>
      <c r="BI80" s="738">
        <v>1.6846496329870446E-2</v>
      </c>
      <c r="BJ80" s="720">
        <v>33.692992659740895</v>
      </c>
      <c r="BK80" s="512">
        <v>5.1757047768206732</v>
      </c>
      <c r="BN80" s="720">
        <v>176.88821146363969</v>
      </c>
      <c r="BO80" s="730">
        <v>1.6846496329870446E-2</v>
      </c>
      <c r="BP80" s="730">
        <v>8.3113561895628539E-3</v>
      </c>
      <c r="BS80" s="730"/>
      <c r="BT80" s="730"/>
      <c r="CX80" s="569">
        <v>4927.6001764871044</v>
      </c>
      <c r="DC80" s="737">
        <f t="shared" si="175"/>
        <v>60</v>
      </c>
      <c r="DD80" s="518"/>
      <c r="DH80" s="737">
        <f t="shared" si="176"/>
        <v>60</v>
      </c>
      <c r="DI80" s="518"/>
    </row>
    <row r="81" spans="6:168" x14ac:dyDescent="0.25">
      <c r="G81" s="737">
        <f t="shared" si="169"/>
        <v>8.0191487663403063</v>
      </c>
      <c r="H81" s="518"/>
      <c r="L81" s="737">
        <f t="shared" si="170"/>
        <v>48.114892598041841</v>
      </c>
      <c r="M81" s="518"/>
      <c r="Q81" s="737">
        <f t="shared" si="171"/>
        <v>10.692198355120411</v>
      </c>
      <c r="R81" s="518"/>
      <c r="V81" s="737">
        <f t="shared" si="172"/>
        <v>32.088564437848468</v>
      </c>
      <c r="W81" s="518"/>
      <c r="AA81" s="737">
        <f t="shared" si="173"/>
        <v>247.5</v>
      </c>
      <c r="AB81" s="518"/>
      <c r="AU81" s="737">
        <f t="shared" si="174"/>
        <v>13.75</v>
      </c>
      <c r="AV81" s="518"/>
      <c r="AZ81" s="518"/>
      <c r="BI81" s="738">
        <v>1.6044282218924233E-2</v>
      </c>
      <c r="BJ81" s="720">
        <v>32.088564437848468</v>
      </c>
      <c r="BK81" s="512">
        <v>26.09876664056382</v>
      </c>
      <c r="BN81" s="720">
        <v>168.46496329870445</v>
      </c>
      <c r="BO81" s="730">
        <v>1.6044282218924233E-2</v>
      </c>
      <c r="BP81" s="730">
        <v>2.4590425957004711E-2</v>
      </c>
      <c r="BS81" s="730"/>
      <c r="BT81" s="730"/>
      <c r="CX81" s="569">
        <v>4692.9525490353371</v>
      </c>
      <c r="DC81" s="737">
        <f t="shared" si="175"/>
        <v>220</v>
      </c>
      <c r="DD81" s="518"/>
      <c r="DH81" s="737">
        <f t="shared" si="176"/>
        <v>220</v>
      </c>
      <c r="DI81" s="518"/>
    </row>
    <row r="82" spans="6:168" x14ac:dyDescent="0.25">
      <c r="G82" s="737">
        <f t="shared" si="169"/>
        <v>1.7496324581106124</v>
      </c>
      <c r="H82" s="518"/>
      <c r="L82" s="737">
        <f t="shared" si="170"/>
        <v>1.1664216387404085</v>
      </c>
      <c r="M82" s="518"/>
      <c r="Q82" s="737">
        <f t="shared" si="171"/>
        <v>0.29160540968510212</v>
      </c>
      <c r="R82" s="518"/>
      <c r="V82" s="737">
        <f t="shared" si="172"/>
        <v>8.0221411094621171</v>
      </c>
      <c r="W82" s="518"/>
      <c r="AA82" s="737">
        <f t="shared" si="173"/>
        <v>27</v>
      </c>
      <c r="AB82" s="518"/>
      <c r="AU82" s="737">
        <f t="shared" si="174"/>
        <v>3.5999999999999996</v>
      </c>
      <c r="AV82" s="518"/>
      <c r="AZ82" s="518"/>
      <c r="BI82" s="738">
        <v>4.0110705547310582E-3</v>
      </c>
      <c r="BJ82" s="720">
        <v>8.0221411094621171</v>
      </c>
      <c r="BK82" s="512">
        <v>0</v>
      </c>
      <c r="BN82" s="720">
        <v>42.116240824676112</v>
      </c>
      <c r="BO82" s="730">
        <v>4.0110705547310582E-3</v>
      </c>
      <c r="BP82" s="730">
        <v>0</v>
      </c>
      <c r="BS82" s="730"/>
      <c r="BT82" s="730"/>
      <c r="CX82" s="569">
        <v>1173.2381372588343</v>
      </c>
      <c r="DC82" s="737">
        <f t="shared" si="175"/>
        <v>24</v>
      </c>
      <c r="DD82" s="518"/>
      <c r="DH82" s="737">
        <f t="shared" si="176"/>
        <v>24</v>
      </c>
      <c r="DI82" s="518"/>
    </row>
    <row r="83" spans="6:168" x14ac:dyDescent="0.25">
      <c r="G83" s="737">
        <f t="shared" si="169"/>
        <v>1.4580270484255105</v>
      </c>
      <c r="H83" s="518"/>
      <c r="L83" s="737">
        <f t="shared" si="170"/>
        <v>1.4580270484255105</v>
      </c>
      <c r="M83" s="518"/>
      <c r="Q83" s="737">
        <f t="shared" si="171"/>
        <v>0.8748162290553062</v>
      </c>
      <c r="R83" s="518"/>
      <c r="V83" s="737">
        <f t="shared" si="172"/>
        <v>5</v>
      </c>
      <c r="W83" s="518"/>
      <c r="AA83" s="737">
        <f t="shared" si="173"/>
        <v>13.5</v>
      </c>
      <c r="AB83" s="518"/>
      <c r="AU83" s="737">
        <f t="shared" si="174"/>
        <v>1.7999999999999998</v>
      </c>
      <c r="AV83" s="518"/>
      <c r="AZ83" s="518"/>
      <c r="BI83" s="738">
        <v>7.7213108178572866E-3</v>
      </c>
      <c r="BJ83" s="720">
        <v>15.442621635714573</v>
      </c>
      <c r="BK83" s="512">
        <v>0.33036413469068127</v>
      </c>
      <c r="BN83" s="720">
        <v>81.073763587501517</v>
      </c>
      <c r="BO83" s="730">
        <v>7.7213108178572874E-3</v>
      </c>
      <c r="BP83" s="730">
        <v>1.1987532965715654E-3</v>
      </c>
      <c r="BS83" s="730"/>
      <c r="BT83" s="730"/>
      <c r="CX83" s="569">
        <v>2258.4834142232562</v>
      </c>
      <c r="DC83" s="737">
        <f t="shared" si="175"/>
        <v>12</v>
      </c>
      <c r="DD83" s="518"/>
      <c r="DH83" s="737">
        <f t="shared" si="176"/>
        <v>12</v>
      </c>
      <c r="DI83" s="518"/>
    </row>
    <row r="84" spans="6:168" x14ac:dyDescent="0.25">
      <c r="F84" s="521"/>
      <c r="G84" s="721">
        <f t="shared" si="169"/>
        <v>0</v>
      </c>
      <c r="H84" s="520"/>
      <c r="I84" s="521"/>
      <c r="J84" s="521"/>
      <c r="K84" s="521"/>
      <c r="L84" s="721">
        <f t="shared" si="170"/>
        <v>0</v>
      </c>
      <c r="M84" s="520"/>
      <c r="N84" s="521"/>
      <c r="O84" s="521"/>
      <c r="P84" s="521"/>
      <c r="Q84" s="721">
        <f t="shared" si="171"/>
        <v>0</v>
      </c>
      <c r="R84" s="520"/>
      <c r="S84" s="521"/>
      <c r="T84" s="521"/>
      <c r="U84" s="521"/>
      <c r="V84" s="721">
        <f t="shared" si="172"/>
        <v>64</v>
      </c>
      <c r="W84" s="520"/>
      <c r="X84" s="521"/>
      <c r="Y84" s="521"/>
      <c r="Z84" s="521"/>
      <c r="AA84" s="721">
        <f t="shared" si="173"/>
        <v>0</v>
      </c>
      <c r="AB84" s="520"/>
      <c r="AC84" s="521"/>
      <c r="AD84" s="521"/>
      <c r="AE84" s="521"/>
      <c r="AF84" s="521"/>
      <c r="AG84" s="521"/>
      <c r="AH84" s="521"/>
      <c r="AI84" s="521"/>
      <c r="AJ84" s="521"/>
      <c r="AK84" s="521"/>
      <c r="AL84" s="521"/>
      <c r="AM84" s="521"/>
      <c r="AN84" s="521"/>
      <c r="AO84" s="521"/>
      <c r="AP84" s="521"/>
      <c r="AQ84" s="521"/>
      <c r="AR84" s="521"/>
      <c r="AS84" s="521"/>
      <c r="AT84" s="521"/>
      <c r="AU84" s="721">
        <f t="shared" si="174"/>
        <v>0</v>
      </c>
      <c r="AV84" s="520"/>
      <c r="AW84" s="521"/>
      <c r="AX84" s="521"/>
      <c r="AY84" s="521"/>
      <c r="AZ84" s="520"/>
      <c r="BA84" s="521"/>
      <c r="BB84" s="521"/>
      <c r="BC84" s="521"/>
      <c r="BD84" s="521"/>
      <c r="BE84" s="521"/>
      <c r="BF84" s="521"/>
      <c r="BG84" s="521"/>
      <c r="BH84" s="521"/>
      <c r="BI84" s="738">
        <v>3.2000000000000001E-2</v>
      </c>
      <c r="BJ84" s="720">
        <v>64</v>
      </c>
      <c r="BK84" s="721">
        <v>725.69988253719657</v>
      </c>
      <c r="BL84" s="521"/>
      <c r="BM84" s="521"/>
      <c r="BN84" s="720">
        <v>-609</v>
      </c>
      <c r="BO84" s="729">
        <v>-5.8000000000000003E-2</v>
      </c>
      <c r="BP84" s="729">
        <v>0.15130664109326297</v>
      </c>
      <c r="BQ84" s="521"/>
      <c r="BR84" s="521"/>
      <c r="BS84" s="729"/>
      <c r="BT84" s="729"/>
      <c r="BU84" s="521"/>
      <c r="BV84" s="521"/>
      <c r="BW84" s="521"/>
      <c r="BX84" s="521"/>
      <c r="BY84" s="521"/>
      <c r="BZ84" s="521"/>
      <c r="CA84" s="521"/>
      <c r="CB84" s="521"/>
      <c r="CC84" s="521"/>
      <c r="CD84" s="521"/>
      <c r="CE84" s="521"/>
      <c r="CF84" s="521"/>
      <c r="CG84" s="521"/>
      <c r="CH84" s="521"/>
      <c r="CI84" s="521"/>
      <c r="CJ84" s="521"/>
      <c r="CK84" s="521"/>
      <c r="CL84" s="521"/>
      <c r="CM84" s="521"/>
      <c r="CN84" s="521"/>
      <c r="CO84" s="521"/>
      <c r="CP84" s="521"/>
      <c r="CQ84" s="521"/>
      <c r="CR84" s="521"/>
      <c r="CS84" s="521"/>
      <c r="CT84" s="521"/>
      <c r="CU84" s="521"/>
      <c r="CV84" s="521"/>
      <c r="CW84" s="521"/>
      <c r="CX84" s="572">
        <v>0</v>
      </c>
      <c r="CY84" s="521"/>
      <c r="CZ84" s="521"/>
      <c r="DA84" s="521"/>
      <c r="DB84" s="521"/>
      <c r="DC84" s="721">
        <f t="shared" si="175"/>
        <v>0</v>
      </c>
      <c r="DD84" s="520"/>
      <c r="DE84" s="521"/>
      <c r="DF84" s="521"/>
      <c r="DG84" s="521"/>
      <c r="DH84" s="721">
        <f t="shared" si="176"/>
        <v>0</v>
      </c>
      <c r="DI84" s="520"/>
      <c r="DJ84" s="521"/>
      <c r="DK84" s="521"/>
      <c r="DL84" s="521"/>
      <c r="DM84" s="521"/>
      <c r="DN84" s="521"/>
      <c r="DO84" s="521"/>
      <c r="DP84" s="521"/>
      <c r="DQ84" s="521"/>
      <c r="DR84" s="521"/>
      <c r="DS84" s="521"/>
      <c r="DT84" s="521"/>
      <c r="DU84" s="521"/>
      <c r="DV84" s="521"/>
      <c r="DW84" s="521"/>
      <c r="DX84" s="521"/>
      <c r="DY84" s="521"/>
      <c r="DZ84" s="521"/>
      <c r="EA84" s="521"/>
      <c r="EB84" s="521"/>
      <c r="EC84" s="521"/>
      <c r="ED84" s="521"/>
      <c r="EE84" s="521"/>
      <c r="EF84" s="521"/>
      <c r="EG84" s="521"/>
      <c r="EH84" s="521"/>
      <c r="EI84" s="521"/>
      <c r="EJ84" s="521"/>
      <c r="EK84" s="521"/>
      <c r="EL84" s="521"/>
      <c r="EM84" s="521"/>
      <c r="EN84" s="521"/>
      <c r="EO84" s="521"/>
      <c r="EP84" s="521"/>
      <c r="EQ84" s="521"/>
      <c r="ER84" s="521"/>
      <c r="ES84" s="521"/>
      <c r="ET84" s="521"/>
      <c r="EU84" s="521"/>
      <c r="EV84" s="521"/>
      <c r="EW84" s="521"/>
      <c r="EX84" s="521"/>
      <c r="EY84" s="521"/>
      <c r="EZ84" s="521"/>
      <c r="FA84" s="521"/>
      <c r="FB84" s="521"/>
      <c r="FC84" s="521"/>
      <c r="FD84" s="521"/>
      <c r="FE84" s="521"/>
      <c r="FF84" s="521"/>
      <c r="FG84" s="521"/>
      <c r="FH84" s="521"/>
      <c r="FI84" s="521"/>
      <c r="FJ84" s="521"/>
      <c r="FK84" s="521"/>
      <c r="FL84" s="521"/>
    </row>
    <row r="85" spans="6:168" x14ac:dyDescent="0.25">
      <c r="G85" s="489"/>
      <c r="I85" s="524"/>
      <c r="CX85" s="569">
        <f>SUM(CX49:CX84)</f>
        <v>292499.99999999994</v>
      </c>
    </row>
    <row r="86" spans="6:168" x14ac:dyDescent="0.25">
      <c r="G86" s="489"/>
    </row>
    <row r="87" spans="6:168" x14ac:dyDescent="0.25">
      <c r="G87" s="489"/>
      <c r="CX87">
        <f>BU42/CX85</f>
        <v>0.65895042735042753</v>
      </c>
    </row>
    <row r="88" spans="6:168" x14ac:dyDescent="0.25">
      <c r="G88" s="489"/>
      <c r="CX88">
        <f>20/30</f>
        <v>0.66666666666666663</v>
      </c>
    </row>
    <row r="89" spans="6:168" x14ac:dyDescent="0.25">
      <c r="G89" s="489"/>
    </row>
    <row r="90" spans="6:168" x14ac:dyDescent="0.25">
      <c r="G90" s="489"/>
    </row>
    <row r="91" spans="6:168" x14ac:dyDescent="0.25">
      <c r="G91" s="489"/>
    </row>
  </sheetData>
  <sortState ref="A6:GA40">
    <sortCondition ref="C6:C40"/>
  </sortState>
  <mergeCells count="85">
    <mergeCell ref="AJ4:AN4"/>
    <mergeCell ref="F2:AD2"/>
    <mergeCell ref="AE3:AN3"/>
    <mergeCell ref="F3:T3"/>
    <mergeCell ref="CM2:DK2"/>
    <mergeCell ref="CM3:CV3"/>
    <mergeCell ref="CM4:CQ4"/>
    <mergeCell ref="CR4:CV4"/>
    <mergeCell ref="DG4:DK4"/>
    <mergeCell ref="CW3:DK3"/>
    <mergeCell ref="BS2:CL2"/>
    <mergeCell ref="BX4:CB4"/>
    <mergeCell ref="U4:Y4"/>
    <mergeCell ref="BD3:BR3"/>
    <mergeCell ref="BS3:CB3"/>
    <mergeCell ref="BN4:BR4"/>
    <mergeCell ref="FW4:FW5"/>
    <mergeCell ref="FQ4:FQ5"/>
    <mergeCell ref="CH3:CL3"/>
    <mergeCell ref="CC3:CG3"/>
    <mergeCell ref="CC4:CG4"/>
    <mergeCell ref="CH4:CL4"/>
    <mergeCell ref="FU44:FV44"/>
    <mergeCell ref="FP4:FP5"/>
    <mergeCell ref="FS4:FS5"/>
    <mergeCell ref="FV4:FV5"/>
    <mergeCell ref="BS4:BW4"/>
    <mergeCell ref="FU4:FU5"/>
    <mergeCell ref="FR4:FR5"/>
    <mergeCell ref="FT4:FT5"/>
    <mergeCell ref="CW4:DA4"/>
    <mergeCell ref="DB4:DF4"/>
    <mergeCell ref="DL2:FK2"/>
    <mergeCell ref="EC4:EG4"/>
    <mergeCell ref="ER4:EV4"/>
    <mergeCell ref="FG4:FK4"/>
    <mergeCell ref="EC3:EV3"/>
    <mergeCell ref="DL3:EB3"/>
    <mergeCell ref="DL4:DQ4"/>
    <mergeCell ref="DR4:DW4"/>
    <mergeCell ref="DX4:EB4"/>
    <mergeCell ref="EH4:EL4"/>
    <mergeCell ref="EM4:EQ4"/>
    <mergeCell ref="C2:E3"/>
    <mergeCell ref="K4:O4"/>
    <mergeCell ref="P4:T4"/>
    <mergeCell ref="AT4:AX4"/>
    <mergeCell ref="AT2:BR2"/>
    <mergeCell ref="C4:C5"/>
    <mergeCell ref="U3:AD3"/>
    <mergeCell ref="AE4:AI4"/>
    <mergeCell ref="BD4:BH4"/>
    <mergeCell ref="AY4:BC4"/>
    <mergeCell ref="AO4:AS4"/>
    <mergeCell ref="AO3:AS3"/>
    <mergeCell ref="AE2:AS2"/>
    <mergeCell ref="Z4:AD4"/>
    <mergeCell ref="D4:E4"/>
    <mergeCell ref="AT3:BC3"/>
    <mergeCell ref="D59:E59"/>
    <mergeCell ref="D60:E60"/>
    <mergeCell ref="D61:E61"/>
    <mergeCell ref="D50:E50"/>
    <mergeCell ref="D53:E53"/>
    <mergeCell ref="D54:E54"/>
    <mergeCell ref="D55:E55"/>
    <mergeCell ref="D56:E56"/>
    <mergeCell ref="D51:E51"/>
    <mergeCell ref="D52:E52"/>
    <mergeCell ref="FY12:GA12"/>
    <mergeCell ref="FY19:GA19"/>
    <mergeCell ref="FY2:GA4"/>
    <mergeCell ref="D57:E57"/>
    <mergeCell ref="D58:E58"/>
    <mergeCell ref="H43:J43"/>
    <mergeCell ref="M43:O43"/>
    <mergeCell ref="R43:T43"/>
    <mergeCell ref="W43:Y43"/>
    <mergeCell ref="C43:E43"/>
    <mergeCell ref="BI4:BM4"/>
    <mergeCell ref="F4:J4"/>
    <mergeCell ref="FY5:GA5"/>
    <mergeCell ref="EW3:FK3"/>
    <mergeCell ref="EW4:FA4"/>
    <mergeCell ref="FB4:FF4"/>
  </mergeCells>
  <conditionalFormatting sqref="C6:AD9 ER6:FW9 AT6:BW9 CM6:EL9 C11:AD41 C10:E10 AT11:BW41 CM11:EL41 CM10:DA10 DL10:DQ10 DX10:EB10 ER11:FW41 FL10:FW10">
    <cfRule type="expression" dxfId="19" priority="23">
      <formula>MOD(ROW(),2)=1</formula>
    </cfRule>
    <cfRule type="expression" dxfId="18" priority="24">
      <formula>MOD(ROW(),2)=0</formula>
    </cfRule>
  </conditionalFormatting>
  <pageMargins left="0" right="0" top="0.5" bottom="0.5" header="0.3" footer="0.3"/>
  <pageSetup scale="85" fitToWidth="0" orientation="landscape" r:id="rId1"/>
  <colBreaks count="5" manualBreakCount="5">
    <brk id="25" min="1" max="42" man="1"/>
    <brk id="60" min="1" max="42" man="1"/>
    <brk id="95" min="1" max="42" man="1"/>
    <brk id="115" min="1" max="42" man="1"/>
    <brk id="132" min="1" max="42" man="1"/>
  </colBreaks>
  <legacyDrawing r:id="rId2"/>
  <extLst>
    <ext xmlns:x14="http://schemas.microsoft.com/office/spreadsheetml/2009/9/main" uri="{78C0D931-6437-407d-A8EE-F0AAD7539E65}">
      <x14:conditionalFormattings>
        <x14:conditionalFormatting xmlns:xm="http://schemas.microsoft.com/office/excel/2006/main">
          <x14:cfRule type="iconSet" priority="34" id="{A84EFD42-A150-4EB4-8B3D-0EAF7AFB4021}">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J6:J9 J11:J41</xm:sqref>
        </x14:conditionalFormatting>
        <x14:conditionalFormatting xmlns:xm="http://schemas.microsoft.com/office/excel/2006/main">
          <x14:cfRule type="iconSet" priority="35" id="{4301B4B5-3D1A-40EE-BA49-1EAC7F224F9D}">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O6:O9 T6:T9 Y6:Y9 AD6:AD9 AX6:AX9 BH6:BH9 BM6:BM9 BR6:BR9 BW6:BW9 CQ6:CQ41 CV6:CV41 DA6:DA41 DF6:DF9 DK6:DK9 DQ6:DQ41 DW6:DW9 AD11:AD41 Y11:Y41 T11:T41 O11:O41 BM11:BM41 BH11:BH41 AX11:AX41 BW11:BW41 BR11:BR41 DK11:DK41 DF11:DF41 DW11:DW41</xm:sqref>
        </x14:conditionalFormatting>
        <x14:conditionalFormatting xmlns:xm="http://schemas.microsoft.com/office/excel/2006/main">
          <x14:cfRule type="iconSet" priority="14" id="{056EEC48-29C4-4401-8C13-CDA346BFD955}">
            <x14:iconSet iconSet="5Arrows" custom="1">
              <x14:cfvo type="percent">
                <xm:f>0</xm:f>
              </x14:cfvo>
              <x14:cfvo type="num">
                <xm:f>$D$45</xm:f>
              </x14:cfvo>
              <x14:cfvo type="num">
                <xm:f>$D$46</xm:f>
              </x14:cfvo>
              <x14:cfvo type="num">
                <xm:f>$D$47</xm:f>
              </x14:cfvo>
              <x14:cfvo type="num">
                <xm:f>$D$48</xm:f>
              </x14:cfvo>
              <x14:cfIcon iconSet="3Arrows" iconId="2"/>
              <x14:cfIcon iconSet="3Triangles" iconId="2"/>
              <x14:cfIcon iconSet="3Triangles" iconId="1"/>
              <x14:cfIcon iconSet="3Triangles" iconId="0"/>
              <x14:cfIcon iconSet="3Arrows" iconId="0"/>
            </x14:iconSet>
          </x14:cfRule>
          <xm:sqref>FF6:FF9 FF11:FF41</xm:sqref>
        </x14:conditionalFormatting>
        <x14:conditionalFormatting xmlns:xm="http://schemas.microsoft.com/office/excel/2006/main">
          <x14:cfRule type="iconSet" priority="11" id="{DA5E9F1B-002C-412D-842A-88746233353F}">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FK6:FK9 FK11:FK41</xm:sqref>
        </x14:conditionalFormatting>
        <x14:conditionalFormatting xmlns:xm="http://schemas.microsoft.com/office/excel/2006/main">
          <x14:cfRule type="iconSet" priority="10" id="{ED89F03E-9946-48D4-B339-951B6974D392}">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EV6:EV9 EV11:EV41</xm:sqref>
        </x14:conditionalFormatting>
        <x14:conditionalFormatting xmlns:xm="http://schemas.microsoft.com/office/excel/2006/main">
          <x14:cfRule type="iconSet" priority="9" id="{658471C6-DD42-4CB2-A08E-A08767B0B86D}">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EG6:EG9 EG11:EG41</xm:sqref>
        </x14:conditionalFormatting>
        <x14:conditionalFormatting xmlns:xm="http://schemas.microsoft.com/office/excel/2006/main">
          <x14:cfRule type="iconSet" priority="7" id="{070C60C6-EF3E-48D3-9609-023F57DB4A89}">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EL6:EL9 EL11:EL41</xm:sqref>
        </x14:conditionalFormatting>
        <x14:conditionalFormatting xmlns:xm="http://schemas.microsoft.com/office/excel/2006/main">
          <x14:cfRule type="iconSet" priority="4" id="{03F60D2A-63EA-4686-93E0-2AB36202E6D7}">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BC6:BC9 BC11:BC41</xm:sqref>
        </x14:conditionalFormatting>
        <x14:conditionalFormatting xmlns:xm="http://schemas.microsoft.com/office/excel/2006/main">
          <x14:cfRule type="iconSet" priority="3" id="{BE379C7E-08DB-4DC0-8956-9BE1866D1CD9}">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FA6:FA9 FA11:FA41</xm:sqref>
        </x14:conditionalFormatting>
        <x14:conditionalFormatting xmlns:xm="http://schemas.microsoft.com/office/excel/2006/main">
          <x14:cfRule type="iconSet" priority="2" id="{12694EF8-3C51-4D40-A33B-6EBDC16E207C}">
            <x14:iconSet iconSet="5Arrows" custom="1">
              <x14:cfvo type="percent">
                <xm:f>0</xm:f>
              </x14:cfvo>
              <x14:cfvo type="num">
                <xm:f>$D$45</xm:f>
              </x14:cfvo>
              <x14:cfvo type="num">
                <xm:f>$D$46</xm:f>
              </x14:cfvo>
              <x14:cfvo type="num">
                <xm:f>$D$47</xm:f>
              </x14:cfvo>
              <x14:cfvo type="num">
                <xm:f>$D$48</xm:f>
              </x14:cfvo>
              <x14:cfIcon iconSet="3Arrows" iconId="0"/>
              <x14:cfIcon iconSet="3Triangles" iconId="0"/>
              <x14:cfIcon iconSet="3Triangles" iconId="1"/>
              <x14:cfIcon iconSet="3Triangles" iconId="2"/>
              <x14:cfIcon iconSet="3Arrows" iconId="2"/>
            </x14:iconSet>
          </x14:cfRule>
          <xm:sqref>EB6:EB41</xm:sqref>
        </x14:conditionalFormatting>
        <x14:conditionalFormatting xmlns:xm="http://schemas.microsoft.com/office/excel/2006/main">
          <x14:cfRule type="iconSet" priority="1" id="{F7E9C500-2BE7-4548-AB33-49236737A391}">
            <x14:iconSet iconSet="5Arrows" custom="1">
              <x14:cfvo type="percent">
                <xm:f>0</xm:f>
              </x14:cfvo>
              <x14:cfvo type="formula">
                <xm:f>$D$45</xm:f>
              </x14:cfvo>
              <x14:cfvo type="formula">
                <xm:f>$D$46</xm:f>
              </x14:cfvo>
              <x14:cfvo type="formula">
                <xm:f>$D$47</xm:f>
              </x14:cfvo>
              <x14:cfvo type="formula">
                <xm:f>$D$48</xm:f>
              </x14:cfvo>
              <x14:cfIcon iconSet="3Arrows" iconId="2"/>
              <x14:cfIcon iconSet="3Triangles" iconId="2"/>
              <x14:cfIcon iconSet="3Triangles" iconId="1"/>
              <x14:cfIcon iconSet="3Triangles" iconId="0"/>
              <x14:cfIcon iconSet="3Arrows" iconId="0"/>
            </x14:iconSet>
          </x14:cfRule>
          <xm:sqref>DA6:DA41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1"/>
  <sheetViews>
    <sheetView zoomScaleNormal="100" workbookViewId="0">
      <pane xSplit="1" ySplit="2" topLeftCell="B5" activePane="bottomRight" state="frozen"/>
      <selection pane="topRight" activeCell="B1" sqref="B1"/>
      <selection pane="bottomLeft" activeCell="A3" sqref="A3"/>
      <selection pane="bottomRight" activeCell="B3" sqref="B3:C29"/>
    </sheetView>
  </sheetViews>
  <sheetFormatPr defaultRowHeight="15" x14ac:dyDescent="0.25"/>
  <cols>
    <col min="1" max="1" width="2.5703125" style="476" customWidth="1"/>
    <col min="2" max="2" width="25" style="492" customWidth="1"/>
    <col min="3" max="3" width="92.28515625" style="492" bestFit="1" customWidth="1"/>
    <col min="4" max="4" width="35.5703125" style="503" customWidth="1"/>
    <col min="5" max="5" width="46.85546875" style="492" customWidth="1"/>
    <col min="6" max="6" width="49.42578125" style="492" customWidth="1"/>
  </cols>
  <sheetData>
    <row r="2" spans="1:6" ht="15.75" x14ac:dyDescent="0.25">
      <c r="A2" s="496"/>
      <c r="B2" s="493" t="s">
        <v>268</v>
      </c>
      <c r="C2" s="494" t="s">
        <v>269</v>
      </c>
      <c r="D2" s="495" t="s">
        <v>270</v>
      </c>
      <c r="E2" s="493" t="s">
        <v>283</v>
      </c>
      <c r="F2" s="493" t="s">
        <v>284</v>
      </c>
    </row>
    <row r="3" spans="1:6" x14ac:dyDescent="0.25">
      <c r="B3" s="502" t="s">
        <v>264</v>
      </c>
      <c r="C3" s="502" t="s">
        <v>272</v>
      </c>
      <c r="D3" s="527">
        <v>2012</v>
      </c>
      <c r="E3" s="502" t="s">
        <v>273</v>
      </c>
      <c r="F3" s="502"/>
    </row>
    <row r="4" spans="1:6" ht="38.25" x14ac:dyDescent="0.25">
      <c r="B4" s="502" t="s">
        <v>324</v>
      </c>
      <c r="C4" s="502" t="s">
        <v>274</v>
      </c>
      <c r="D4" s="527" t="s">
        <v>275</v>
      </c>
      <c r="E4" s="502" t="s">
        <v>281</v>
      </c>
      <c r="F4" s="502" t="s">
        <v>276</v>
      </c>
    </row>
    <row r="5" spans="1:6" ht="25.5" x14ac:dyDescent="0.25">
      <c r="B5" s="502" t="s">
        <v>225</v>
      </c>
      <c r="C5" s="502" t="s">
        <v>277</v>
      </c>
      <c r="D5" s="527" t="s">
        <v>275</v>
      </c>
      <c r="E5" s="502" t="s">
        <v>278</v>
      </c>
      <c r="F5" s="502" t="s">
        <v>276</v>
      </c>
    </row>
    <row r="6" spans="1:6" ht="63.75" x14ac:dyDescent="0.25">
      <c r="B6" s="502" t="s">
        <v>204</v>
      </c>
      <c r="C6" s="502" t="s">
        <v>279</v>
      </c>
      <c r="D6" s="527" t="s">
        <v>275</v>
      </c>
      <c r="E6" s="502" t="s">
        <v>280</v>
      </c>
      <c r="F6" s="502" t="s">
        <v>276</v>
      </c>
    </row>
    <row r="7" spans="1:6" ht="25.5" x14ac:dyDescent="0.25">
      <c r="B7" s="502" t="s">
        <v>251</v>
      </c>
      <c r="C7" s="502" t="s">
        <v>285</v>
      </c>
      <c r="D7" s="527" t="s">
        <v>286</v>
      </c>
      <c r="E7" s="502" t="s">
        <v>282</v>
      </c>
      <c r="F7" s="502" t="s">
        <v>276</v>
      </c>
    </row>
    <row r="8" spans="1:6" ht="25.5" x14ac:dyDescent="0.25">
      <c r="B8" s="502" t="s">
        <v>205</v>
      </c>
      <c r="C8" s="502" t="s">
        <v>336</v>
      </c>
      <c r="D8" s="527" t="s">
        <v>337</v>
      </c>
      <c r="E8" s="502" t="s">
        <v>333</v>
      </c>
      <c r="F8" s="502" t="s">
        <v>276</v>
      </c>
    </row>
    <row r="9" spans="1:6" ht="38.25" x14ac:dyDescent="0.25">
      <c r="B9" s="502" t="s">
        <v>287</v>
      </c>
      <c r="C9" s="502" t="s">
        <v>288</v>
      </c>
      <c r="D9" s="527" t="s">
        <v>289</v>
      </c>
      <c r="E9" s="502" t="s">
        <v>290</v>
      </c>
      <c r="F9" s="502" t="s">
        <v>291</v>
      </c>
    </row>
    <row r="10" spans="1:6" ht="25.5" x14ac:dyDescent="0.25">
      <c r="B10" s="502" t="s">
        <v>211</v>
      </c>
      <c r="C10" s="502" t="s">
        <v>344</v>
      </c>
      <c r="D10" s="527" t="s">
        <v>271</v>
      </c>
      <c r="E10" s="502" t="s">
        <v>293</v>
      </c>
      <c r="F10" s="502" t="s">
        <v>345</v>
      </c>
    </row>
    <row r="11" spans="1:6" ht="63.75" x14ac:dyDescent="0.25">
      <c r="B11" s="502" t="s">
        <v>210</v>
      </c>
      <c r="C11" s="502" t="s">
        <v>294</v>
      </c>
      <c r="D11" s="527">
        <v>2012</v>
      </c>
      <c r="E11" s="502" t="s">
        <v>295</v>
      </c>
      <c r="F11" s="502" t="s">
        <v>296</v>
      </c>
    </row>
    <row r="12" spans="1:6" x14ac:dyDescent="0.25">
      <c r="B12" s="502" t="s">
        <v>297</v>
      </c>
      <c r="C12" s="502" t="s">
        <v>298</v>
      </c>
      <c r="D12" s="527" t="s">
        <v>271</v>
      </c>
      <c r="E12" s="502" t="s">
        <v>293</v>
      </c>
      <c r="F12" s="502" t="s">
        <v>292</v>
      </c>
    </row>
    <row r="13" spans="1:6" x14ac:dyDescent="0.25">
      <c r="B13" s="502" t="s">
        <v>212</v>
      </c>
      <c r="C13" s="502" t="s">
        <v>299</v>
      </c>
      <c r="D13" s="527" t="s">
        <v>271</v>
      </c>
      <c r="E13" s="502" t="s">
        <v>293</v>
      </c>
      <c r="F13" s="502" t="s">
        <v>292</v>
      </c>
    </row>
    <row r="14" spans="1:6" ht="25.5" x14ac:dyDescent="0.25">
      <c r="B14" s="502" t="s">
        <v>219</v>
      </c>
      <c r="C14" s="502" t="s">
        <v>346</v>
      </c>
      <c r="D14" s="527" t="s">
        <v>376</v>
      </c>
      <c r="E14" s="502" t="s">
        <v>293</v>
      </c>
      <c r="F14" s="502" t="s">
        <v>347</v>
      </c>
    </row>
    <row r="15" spans="1:6" x14ac:dyDescent="0.25">
      <c r="B15" s="502" t="s">
        <v>351</v>
      </c>
      <c r="C15" s="502" t="s">
        <v>353</v>
      </c>
      <c r="D15" s="527">
        <v>2013</v>
      </c>
      <c r="E15" s="502" t="s">
        <v>350</v>
      </c>
      <c r="F15" s="502" t="s">
        <v>292</v>
      </c>
    </row>
    <row r="16" spans="1:6" x14ac:dyDescent="0.25">
      <c r="B16" s="502" t="s">
        <v>352</v>
      </c>
      <c r="C16" s="502" t="s">
        <v>354</v>
      </c>
      <c r="D16" s="527">
        <v>2012</v>
      </c>
      <c r="E16" s="502" t="s">
        <v>350</v>
      </c>
      <c r="F16" s="502" t="s">
        <v>292</v>
      </c>
    </row>
    <row r="17" spans="2:6" ht="25.5" x14ac:dyDescent="0.25">
      <c r="B17" s="502" t="s">
        <v>239</v>
      </c>
      <c r="C17" s="502" t="s">
        <v>301</v>
      </c>
      <c r="D17" s="527" t="s">
        <v>271</v>
      </c>
      <c r="E17" s="502" t="s">
        <v>293</v>
      </c>
      <c r="F17" s="502" t="s">
        <v>355</v>
      </c>
    </row>
    <row r="18" spans="2:6" x14ac:dyDescent="0.25">
      <c r="B18" s="502" t="s">
        <v>377</v>
      </c>
      <c r="C18" s="502"/>
      <c r="D18" s="527"/>
      <c r="E18" s="502"/>
      <c r="F18" s="502"/>
    </row>
    <row r="19" spans="2:6" x14ac:dyDescent="0.25">
      <c r="B19" s="502" t="s">
        <v>245</v>
      </c>
      <c r="C19" s="502" t="s">
        <v>338</v>
      </c>
      <c r="D19" s="527" t="s">
        <v>271</v>
      </c>
      <c r="E19" s="502" t="s">
        <v>293</v>
      </c>
      <c r="F19" s="502" t="s">
        <v>302</v>
      </c>
    </row>
    <row r="20" spans="2:6" hidden="1" x14ac:dyDescent="0.25">
      <c r="B20" s="502" t="s">
        <v>246</v>
      </c>
      <c r="C20" s="502" t="s">
        <v>339</v>
      </c>
      <c r="D20" s="527" t="s">
        <v>271</v>
      </c>
      <c r="E20" s="502" t="s">
        <v>293</v>
      </c>
      <c r="F20" s="502" t="s">
        <v>302</v>
      </c>
    </row>
    <row r="21" spans="2:6" ht="25.5" hidden="1" x14ac:dyDescent="0.25">
      <c r="B21" s="502" t="s">
        <v>214</v>
      </c>
      <c r="C21" s="502" t="s">
        <v>304</v>
      </c>
      <c r="D21" s="527" t="s">
        <v>271</v>
      </c>
      <c r="E21" s="502" t="s">
        <v>305</v>
      </c>
      <c r="F21" s="502" t="s">
        <v>292</v>
      </c>
    </row>
    <row r="22" spans="2:6" ht="25.5" x14ac:dyDescent="0.25">
      <c r="B22" s="502" t="s">
        <v>303</v>
      </c>
      <c r="C22" s="502" t="s">
        <v>306</v>
      </c>
      <c r="D22" s="527" t="s">
        <v>271</v>
      </c>
      <c r="E22" s="502" t="s">
        <v>305</v>
      </c>
      <c r="F22" s="502" t="s">
        <v>292</v>
      </c>
    </row>
    <row r="23" spans="2:6" ht="25.5" hidden="1" x14ac:dyDescent="0.25">
      <c r="B23" s="502" t="s">
        <v>216</v>
      </c>
      <c r="C23" s="502" t="s">
        <v>307</v>
      </c>
      <c r="D23" s="527" t="s">
        <v>308</v>
      </c>
      <c r="E23" s="502" t="s">
        <v>309</v>
      </c>
      <c r="F23" s="502" t="s">
        <v>292</v>
      </c>
    </row>
    <row r="24" spans="2:6" ht="25.5" hidden="1" x14ac:dyDescent="0.25">
      <c r="B24" s="502" t="s">
        <v>310</v>
      </c>
      <c r="C24" s="502" t="s">
        <v>313</v>
      </c>
      <c r="D24" s="527" t="s">
        <v>271</v>
      </c>
      <c r="E24" s="502" t="s">
        <v>293</v>
      </c>
      <c r="F24" s="502" t="s">
        <v>325</v>
      </c>
    </row>
    <row r="25" spans="2:6" ht="38.25" hidden="1" x14ac:dyDescent="0.25">
      <c r="B25" s="502" t="s">
        <v>311</v>
      </c>
      <c r="C25" s="502" t="s">
        <v>314</v>
      </c>
      <c r="D25" s="527" t="s">
        <v>271</v>
      </c>
      <c r="E25" s="502" t="s">
        <v>293</v>
      </c>
      <c r="F25" s="502" t="s">
        <v>326</v>
      </c>
    </row>
    <row r="26" spans="2:6" ht="25.5" hidden="1" x14ac:dyDescent="0.25">
      <c r="B26" s="502" t="s">
        <v>312</v>
      </c>
      <c r="C26" s="502" t="s">
        <v>315</v>
      </c>
      <c r="D26" s="527" t="s">
        <v>271</v>
      </c>
      <c r="E26" s="502" t="s">
        <v>293</v>
      </c>
      <c r="F26" s="502" t="s">
        <v>327</v>
      </c>
    </row>
    <row r="27" spans="2:6" ht="25.5" hidden="1" x14ac:dyDescent="0.25">
      <c r="B27" s="502" t="s">
        <v>259</v>
      </c>
      <c r="C27" s="502" t="s">
        <v>316</v>
      </c>
      <c r="D27" s="527" t="s">
        <v>271</v>
      </c>
      <c r="E27" s="502" t="s">
        <v>317</v>
      </c>
      <c r="F27" s="502" t="s">
        <v>318</v>
      </c>
    </row>
    <row r="28" spans="2:6" ht="25.5" hidden="1" x14ac:dyDescent="0.25">
      <c r="B28" s="502" t="s">
        <v>260</v>
      </c>
      <c r="C28" s="502" t="s">
        <v>334</v>
      </c>
      <c r="D28" s="527" t="s">
        <v>335</v>
      </c>
      <c r="E28" s="502" t="s">
        <v>300</v>
      </c>
      <c r="F28" s="502" t="s">
        <v>319</v>
      </c>
    </row>
    <row r="29" spans="2:6" x14ac:dyDescent="0.25">
      <c r="B29" s="502" t="s">
        <v>218</v>
      </c>
      <c r="C29" s="502" t="s">
        <v>321</v>
      </c>
      <c r="D29" s="527" t="s">
        <v>271</v>
      </c>
      <c r="E29" s="502" t="s">
        <v>322</v>
      </c>
      <c r="F29" s="502" t="s">
        <v>320</v>
      </c>
    </row>
    <row r="30" spans="2:6" x14ac:dyDescent="0.25">
      <c r="B30" s="492" t="s">
        <v>323</v>
      </c>
    </row>
    <row r="31" spans="2:6" x14ac:dyDescent="0.25">
      <c r="B31" s="1065" t="s">
        <v>328</v>
      </c>
      <c r="C31" s="1065"/>
    </row>
  </sheetData>
  <mergeCells count="1">
    <mergeCell ref="B31:C31"/>
  </mergeCells>
  <conditionalFormatting sqref="B3:F13 B14:C14 F14 B15:F29">
    <cfRule type="expression" dxfId="17" priority="3">
      <formula>MOD(ROW(),2)=1</formula>
    </cfRule>
    <cfRule type="expression" dxfId="16" priority="4">
      <formula>MOD(ROW(),2)=0</formula>
    </cfRule>
  </conditionalFormatting>
  <conditionalFormatting sqref="D14:E14">
    <cfRule type="expression" dxfId="15" priority="1">
      <formula>MOD(ROW(),2)=1</formula>
    </cfRule>
    <cfRule type="expression" dxfId="14" priority="2">
      <formula>MOD(ROW(),2)=0</formula>
    </cfRule>
  </conditionalFormatting>
  <pageMargins left="0.7" right="0.7" top="0.75" bottom="0.75" header="0.3" footer="0.3"/>
  <pageSetup scale="75" fitToWidth="0" orientation="landscape" r:id="rId1"/>
  <colBreaks count="1" manualBreakCount="1">
    <brk id="3" min="1" max="27"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G92"/>
  <sheetViews>
    <sheetView showGridLines="0" tabSelected="1" zoomScale="80" zoomScaleNormal="80" workbookViewId="0">
      <pane xSplit="5" ySplit="5" topLeftCell="F6" activePane="bottomRight" state="frozen"/>
      <selection pane="topRight" activeCell="F1" sqref="F1"/>
      <selection pane="bottomLeft" activeCell="A6" sqref="A6"/>
      <selection pane="bottomRight" activeCell="C32" sqref="C32"/>
    </sheetView>
  </sheetViews>
  <sheetFormatPr defaultRowHeight="15" x14ac:dyDescent="0.25"/>
  <cols>
    <col min="1" max="1" width="0.85546875" style="747" customWidth="1"/>
    <col min="2" max="2" width="1.28515625" style="747" customWidth="1"/>
    <col min="3" max="3" width="43.7109375" style="747" customWidth="1"/>
    <col min="4" max="91" width="8.7109375" style="747" customWidth="1"/>
    <col min="92" max="92" width="11.7109375" style="747" customWidth="1"/>
    <col min="93" max="93" width="11.42578125" style="747" customWidth="1"/>
    <col min="94" max="94" width="10.42578125" style="747" customWidth="1"/>
    <col min="95" max="95" width="8.7109375" style="747" customWidth="1"/>
    <col min="96" max="96" width="2.28515625" style="747" customWidth="1"/>
    <col min="97" max="98" width="10.7109375" style="747" customWidth="1"/>
    <col min="99" max="99" width="36.7109375" style="747" customWidth="1"/>
    <col min="100" max="100" width="11.85546875" style="747" customWidth="1"/>
    <col min="101" max="101" width="12" style="747" customWidth="1"/>
    <col min="102" max="102" width="10.5703125" style="747" customWidth="1"/>
    <col min="103" max="105" width="9.140625" style="747" customWidth="1"/>
    <col min="106" max="106" width="10.42578125" style="747" customWidth="1"/>
    <col min="107" max="107" width="12.7109375" style="747" customWidth="1"/>
    <col min="108" max="110" width="9.140625" style="747" customWidth="1"/>
    <col min="111" max="111" width="12.140625" style="747" customWidth="1"/>
    <col min="112" max="112" width="9.140625" style="747" customWidth="1"/>
    <col min="113" max="16384" width="9.140625" style="747"/>
  </cols>
  <sheetData>
    <row r="1" spans="2:111" ht="9.75" customHeight="1" thickBot="1" x14ac:dyDescent="1.4">
      <c r="C1" s="128"/>
      <c r="D1" s="128"/>
      <c r="E1" s="128"/>
    </row>
    <row r="2" spans="2:111" s="3" customFormat="1" ht="19.5" customHeight="1" thickTop="1" thickBot="1" x14ac:dyDescent="0.4">
      <c r="C2" s="1032" t="s">
        <v>224</v>
      </c>
      <c r="D2" s="1033"/>
      <c r="E2" s="1034"/>
      <c r="F2" s="1040" t="s">
        <v>200</v>
      </c>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2"/>
      <c r="AE2" s="1040" t="s">
        <v>43</v>
      </c>
      <c r="AF2" s="1041"/>
      <c r="AG2" s="1041"/>
      <c r="AH2" s="1041"/>
      <c r="AI2" s="1041"/>
      <c r="AJ2" s="1041"/>
      <c r="AK2" s="1041"/>
      <c r="AL2" s="1041"/>
      <c r="AM2" s="1041"/>
      <c r="AN2" s="1041"/>
      <c r="AO2" s="1041"/>
      <c r="AP2" s="1041"/>
      <c r="AQ2" s="1041"/>
      <c r="AR2" s="1041"/>
      <c r="AS2" s="1041"/>
      <c r="AT2" s="1041"/>
      <c r="AU2" s="1041"/>
      <c r="AV2" s="1041"/>
      <c r="AW2" s="1041"/>
      <c r="AX2" s="1041"/>
      <c r="AY2" s="1041"/>
      <c r="AZ2" s="1041"/>
      <c r="BA2" s="1041"/>
      <c r="BB2" s="1041"/>
      <c r="BC2" s="1042"/>
      <c r="BD2" s="1040" t="s">
        <v>221</v>
      </c>
      <c r="BE2" s="1041"/>
      <c r="BF2" s="1041"/>
      <c r="BG2" s="1041"/>
      <c r="BH2" s="1041"/>
      <c r="BI2" s="1040" t="s">
        <v>237</v>
      </c>
      <c r="BJ2" s="1041"/>
      <c r="BK2" s="1041"/>
      <c r="BL2" s="1041"/>
      <c r="BM2" s="1041"/>
      <c r="BN2" s="1041"/>
      <c r="BO2" s="1041"/>
      <c r="BP2" s="1041"/>
      <c r="BQ2" s="1041"/>
      <c r="BR2" s="1041"/>
      <c r="BS2" s="1041"/>
      <c r="BT2" s="1041"/>
      <c r="BU2" s="1041"/>
      <c r="BV2" s="1041"/>
      <c r="BW2" s="1041"/>
      <c r="BX2" s="1041"/>
      <c r="BY2" s="1041"/>
      <c r="BZ2" s="1041"/>
      <c r="CA2" s="1041"/>
      <c r="CB2" s="1041"/>
      <c r="CC2" s="1041"/>
      <c r="CD2" s="1041"/>
      <c r="CE2" s="1041"/>
      <c r="CF2" s="1041"/>
      <c r="CG2" s="1041"/>
      <c r="CH2" s="1041"/>
      <c r="CI2" s="1041"/>
      <c r="CJ2" s="1041"/>
      <c r="CK2" s="1041"/>
      <c r="CL2" s="1042"/>
      <c r="CM2" s="1041" t="s">
        <v>223</v>
      </c>
      <c r="CN2" s="1041"/>
      <c r="CO2" s="1041"/>
      <c r="CP2" s="1041"/>
      <c r="CQ2" s="1041"/>
      <c r="CR2" s="392"/>
      <c r="CS2" s="392"/>
      <c r="CT2" s="392"/>
      <c r="CU2" s="778"/>
      <c r="CV2" s="774">
        <v>1</v>
      </c>
      <c r="CW2" s="567" t="s">
        <v>234</v>
      </c>
      <c r="CX2" s="583">
        <f>(DB2-CZ2)*CV2</f>
        <v>385000</v>
      </c>
      <c r="CY2" s="583" t="s">
        <v>360</v>
      </c>
      <c r="CZ2" s="583">
        <v>15000</v>
      </c>
      <c r="DA2" s="583" t="s">
        <v>359</v>
      </c>
      <c r="DB2" s="583">
        <v>400000</v>
      </c>
      <c r="DC2" s="576"/>
      <c r="DD2" s="442"/>
      <c r="DE2" s="1009" t="s">
        <v>371</v>
      </c>
      <c r="DF2" s="1009"/>
      <c r="DG2" s="1010"/>
    </row>
    <row r="3" spans="2:111" s="381" customFormat="1" ht="19.5" customHeight="1" x14ac:dyDescent="0.25">
      <c r="C3" s="1035"/>
      <c r="D3" s="1036"/>
      <c r="E3" s="1037"/>
      <c r="F3" s="1052" t="s">
        <v>201</v>
      </c>
      <c r="G3" s="1046"/>
      <c r="H3" s="1046"/>
      <c r="I3" s="1046"/>
      <c r="J3" s="1046"/>
      <c r="K3" s="1046"/>
      <c r="L3" s="1046"/>
      <c r="M3" s="1046"/>
      <c r="N3" s="1046"/>
      <c r="O3" s="1046"/>
      <c r="P3" s="1046"/>
      <c r="Q3" s="1046"/>
      <c r="R3" s="1046"/>
      <c r="S3" s="1046"/>
      <c r="T3" s="1064"/>
      <c r="U3" s="1045" t="s">
        <v>64</v>
      </c>
      <c r="V3" s="1046"/>
      <c r="W3" s="1046"/>
      <c r="X3" s="1046"/>
      <c r="Y3" s="1046"/>
      <c r="Z3" s="1046"/>
      <c r="AA3" s="1046"/>
      <c r="AB3" s="1046"/>
      <c r="AC3" s="1046"/>
      <c r="AD3" s="1047"/>
      <c r="AE3" s="1021" t="s">
        <v>53</v>
      </c>
      <c r="AF3" s="1022"/>
      <c r="AG3" s="1022"/>
      <c r="AH3" s="1022"/>
      <c r="AI3" s="1022"/>
      <c r="AJ3" s="1022"/>
      <c r="AK3" s="1022"/>
      <c r="AL3" s="1022"/>
      <c r="AM3" s="1022"/>
      <c r="AN3" s="1049"/>
      <c r="AO3" s="1062" t="s">
        <v>213</v>
      </c>
      <c r="AP3" s="1022"/>
      <c r="AQ3" s="1022"/>
      <c r="AR3" s="1022"/>
      <c r="AS3" s="1022"/>
      <c r="AT3" s="1022"/>
      <c r="AU3" s="1022"/>
      <c r="AV3" s="1022"/>
      <c r="AW3" s="1022"/>
      <c r="AX3" s="1022"/>
      <c r="AY3" s="1022"/>
      <c r="AZ3" s="1022"/>
      <c r="BA3" s="1022"/>
      <c r="BB3" s="1022"/>
      <c r="BC3" s="1023"/>
      <c r="BD3" s="1021" t="s">
        <v>222</v>
      </c>
      <c r="BE3" s="1022"/>
      <c r="BF3" s="1022"/>
      <c r="BG3" s="1022"/>
      <c r="BH3" s="1022"/>
      <c r="BI3" s="1052" t="s">
        <v>117</v>
      </c>
      <c r="BJ3" s="1046"/>
      <c r="BK3" s="1046"/>
      <c r="BL3" s="1046"/>
      <c r="BM3" s="1046"/>
      <c r="BN3" s="1046"/>
      <c r="BO3" s="1046"/>
      <c r="BP3" s="1046"/>
      <c r="BQ3" s="1046"/>
      <c r="BR3" s="1047"/>
      <c r="BS3" s="1021" t="s">
        <v>238</v>
      </c>
      <c r="BT3" s="1022"/>
      <c r="BU3" s="1022"/>
      <c r="BV3" s="1022"/>
      <c r="BW3" s="1022"/>
      <c r="BX3" s="1022"/>
      <c r="BY3" s="1022"/>
      <c r="BZ3" s="1022"/>
      <c r="CA3" s="1022"/>
      <c r="CB3" s="1022"/>
      <c r="CC3" s="1022"/>
      <c r="CD3" s="1022"/>
      <c r="CE3" s="1022"/>
      <c r="CF3" s="1022"/>
      <c r="CG3" s="1022"/>
      <c r="CH3" s="1022"/>
      <c r="CI3" s="1022"/>
      <c r="CJ3" s="1022"/>
      <c r="CK3" s="1022"/>
      <c r="CL3" s="1023"/>
      <c r="CM3" s="1046" t="s">
        <v>40</v>
      </c>
      <c r="CN3" s="1046"/>
      <c r="CO3" s="1046"/>
      <c r="CP3" s="1046"/>
      <c r="CQ3" s="1047"/>
      <c r="CR3" s="393"/>
      <c r="CS3" s="393"/>
      <c r="CT3" s="393"/>
      <c r="CU3" s="779"/>
      <c r="CV3" s="775">
        <f>1-CV2</f>
        <v>0</v>
      </c>
      <c r="CW3" s="577" t="s">
        <v>235</v>
      </c>
      <c r="CX3" s="570">
        <f>DB2-CZ2-CX2</f>
        <v>0</v>
      </c>
      <c r="CY3" s="574"/>
      <c r="CZ3" s="574"/>
      <c r="DA3" s="574"/>
      <c r="DB3" s="571">
        <v>0.8</v>
      </c>
      <c r="DC3" s="571">
        <f>1-DB3</f>
        <v>0.19999999999999996</v>
      </c>
      <c r="DD3" s="451"/>
      <c r="DE3" s="1011"/>
      <c r="DF3" s="1011"/>
      <c r="DG3" s="1012"/>
    </row>
    <row r="4" spans="2:111" s="379" customFormat="1" ht="33.75" customHeight="1" x14ac:dyDescent="0.2">
      <c r="C4" s="1043" t="s">
        <v>9</v>
      </c>
      <c r="D4" s="1085" t="s">
        <v>264</v>
      </c>
      <c r="E4" s="1078"/>
      <c r="F4" s="1084" t="s">
        <v>250</v>
      </c>
      <c r="G4" s="1076"/>
      <c r="H4" s="1076"/>
      <c r="I4" s="1076"/>
      <c r="J4" s="1086"/>
      <c r="K4" s="1082" t="s">
        <v>225</v>
      </c>
      <c r="L4" s="1076"/>
      <c r="M4" s="1076"/>
      <c r="N4" s="1076"/>
      <c r="O4" s="1086"/>
      <c r="P4" s="1082" t="s">
        <v>204</v>
      </c>
      <c r="Q4" s="1076"/>
      <c r="R4" s="1076"/>
      <c r="S4" s="1076"/>
      <c r="T4" s="1083"/>
      <c r="U4" s="1076" t="s">
        <v>367</v>
      </c>
      <c r="V4" s="1076"/>
      <c r="W4" s="1076"/>
      <c r="X4" s="1076"/>
      <c r="Y4" s="1086"/>
      <c r="Z4" s="1082" t="s">
        <v>205</v>
      </c>
      <c r="AA4" s="1076"/>
      <c r="AB4" s="1076"/>
      <c r="AC4" s="1076"/>
      <c r="AD4" s="1076"/>
      <c r="AE4" s="1075" t="s">
        <v>247</v>
      </c>
      <c r="AF4" s="1076"/>
      <c r="AG4" s="1076"/>
      <c r="AH4" s="1076"/>
      <c r="AI4" s="1083"/>
      <c r="AJ4" s="1076" t="s">
        <v>211</v>
      </c>
      <c r="AK4" s="1076"/>
      <c r="AL4" s="1076"/>
      <c r="AM4" s="1076"/>
      <c r="AN4" s="1083"/>
      <c r="AO4" s="1075" t="s">
        <v>210</v>
      </c>
      <c r="AP4" s="1076"/>
      <c r="AQ4" s="1076"/>
      <c r="AR4" s="1076"/>
      <c r="AS4" s="1076"/>
      <c r="AT4" s="1075" t="s">
        <v>363</v>
      </c>
      <c r="AU4" s="1076"/>
      <c r="AV4" s="1076"/>
      <c r="AW4" s="1076"/>
      <c r="AX4" s="1076"/>
      <c r="AY4" s="1082" t="s">
        <v>212</v>
      </c>
      <c r="AZ4" s="1076"/>
      <c r="BA4" s="1076"/>
      <c r="BB4" s="1076"/>
      <c r="BC4" s="1076"/>
      <c r="BD4" s="1084" t="s">
        <v>219</v>
      </c>
      <c r="BE4" s="1076"/>
      <c r="BF4" s="1076"/>
      <c r="BG4" s="1076"/>
      <c r="BH4" s="1076"/>
      <c r="BI4" s="1084" t="s">
        <v>351</v>
      </c>
      <c r="BJ4" s="1076"/>
      <c r="BK4" s="1076"/>
      <c r="BL4" s="1076"/>
      <c r="BM4" s="1076"/>
      <c r="BN4" s="1075" t="s">
        <v>352</v>
      </c>
      <c r="BO4" s="1076"/>
      <c r="BP4" s="1076"/>
      <c r="BQ4" s="1076"/>
      <c r="BR4" s="1087"/>
      <c r="BS4" s="1073" t="s">
        <v>239</v>
      </c>
      <c r="BT4" s="1074"/>
      <c r="BU4" s="1074"/>
      <c r="BV4" s="1074"/>
      <c r="BW4" s="1074"/>
      <c r="BX4" s="1075" t="s">
        <v>372</v>
      </c>
      <c r="BY4" s="1076"/>
      <c r="BZ4" s="1076"/>
      <c r="CA4" s="1076"/>
      <c r="CB4" s="1076"/>
      <c r="CC4" s="1075" t="s">
        <v>245</v>
      </c>
      <c r="CD4" s="1076"/>
      <c r="CE4" s="1076"/>
      <c r="CF4" s="1076"/>
      <c r="CG4" s="1076"/>
      <c r="CH4" s="1077" t="s">
        <v>246</v>
      </c>
      <c r="CI4" s="1078"/>
      <c r="CJ4" s="1078"/>
      <c r="CK4" s="1078"/>
      <c r="CL4" s="1079"/>
      <c r="CM4" s="1076" t="s">
        <v>216</v>
      </c>
      <c r="CN4" s="1076"/>
      <c r="CO4" s="1076"/>
      <c r="CP4" s="1076"/>
      <c r="CQ4" s="1087"/>
      <c r="CR4" s="450"/>
      <c r="CS4" s="450"/>
      <c r="CT4" s="450"/>
      <c r="CU4" s="780"/>
      <c r="CV4" s="1080" t="s">
        <v>226</v>
      </c>
      <c r="CW4" s="1056" t="s">
        <v>229</v>
      </c>
      <c r="CX4" s="1060" t="s">
        <v>230</v>
      </c>
      <c r="CY4" s="1056" t="s">
        <v>231</v>
      </c>
      <c r="CZ4" s="1060" t="s">
        <v>232</v>
      </c>
      <c r="DA4" s="1060" t="s">
        <v>233</v>
      </c>
      <c r="DB4" s="1058" t="s">
        <v>227</v>
      </c>
      <c r="DC4" s="1056" t="s">
        <v>228</v>
      </c>
      <c r="DD4" s="444"/>
      <c r="DE4" s="1011"/>
      <c r="DF4" s="1011"/>
      <c r="DG4" s="1012"/>
    </row>
    <row r="5" spans="2:111" s="380" customFormat="1" ht="18" customHeight="1" thickBot="1" x14ac:dyDescent="0.25">
      <c r="C5" s="1044"/>
      <c r="D5" s="382" t="s">
        <v>192</v>
      </c>
      <c r="E5" s="383" t="s">
        <v>193</v>
      </c>
      <c r="F5" s="384" t="s">
        <v>202</v>
      </c>
      <c r="G5" s="385" t="s">
        <v>3</v>
      </c>
      <c r="H5" s="385" t="s">
        <v>4</v>
      </c>
      <c r="I5" s="383" t="s">
        <v>331</v>
      </c>
      <c r="J5" s="386" t="s">
        <v>203</v>
      </c>
      <c r="K5" s="387" t="s">
        <v>202</v>
      </c>
      <c r="L5" s="385" t="s">
        <v>3</v>
      </c>
      <c r="M5" s="385" t="s">
        <v>4</v>
      </c>
      <c r="N5" s="383" t="s">
        <v>331</v>
      </c>
      <c r="O5" s="386" t="s">
        <v>203</v>
      </c>
      <c r="P5" s="387" t="s">
        <v>202</v>
      </c>
      <c r="Q5" s="385" t="s">
        <v>3</v>
      </c>
      <c r="R5" s="385" t="s">
        <v>4</v>
      </c>
      <c r="S5" s="383" t="s">
        <v>331</v>
      </c>
      <c r="T5" s="388" t="s">
        <v>203</v>
      </c>
      <c r="U5" s="389" t="s">
        <v>202</v>
      </c>
      <c r="V5" s="385" t="s">
        <v>3</v>
      </c>
      <c r="W5" s="385" t="s">
        <v>4</v>
      </c>
      <c r="X5" s="383" t="s">
        <v>331</v>
      </c>
      <c r="Y5" s="386" t="s">
        <v>203</v>
      </c>
      <c r="Z5" s="387" t="s">
        <v>202</v>
      </c>
      <c r="AA5" s="385" t="s">
        <v>3</v>
      </c>
      <c r="AB5" s="385" t="s">
        <v>4</v>
      </c>
      <c r="AC5" s="383" t="s">
        <v>331</v>
      </c>
      <c r="AD5" s="383" t="s">
        <v>203</v>
      </c>
      <c r="AE5" s="390" t="s">
        <v>202</v>
      </c>
      <c r="AF5" s="385" t="s">
        <v>3</v>
      </c>
      <c r="AG5" s="385" t="s">
        <v>4</v>
      </c>
      <c r="AH5" s="383" t="s">
        <v>331</v>
      </c>
      <c r="AI5" s="388" t="s">
        <v>203</v>
      </c>
      <c r="AJ5" s="389" t="s">
        <v>202</v>
      </c>
      <c r="AK5" s="385" t="s">
        <v>3</v>
      </c>
      <c r="AL5" s="385" t="s">
        <v>4</v>
      </c>
      <c r="AM5" s="383" t="s">
        <v>331</v>
      </c>
      <c r="AN5" s="388" t="s">
        <v>203</v>
      </c>
      <c r="AO5" s="390" t="s">
        <v>202</v>
      </c>
      <c r="AP5" s="385" t="s">
        <v>3</v>
      </c>
      <c r="AQ5" s="385" t="s">
        <v>4</v>
      </c>
      <c r="AR5" s="383" t="s">
        <v>331</v>
      </c>
      <c r="AS5" s="383" t="s">
        <v>203</v>
      </c>
      <c r="AT5" s="390" t="s">
        <v>202</v>
      </c>
      <c r="AU5" s="385" t="s">
        <v>3</v>
      </c>
      <c r="AV5" s="385" t="s">
        <v>4</v>
      </c>
      <c r="AW5" s="383" t="s">
        <v>331</v>
      </c>
      <c r="AX5" s="383" t="s">
        <v>203</v>
      </c>
      <c r="AY5" s="387" t="s">
        <v>202</v>
      </c>
      <c r="AZ5" s="385" t="s">
        <v>3</v>
      </c>
      <c r="BA5" s="385" t="s">
        <v>4</v>
      </c>
      <c r="BB5" s="383" t="s">
        <v>331</v>
      </c>
      <c r="BC5" s="383" t="s">
        <v>203</v>
      </c>
      <c r="BD5" s="384" t="s">
        <v>202</v>
      </c>
      <c r="BE5" s="385" t="s">
        <v>3</v>
      </c>
      <c r="BF5" s="385" t="s">
        <v>4</v>
      </c>
      <c r="BG5" s="383" t="s">
        <v>331</v>
      </c>
      <c r="BH5" s="383" t="s">
        <v>203</v>
      </c>
      <c r="BI5" s="384" t="s">
        <v>202</v>
      </c>
      <c r="BJ5" s="385" t="s">
        <v>3</v>
      </c>
      <c r="BK5" s="385" t="s">
        <v>4</v>
      </c>
      <c r="BL5" s="383" t="s">
        <v>331</v>
      </c>
      <c r="BM5" s="383" t="s">
        <v>203</v>
      </c>
      <c r="BN5" s="390" t="s">
        <v>202</v>
      </c>
      <c r="BO5" s="385" t="s">
        <v>3</v>
      </c>
      <c r="BP5" s="385" t="s">
        <v>4</v>
      </c>
      <c r="BQ5" s="383" t="s">
        <v>331</v>
      </c>
      <c r="BR5" s="391" t="s">
        <v>203</v>
      </c>
      <c r="BS5" s="811" t="s">
        <v>202</v>
      </c>
      <c r="BT5" s="812" t="s">
        <v>3</v>
      </c>
      <c r="BU5" s="812" t="s">
        <v>4</v>
      </c>
      <c r="BV5" s="813" t="s">
        <v>331</v>
      </c>
      <c r="BW5" s="813" t="s">
        <v>203</v>
      </c>
      <c r="BX5" s="390" t="s">
        <v>202</v>
      </c>
      <c r="BY5" s="385" t="s">
        <v>3</v>
      </c>
      <c r="BZ5" s="385" t="s">
        <v>4</v>
      </c>
      <c r="CA5" s="383" t="s">
        <v>331</v>
      </c>
      <c r="CB5" s="383" t="s">
        <v>203</v>
      </c>
      <c r="CC5" s="390" t="s">
        <v>202</v>
      </c>
      <c r="CD5" s="385" t="s">
        <v>3</v>
      </c>
      <c r="CE5" s="385" t="s">
        <v>4</v>
      </c>
      <c r="CF5" s="383" t="s">
        <v>331</v>
      </c>
      <c r="CG5" s="383" t="s">
        <v>203</v>
      </c>
      <c r="CH5" s="390" t="s">
        <v>202</v>
      </c>
      <c r="CI5" s="385" t="s">
        <v>3</v>
      </c>
      <c r="CJ5" s="385" t="s">
        <v>4</v>
      </c>
      <c r="CK5" s="383" t="s">
        <v>331</v>
      </c>
      <c r="CL5" s="391" t="s">
        <v>203</v>
      </c>
      <c r="CM5" s="389" t="s">
        <v>202</v>
      </c>
      <c r="CN5" s="385" t="s">
        <v>3</v>
      </c>
      <c r="CO5" s="385" t="s">
        <v>4</v>
      </c>
      <c r="CP5" s="383" t="s">
        <v>331</v>
      </c>
      <c r="CQ5" s="391" t="s">
        <v>203</v>
      </c>
      <c r="CR5" s="450"/>
      <c r="CS5" s="450"/>
      <c r="CT5" s="450"/>
      <c r="CU5" s="780"/>
      <c r="CV5" s="1081"/>
      <c r="CW5" s="1061"/>
      <c r="CX5" s="1056"/>
      <c r="CY5" s="1057"/>
      <c r="CZ5" s="1056"/>
      <c r="DA5" s="1056"/>
      <c r="DB5" s="1059"/>
      <c r="DC5" s="1057"/>
      <c r="DD5" s="444" t="s">
        <v>253</v>
      </c>
      <c r="DE5" s="1007" t="s">
        <v>263</v>
      </c>
      <c r="DF5" s="1007"/>
      <c r="DG5" s="1008"/>
    </row>
    <row r="6" spans="2:111" s="587" customFormat="1" ht="15.75" thickTop="1" x14ac:dyDescent="0.25">
      <c r="B6" s="587" t="s">
        <v>254</v>
      </c>
      <c r="C6" s="716" t="s">
        <v>381</v>
      </c>
      <c r="D6" s="591">
        <v>17.8</v>
      </c>
      <c r="E6" s="625">
        <f t="shared" ref="E6:E41" si="0">D6/$D$42</f>
        <v>3.5916061339790147E-2</v>
      </c>
      <c r="F6" s="714">
        <v>1</v>
      </c>
      <c r="G6" s="707">
        <v>0.3</v>
      </c>
      <c r="H6" s="674">
        <v>0.3431818181818182</v>
      </c>
      <c r="I6" s="592">
        <f>J6*F6*J$42</f>
        <v>1.143939393939394</v>
      </c>
      <c r="J6" s="592">
        <f>MIN(H6/G6,$D$44)</f>
        <v>1.143939393939394</v>
      </c>
      <c r="K6" s="714">
        <v>2</v>
      </c>
      <c r="L6" s="707">
        <v>0.45</v>
      </c>
      <c r="M6" s="674">
        <v>0.31590909090909097</v>
      </c>
      <c r="N6" s="592">
        <f>O6*K6*O$42</f>
        <v>1.0764309764309765</v>
      </c>
      <c r="O6" s="592">
        <f>MIN(M6/L6,$D$44)</f>
        <v>0.7020202020202021</v>
      </c>
      <c r="P6" s="714">
        <v>1</v>
      </c>
      <c r="Q6" s="707">
        <v>0.1</v>
      </c>
      <c r="R6" s="674">
        <v>0.45</v>
      </c>
      <c r="S6" s="592">
        <f>T6*P6*T$42</f>
        <v>1.9</v>
      </c>
      <c r="T6" s="592">
        <f>MIN(R6/Q6,$D$44)</f>
        <v>2</v>
      </c>
      <c r="U6" s="714">
        <v>2</v>
      </c>
      <c r="V6" s="707">
        <v>1</v>
      </c>
      <c r="W6" s="674">
        <v>0.89690721649484539</v>
      </c>
      <c r="X6" s="592">
        <f>Y6*U6*Y$42</f>
        <v>0.88255670103092787</v>
      </c>
      <c r="Y6" s="592">
        <f>MIN(W6/V6,$D$44)</f>
        <v>0.89690721649484539</v>
      </c>
      <c r="Z6" s="714">
        <v>2</v>
      </c>
      <c r="AA6" s="707">
        <v>0.9</v>
      </c>
      <c r="AB6" s="674">
        <v>0.8</v>
      </c>
      <c r="AC6" s="592">
        <f>AD6*Z6*AD$42</f>
        <v>1.4222222222222223</v>
      </c>
      <c r="AD6" s="593">
        <f>MIN(AB6/AA6,$D$44)</f>
        <v>0.88888888888888895</v>
      </c>
      <c r="AE6" s="714">
        <v>1</v>
      </c>
      <c r="AF6" s="715">
        <v>0.05</v>
      </c>
      <c r="AG6" s="684">
        <v>4.4285714285714282E-2</v>
      </c>
      <c r="AH6" s="592">
        <f>AI6*AE6*AI$42</f>
        <v>0.56833333333333325</v>
      </c>
      <c r="AI6" s="593">
        <f>MIN(IF(ISNUMBER(AG6/AF6),AG6/AF6,0),$D$44)</f>
        <v>0.88571428571428557</v>
      </c>
      <c r="AJ6" s="714">
        <v>2</v>
      </c>
      <c r="AK6" s="709">
        <v>62.232254564430029</v>
      </c>
      <c r="AL6" s="680">
        <v>64</v>
      </c>
      <c r="AM6" s="592">
        <f>AN6*AJ6*AN$42</f>
        <v>2.0568112290947069</v>
      </c>
      <c r="AN6" s="593">
        <f>MIN(IF(ISNUMBER(AL6/AK6),AL6/AK6,0),$D$44)</f>
        <v>1.0284056145473535</v>
      </c>
      <c r="AO6" s="714">
        <v>2</v>
      </c>
      <c r="AP6" s="715">
        <v>3.219018370016493E-2</v>
      </c>
      <c r="AQ6" s="684">
        <v>3.7747398490104063E-2</v>
      </c>
      <c r="AR6" s="592">
        <f>AS6*AO6*AS$42</f>
        <v>2.3452738786272076</v>
      </c>
      <c r="AS6" s="593">
        <f>MIN(IF(ISNUMBER(AQ6/AP6),AQ6/AP6,0),$D$44)</f>
        <v>1.1726369393136038</v>
      </c>
      <c r="AT6" s="714">
        <v>1</v>
      </c>
      <c r="AU6" s="786">
        <v>71.196502346476294</v>
      </c>
      <c r="AV6" s="744">
        <v>81</v>
      </c>
      <c r="AW6" s="592">
        <f>AX6*AT6*AX$42</f>
        <v>1.1376963380281686</v>
      </c>
      <c r="AX6" s="592">
        <f>MIN(IF(ISNUMBER(AV6/AU6),AV6/AU6,0),$D$44)</f>
        <v>1.1376963380281686</v>
      </c>
      <c r="AY6" s="714">
        <v>2</v>
      </c>
      <c r="AZ6" s="711">
        <v>700</v>
      </c>
      <c r="BA6" s="744">
        <v>700</v>
      </c>
      <c r="BB6" s="592">
        <f>BC6*AY6*BC$42</f>
        <v>2</v>
      </c>
      <c r="BC6" s="593">
        <f>MIN(IF(ISNUMBER(BA6/AZ6),BA6/AZ6,0),$D$44)</f>
        <v>1</v>
      </c>
      <c r="BD6" s="714">
        <v>0</v>
      </c>
      <c r="BE6" s="711">
        <v>0</v>
      </c>
      <c r="BF6" s="744">
        <v>0</v>
      </c>
      <c r="BG6" s="592">
        <f>BH6*BD6*BH$42</f>
        <v>0</v>
      </c>
      <c r="BH6" s="592">
        <f>MIN(IF(ISNUMBER(BF6/BE6),BF6/BE6,0),$D$44)</f>
        <v>0</v>
      </c>
      <c r="BI6" s="714">
        <v>1</v>
      </c>
      <c r="BJ6" s="711">
        <v>100</v>
      </c>
      <c r="BK6" s="744">
        <v>122</v>
      </c>
      <c r="BL6" s="592">
        <f>BM6*BI6*BM$42</f>
        <v>1.22</v>
      </c>
      <c r="BM6" s="592">
        <f>MIN(IF(ISNUMBER(BK6/BJ6),BK6/BJ6,0),$D$44)</f>
        <v>1.22</v>
      </c>
      <c r="BN6" s="714">
        <v>1</v>
      </c>
      <c r="BO6" s="711">
        <v>500</v>
      </c>
      <c r="BP6" s="744">
        <v>524</v>
      </c>
      <c r="BQ6" s="592">
        <f>BR6*BN6*BR$42</f>
        <v>0.82759396719999989</v>
      </c>
      <c r="BR6" s="593">
        <f>MIN(IF(ISNUMBER(BP6/BO6),BP6/BO6,0),$D$44)</f>
        <v>1.048</v>
      </c>
      <c r="BS6" s="714">
        <v>1</v>
      </c>
      <c r="BT6" s="711">
        <v>370.66637982843804</v>
      </c>
      <c r="BU6" s="744">
        <v>1241.3333333333333</v>
      </c>
      <c r="BV6" s="592">
        <f>(BW6*BS6*BW$42)</f>
        <v>0.13851053772651833</v>
      </c>
      <c r="BW6" s="592">
        <f>MIN(IF(ISNUMBER(BT6/BU6),BT6/BU6,0),$D$44)</f>
        <v>0.29860342091442377</v>
      </c>
      <c r="BX6" s="714">
        <v>1</v>
      </c>
      <c r="BY6" s="715">
        <v>1</v>
      </c>
      <c r="BZ6" s="684">
        <v>0.83263403263403257</v>
      </c>
      <c r="CA6" s="592">
        <f>CB6*BX6*CB$42</f>
        <v>0.44962237762237761</v>
      </c>
      <c r="CB6" s="593">
        <f>MIN(IF(ISNUMBER(BZ6/BY6),BZ6/BY6,0),$D$44)</f>
        <v>0.83263403263403257</v>
      </c>
      <c r="CC6" s="714">
        <v>1</v>
      </c>
      <c r="CD6" s="715">
        <v>0.8</v>
      </c>
      <c r="CE6" s="684">
        <v>0.59302325581395343</v>
      </c>
      <c r="CF6" s="592">
        <f>CG6*CC6*CG$42</f>
        <v>0.40770348837209291</v>
      </c>
      <c r="CG6" s="593">
        <f>MIN(IF(ISNUMBER(CE6/CD6),CE6/CD6,0),$D$44)</f>
        <v>0.74127906976744173</v>
      </c>
      <c r="CH6" s="714">
        <v>1</v>
      </c>
      <c r="CI6" s="715">
        <v>0.8</v>
      </c>
      <c r="CJ6" s="684">
        <v>0.48344370860927155</v>
      </c>
      <c r="CK6" s="592">
        <f>CL6*CH6*CL$42</f>
        <v>0.26438327814569534</v>
      </c>
      <c r="CL6" s="593">
        <f>MIN(IF(ISNUMBER(CJ6/CI6),CJ6/CI6,0),$D$44)</f>
        <v>0.60430463576158944</v>
      </c>
      <c r="CM6" s="703">
        <v>1</v>
      </c>
      <c r="CN6" s="635">
        <v>177991.25586619071</v>
      </c>
      <c r="CO6" s="635">
        <v>99198.540000000008</v>
      </c>
      <c r="CP6" s="592">
        <f>CQ6*CM6*CQ$42</f>
        <v>0.38449270631720295</v>
      </c>
      <c r="CQ6" s="595">
        <f>MIN(IF(ISNUMBER(CO6/CN6),CO6/CN6,0),$D$44)</f>
        <v>0.55732254664563374</v>
      </c>
      <c r="CR6" s="447"/>
      <c r="CS6" s="447">
        <f>SUM(I6,N6,S6,X6,AC6,AH6,AM6,AR6,AW6,BB6,BG6,BL6,BQ6,BV6,CA6,CF6,CK6,CP6)</f>
        <v>18.225570428090823</v>
      </c>
      <c r="CT6" s="447">
        <f>SUM(F6*$J$42,K6*$O$42,P6*$T$42,U6*$Y$42,Z6*$AD$42,AE6*$AI$42,AJ6*$AN$42,AO6*$AS$42,AT6*$AX$42,AY6*$BC$42,BD6*$BH$42,BI6*$BM$42,BN6*$BR$42,BS6*$BW$42,BX6*$CB$42,CC6*$CG$42,CH6*$CL$42,CM6*$CQ$42)</f>
        <v>18.179942698536799</v>
      </c>
      <c r="CU6" s="781" t="str">
        <f t="shared" ref="CU6:CU41" si="1">C6</f>
        <v>Department 1</v>
      </c>
      <c r="CV6" s="776">
        <f>CS6/IF(CT6&gt;0,CT6,1)</f>
        <v>1.002509784013659</v>
      </c>
      <c r="CW6" s="463">
        <f t="shared" ref="CW6:CW41" si="2">CV6/$CV$42</f>
        <v>3.1045321404866866E-2</v>
      </c>
      <c r="CX6" s="463">
        <f t="shared" ref="CX6:CX41" si="3">E6</f>
        <v>3.5916061339790147E-2</v>
      </c>
      <c r="CY6" s="466">
        <f t="shared" ref="CY6:CY41" si="4">CW6*$CX$2</f>
        <v>11952.448740873744</v>
      </c>
      <c r="CZ6" s="466">
        <f t="shared" ref="CZ6:CZ41" si="5">CX6*$CX$3</f>
        <v>0</v>
      </c>
      <c r="DA6" s="466">
        <f t="shared" ref="DA6:DA41" si="6">SUM(CY6:CZ6)</f>
        <v>11952.448740873744</v>
      </c>
      <c r="DB6" s="513">
        <f t="shared" ref="DB6:DB41" si="7">DA6*$DB$3</f>
        <v>9561.9589926989956</v>
      </c>
      <c r="DC6" s="466">
        <f t="shared" ref="DC6:DC41" si="8">DA6*$DC$3</f>
        <v>2390.4897481747485</v>
      </c>
      <c r="DD6" s="631" t="s">
        <v>254</v>
      </c>
      <c r="DE6" s="634">
        <f>SUMIF($DD$6:$DD$41,DG6,$DC$6:$DC$41)</f>
        <v>52387.151515588965</v>
      </c>
      <c r="DF6" s="630">
        <f>DE6/$DE$10</f>
        <v>0.68035261708557093</v>
      </c>
      <c r="DG6" s="633" t="s">
        <v>255</v>
      </c>
    </row>
    <row r="7" spans="2:111" ht="15.75" thickBot="1" x14ac:dyDescent="0.3">
      <c r="B7" s="587" t="s">
        <v>255</v>
      </c>
      <c r="C7" s="717" t="s">
        <v>382</v>
      </c>
      <c r="D7" s="598">
        <v>1.7000000000000002</v>
      </c>
      <c r="E7" s="626">
        <f t="shared" si="0"/>
        <v>3.4301856335754639E-3</v>
      </c>
      <c r="F7" s="704">
        <v>1</v>
      </c>
      <c r="G7" s="676">
        <v>0.05</v>
      </c>
      <c r="H7" s="676">
        <v>0.42857142857142855</v>
      </c>
      <c r="I7" s="600">
        <f t="shared" ref="I7:I41" si="9">J7*F7*J$42</f>
        <v>2</v>
      </c>
      <c r="J7" s="600">
        <f t="shared" ref="J7:J41" si="10">MIN(H7/G7,$D$44)</f>
        <v>2</v>
      </c>
      <c r="K7" s="704">
        <v>0</v>
      </c>
      <c r="L7" s="676">
        <v>0.05</v>
      </c>
      <c r="M7" s="676">
        <v>0.42857142857142855</v>
      </c>
      <c r="N7" s="600">
        <f t="shared" ref="N7:N41" si="11">O7*K7*O$42</f>
        <v>0</v>
      </c>
      <c r="O7" s="600">
        <f t="shared" ref="O7:O41" si="12">MIN(M7/L7,$D$44)</f>
        <v>2</v>
      </c>
      <c r="P7" s="704">
        <v>2</v>
      </c>
      <c r="Q7" s="676">
        <v>0.9</v>
      </c>
      <c r="R7" s="676">
        <v>0.42857142857142855</v>
      </c>
      <c r="S7" s="600">
        <f t="shared" ref="S7:S41" si="13">T7*P7*T$42</f>
        <v>0.90476190476190466</v>
      </c>
      <c r="T7" s="600">
        <f t="shared" ref="T7:T41" si="14">MIN(R7/Q7,$D$44)</f>
        <v>0.47619047619047616</v>
      </c>
      <c r="U7" s="704">
        <v>1</v>
      </c>
      <c r="V7" s="676">
        <v>1</v>
      </c>
      <c r="W7" s="676"/>
      <c r="X7" s="600">
        <f t="shared" ref="X7:X41" si="15">Y7*U7*Y$42</f>
        <v>0</v>
      </c>
      <c r="Y7" s="600">
        <f t="shared" ref="Y7:Y41" si="16">MIN(W7/V7,$D$44)</f>
        <v>0</v>
      </c>
      <c r="Z7" s="704">
        <v>1</v>
      </c>
      <c r="AA7" s="676">
        <v>0.9</v>
      </c>
      <c r="AB7" s="676">
        <v>1</v>
      </c>
      <c r="AC7" s="600">
        <f t="shared" ref="AC7:AC41" si="17">AD7*Z7*AD$42</f>
        <v>0.88888888888888884</v>
      </c>
      <c r="AD7" s="601">
        <f t="shared" ref="AD7:AD41" si="18">MIN(AB7/AA7,$D$44)</f>
        <v>1.1111111111111112</v>
      </c>
      <c r="AE7" s="704">
        <v>2</v>
      </c>
      <c r="AF7" s="686">
        <v>0.12</v>
      </c>
      <c r="AG7" s="686">
        <v>0.47222222222222227</v>
      </c>
      <c r="AH7" s="600">
        <f t="shared" ref="AH7:AH41" si="19">AI7*AE7*AI$42</f>
        <v>2.5666666666666669</v>
      </c>
      <c r="AI7" s="601">
        <f t="shared" ref="AI7:AI41" si="20">MIN(IF(ISNUMBER(AG7/AF7),AG7/AF7,0),$D$44)</f>
        <v>2</v>
      </c>
      <c r="AJ7" s="704">
        <v>1</v>
      </c>
      <c r="AK7" s="682">
        <v>4.3203109125792603</v>
      </c>
      <c r="AL7" s="682">
        <v>1</v>
      </c>
      <c r="AM7" s="600">
        <f t="shared" ref="AM7:AM41" si="21">AN7*AJ7*AN$42</f>
        <v>0.2314648228414172</v>
      </c>
      <c r="AN7" s="601">
        <f t="shared" ref="AN7:AN41" si="22">MIN(IF(ISNUMBER(AL7/AK7),AL7/AK7,0),$D$44)</f>
        <v>0.2314648228414172</v>
      </c>
      <c r="AO7" s="704">
        <v>0</v>
      </c>
      <c r="AP7" s="686">
        <v>2.8436558039014957E-5</v>
      </c>
      <c r="AQ7" s="686">
        <v>0</v>
      </c>
      <c r="AR7" s="600">
        <f t="shared" ref="AR7:AR41" si="23">AS7*AO7*AS$42</f>
        <v>0</v>
      </c>
      <c r="AS7" s="601">
        <f t="shared" ref="AS7:AS41" si="24">MIN(IF(ISNUMBER(AQ7/AP7),AQ7/AP7,0),$D$44)</f>
        <v>0</v>
      </c>
      <c r="AT7" s="704">
        <v>0</v>
      </c>
      <c r="AU7" s="787">
        <v>10.027676386827645</v>
      </c>
      <c r="AV7" s="745">
        <v>0.33333333333333331</v>
      </c>
      <c r="AW7" s="600">
        <f t="shared" ref="AW7:AW41" si="25">AX7*AT7*AX$42</f>
        <v>0</v>
      </c>
      <c r="AX7" s="600">
        <f t="shared" ref="AX7:AX41" si="26">MIN(IF(ISNUMBER(AV7/AU7),AV7/AU7,0),$D$44)</f>
        <v>3.3241333333333331E-2</v>
      </c>
      <c r="AY7" s="704">
        <v>1</v>
      </c>
      <c r="AZ7" s="745">
        <v>20</v>
      </c>
      <c r="BA7" s="745">
        <v>12</v>
      </c>
      <c r="BB7" s="600">
        <f t="shared" ref="BB7:BB41" si="27">BC7*AY7*BC$42</f>
        <v>0.6</v>
      </c>
      <c r="BC7" s="601">
        <f t="shared" ref="BC7:BC41" si="28">MIN(IF(ISNUMBER(BA7/AZ7),BA7/AZ7,0),$D$44)</f>
        <v>0.6</v>
      </c>
      <c r="BD7" s="704">
        <v>1</v>
      </c>
      <c r="BE7" s="745">
        <v>4000</v>
      </c>
      <c r="BF7" s="745">
        <v>4220.333333333333</v>
      </c>
      <c r="BG7" s="600">
        <f t="shared" ref="BG7:BG41" si="29">BH7*BD7*BH$42</f>
        <v>1.0550833333333332</v>
      </c>
      <c r="BH7" s="600">
        <f t="shared" ref="BH7:BH41" si="30">MIN(IF(ISNUMBER(BF7/BE7),BF7/BE7,0),$D$44)</f>
        <v>1.0550833333333332</v>
      </c>
      <c r="BI7" s="704">
        <v>1</v>
      </c>
      <c r="BJ7" s="745">
        <v>15.244263281890616</v>
      </c>
      <c r="BK7" s="745">
        <v>8.3333333333333339</v>
      </c>
      <c r="BL7" s="600">
        <f t="shared" ref="BL7:BL41" si="31">BM7*BI7*BM$42</f>
        <v>0.54665372666666656</v>
      </c>
      <c r="BM7" s="600">
        <f t="shared" ref="BM7:BM41" si="32">MIN(IF(ISNUMBER(BK7/BJ7),BK7/BJ7,0),$D$44)</f>
        <v>0.54665372666666656</v>
      </c>
      <c r="BN7" s="704">
        <v>1</v>
      </c>
      <c r="BO7" s="745">
        <v>60.977053127562463</v>
      </c>
      <c r="BP7" s="745">
        <v>35</v>
      </c>
      <c r="BQ7" s="600">
        <f t="shared" ref="BQ7:BQ41" si="33">BR7*BN7*BR$42</f>
        <v>0.45327069909691553</v>
      </c>
      <c r="BR7" s="601">
        <f t="shared" ref="BR7:BR41" si="34">MIN(IF(ISNUMBER(BP7/BO7),BP7/BO7,0),$D$44)</f>
        <v>0.57398641299999986</v>
      </c>
      <c r="BS7" s="704">
        <v>1</v>
      </c>
      <c r="BT7" s="745">
        <v>7.3530327281975403</v>
      </c>
      <c r="BU7" s="745">
        <v>139</v>
      </c>
      <c r="BV7" s="600">
        <f t="shared" ref="BV7:BV41" si="35">(BW7*BS7*BW$42)</f>
        <v>2.4538032378789095E-2</v>
      </c>
      <c r="BW7" s="600">
        <f t="shared" ref="BW7:BW41" si="36">MIN(IF(ISNUMBER(BT7/BU7),BT7/BU7,0),$D$44)</f>
        <v>5.2899516030198129E-2</v>
      </c>
      <c r="BX7" s="704">
        <v>1</v>
      </c>
      <c r="BY7" s="686">
        <v>1</v>
      </c>
      <c r="BZ7" s="686">
        <v>0.5786276807928773</v>
      </c>
      <c r="CA7" s="600">
        <f t="shared" ref="CA7:CA41" si="37">CB7*BX7*CB$42</f>
        <v>0.31245894762815374</v>
      </c>
      <c r="CB7" s="601">
        <f t="shared" ref="CB7:CB41" si="38">MIN(IF(ISNUMBER(BZ7/BY7),BZ7/BY7,0),$D$44)</f>
        <v>0.5786276807928773</v>
      </c>
      <c r="CC7" s="704">
        <v>1</v>
      </c>
      <c r="CD7" s="686">
        <v>0.8</v>
      </c>
      <c r="CE7" s="686">
        <v>0.14285714285714285</v>
      </c>
      <c r="CF7" s="600">
        <f t="shared" ref="CF7:CF41" si="39">CG7*CC7*CG$42</f>
        <v>9.8214285714285685E-2</v>
      </c>
      <c r="CG7" s="601">
        <f t="shared" ref="CG7:CG41" si="40">MIN(IF(ISNUMBER(CE7/CD7),CE7/CD7,0),$D$44)</f>
        <v>0.17857142857142855</v>
      </c>
      <c r="CH7" s="704">
        <v>1</v>
      </c>
      <c r="CI7" s="686">
        <v>0.8</v>
      </c>
      <c r="CJ7" s="686">
        <v>0</v>
      </c>
      <c r="CK7" s="600">
        <f t="shared" ref="CK7:CK41" si="41">CL7*CH7*CL$42</f>
        <v>0</v>
      </c>
      <c r="CL7" s="601">
        <f t="shared" ref="CL7:CL41" si="42">MIN(IF(ISNUMBER(CJ7/CI7),CJ7/CI7,0),$D$44)</f>
        <v>0</v>
      </c>
      <c r="CM7" s="704">
        <v>1</v>
      </c>
      <c r="CN7" s="636">
        <v>25069.190967069113</v>
      </c>
      <c r="CO7" s="636">
        <v>11809.35</v>
      </c>
      <c r="CP7" s="600">
        <f t="shared" ref="CP7:CP41" si="43">CQ7*CM7*CQ$42</f>
        <v>0.32498788272049295</v>
      </c>
      <c r="CQ7" s="603">
        <f t="shared" ref="CQ7:CQ41" si="44">MIN(IF(ISNUMBER(CO7/CN7),CO7/CN7,0),$D$44)</f>
        <v>0.47107024775999995</v>
      </c>
      <c r="CR7" s="447"/>
      <c r="CS7" s="447">
        <f>SUM(I7,N7,S7,X7,AC7,AH7,AM7,AR7,AW7,BB7,BG7,BL7,BQ7,BV7,CA7,CF7,CK7,CP7)</f>
        <v>10.006989190697515</v>
      </c>
      <c r="CT7" s="447">
        <f>SUM(F7*$J$42,K7*$O$42,P7*$T$42,U7*$Y$42,Z7*$AD$42,AE7*$AI$42,AJ7*$AN$42,AO7*$AS$42,AT7*$AX$42,AY7*$BC$42,BD7*$BH$42,BI7*$BM$42,BN7*$BR$42,BS7*$BW$42,BX7*$CB$42,CC7*$CG$42,CH7*$CL$42,CM7*$CQ$42)</f>
        <v>12.946276031870132</v>
      </c>
      <c r="CU7" s="781" t="str">
        <f t="shared" si="1"/>
        <v>Department 2</v>
      </c>
      <c r="CV7" s="776">
        <f t="shared" ref="CV7:CV41" si="45">CS7/IF(CT7&gt;0,CT7,1)</f>
        <v>0.77296275516319057</v>
      </c>
      <c r="CW7" s="463">
        <f t="shared" si="2"/>
        <v>2.3936800967625984E-2</v>
      </c>
      <c r="CX7" s="463">
        <f t="shared" si="3"/>
        <v>3.4301856335754639E-3</v>
      </c>
      <c r="CY7" s="466">
        <f t="shared" si="4"/>
        <v>9215.6683725360035</v>
      </c>
      <c r="CZ7" s="466">
        <f t="shared" si="5"/>
        <v>0</v>
      </c>
      <c r="DA7" s="466">
        <f t="shared" si="6"/>
        <v>9215.6683725360035</v>
      </c>
      <c r="DB7" s="513">
        <f t="shared" si="7"/>
        <v>7372.5346980288032</v>
      </c>
      <c r="DC7" s="466">
        <f t="shared" si="8"/>
        <v>1843.1336745072003</v>
      </c>
      <c r="DD7" s="631" t="s">
        <v>255</v>
      </c>
      <c r="DE7" s="634">
        <f>SUMIF($DD$6:$DD$41,DG7,$DC$6:$DC$41)</f>
        <v>3227.8632984871356</v>
      </c>
      <c r="DF7" s="630">
        <f>DE7/$DE$10</f>
        <v>4.192030257775501E-2</v>
      </c>
      <c r="DG7" s="633" t="s">
        <v>257</v>
      </c>
    </row>
    <row r="8" spans="2:111" ht="15.75" thickTop="1" x14ac:dyDescent="0.25">
      <c r="B8" s="587" t="s">
        <v>255</v>
      </c>
      <c r="C8" s="716" t="s">
        <v>383</v>
      </c>
      <c r="D8" s="598">
        <v>14.600000000000001</v>
      </c>
      <c r="E8" s="626">
        <f t="shared" si="0"/>
        <v>2.9459241323648102E-2</v>
      </c>
      <c r="F8" s="704">
        <v>1</v>
      </c>
      <c r="G8" s="676">
        <v>0.6</v>
      </c>
      <c r="H8" s="676">
        <v>0.22807017543859648</v>
      </c>
      <c r="I8" s="600">
        <f t="shared" si="9"/>
        <v>0.38011695906432746</v>
      </c>
      <c r="J8" s="600">
        <f t="shared" si="10"/>
        <v>0.38011695906432746</v>
      </c>
      <c r="K8" s="704">
        <v>1</v>
      </c>
      <c r="L8" s="676">
        <v>0.4</v>
      </c>
      <c r="M8" s="676">
        <v>0.45029239766081874</v>
      </c>
      <c r="N8" s="600">
        <f t="shared" si="11"/>
        <v>0.86306042884990264</v>
      </c>
      <c r="O8" s="600">
        <f t="shared" si="12"/>
        <v>1.1257309941520468</v>
      </c>
      <c r="P8" s="704">
        <v>1</v>
      </c>
      <c r="Q8" s="676">
        <v>0.1</v>
      </c>
      <c r="R8" s="676">
        <v>0.33918128654970758</v>
      </c>
      <c r="S8" s="600">
        <f t="shared" si="13"/>
        <v>1.9</v>
      </c>
      <c r="T8" s="600">
        <f t="shared" si="14"/>
        <v>2</v>
      </c>
      <c r="U8" s="704">
        <v>1</v>
      </c>
      <c r="V8" s="676">
        <v>1</v>
      </c>
      <c r="W8" s="676">
        <v>0.16666666666666666</v>
      </c>
      <c r="X8" s="600">
        <f t="shared" si="15"/>
        <v>8.199999999999999E-2</v>
      </c>
      <c r="Y8" s="600">
        <f t="shared" si="16"/>
        <v>0.16666666666666666</v>
      </c>
      <c r="Z8" s="704">
        <v>1</v>
      </c>
      <c r="AA8" s="676">
        <v>0.9</v>
      </c>
      <c r="AB8" s="676">
        <v>0.56000000000000005</v>
      </c>
      <c r="AC8" s="600">
        <f t="shared" si="17"/>
        <v>0.49777777777777776</v>
      </c>
      <c r="AD8" s="601">
        <f t="shared" si="18"/>
        <v>0.62222222222222223</v>
      </c>
      <c r="AE8" s="704">
        <v>1</v>
      </c>
      <c r="AF8" s="686">
        <v>0.12</v>
      </c>
      <c r="AG8" s="686">
        <v>9.1712707182320441E-2</v>
      </c>
      <c r="AH8" s="600">
        <f t="shared" si="19"/>
        <v>0.49040822590546357</v>
      </c>
      <c r="AI8" s="601">
        <f t="shared" si="20"/>
        <v>0.7642725598526704</v>
      </c>
      <c r="AJ8" s="704">
        <v>1</v>
      </c>
      <c r="AK8" s="682">
        <v>27.304364967500923</v>
      </c>
      <c r="AL8" s="682">
        <v>22.666666666666668</v>
      </c>
      <c r="AM8" s="600">
        <f t="shared" si="21"/>
        <v>0.83014809879833185</v>
      </c>
      <c r="AN8" s="601">
        <f t="shared" si="22"/>
        <v>0.83014809879833185</v>
      </c>
      <c r="AO8" s="704">
        <v>1</v>
      </c>
      <c r="AP8" s="686">
        <v>3.7223454473070579E-2</v>
      </c>
      <c r="AQ8" s="686">
        <v>2.3872679045092837E-2</v>
      </c>
      <c r="AR8" s="600">
        <f t="shared" si="23"/>
        <v>0.64133432490430464</v>
      </c>
      <c r="AS8" s="601">
        <f t="shared" si="24"/>
        <v>0.64133432490430464</v>
      </c>
      <c r="AT8" s="704">
        <v>1</v>
      </c>
      <c r="AU8" s="787">
        <v>63.374914764750727</v>
      </c>
      <c r="AV8" s="745">
        <v>28</v>
      </c>
      <c r="AW8" s="600">
        <f t="shared" si="25"/>
        <v>0.44181518987341761</v>
      </c>
      <c r="AX8" s="600">
        <f t="shared" si="26"/>
        <v>0.44181518987341761</v>
      </c>
      <c r="AY8" s="704">
        <v>1</v>
      </c>
      <c r="AZ8" s="745">
        <v>332.71830251494129</v>
      </c>
      <c r="BA8" s="745">
        <v>301.66666666666669</v>
      </c>
      <c r="BB8" s="600">
        <f t="shared" si="27"/>
        <v>0.90667289531846484</v>
      </c>
      <c r="BC8" s="601">
        <f t="shared" si="28"/>
        <v>0.90667289531846484</v>
      </c>
      <c r="BD8" s="704">
        <v>0</v>
      </c>
      <c r="BE8" s="745">
        <v>3800</v>
      </c>
      <c r="BF8" s="745">
        <v>3396</v>
      </c>
      <c r="BG8" s="600">
        <f t="shared" si="29"/>
        <v>0</v>
      </c>
      <c r="BH8" s="600">
        <f t="shared" si="30"/>
        <v>0.89368421052631575</v>
      </c>
      <c r="BI8" s="704">
        <v>1</v>
      </c>
      <c r="BJ8" s="745">
        <v>96.343743941548695</v>
      </c>
      <c r="BK8" s="745">
        <v>103</v>
      </c>
      <c r="BL8" s="600">
        <f t="shared" si="31"/>
        <v>1.0690886173417717</v>
      </c>
      <c r="BM8" s="600">
        <f t="shared" si="32"/>
        <v>1.0690886173417717</v>
      </c>
      <c r="BN8" s="704">
        <v>1</v>
      </c>
      <c r="BO8" s="745">
        <v>385.37497576619478</v>
      </c>
      <c r="BP8" s="745">
        <v>134.33333333333334</v>
      </c>
      <c r="BQ8" s="600">
        <f t="shared" si="33"/>
        <v>0.27526837211581823</v>
      </c>
      <c r="BR8" s="601">
        <f t="shared" si="34"/>
        <v>0.34857824659282693</v>
      </c>
      <c r="BS8" s="704">
        <v>1</v>
      </c>
      <c r="BT8" s="745">
        <v>293.69777444275746</v>
      </c>
      <c r="BU8" s="745">
        <v>261.33333333333331</v>
      </c>
      <c r="BV8" s="600">
        <f t="shared" si="35"/>
        <v>0.5213073930751142</v>
      </c>
      <c r="BW8" s="600">
        <f>MIN(IF(ISNUMBER(BT8/BU8),BT8/BU8,0),$D$44)</f>
        <v>1.1238435246534086</v>
      </c>
      <c r="BX8" s="704">
        <v>1</v>
      </c>
      <c r="BY8" s="686">
        <v>1</v>
      </c>
      <c r="BZ8" s="686">
        <v>0.66522571370866646</v>
      </c>
      <c r="CA8" s="600">
        <f t="shared" si="37"/>
        <v>0.35922188540267991</v>
      </c>
      <c r="CB8" s="601">
        <f t="shared" si="38"/>
        <v>0.66522571370866646</v>
      </c>
      <c r="CC8" s="704">
        <v>1</v>
      </c>
      <c r="CD8" s="686">
        <v>0.8</v>
      </c>
      <c r="CE8" s="686">
        <v>0.4315068493150685</v>
      </c>
      <c r="CF8" s="600">
        <f t="shared" si="39"/>
        <v>0.29666095890410954</v>
      </c>
      <c r="CG8" s="601">
        <f t="shared" si="40"/>
        <v>0.53938356164383561</v>
      </c>
      <c r="CH8" s="704">
        <v>1</v>
      </c>
      <c r="CI8" s="686">
        <v>0.8</v>
      </c>
      <c r="CJ8" s="686">
        <v>0.27403846153846156</v>
      </c>
      <c r="CK8" s="600">
        <f t="shared" si="41"/>
        <v>0.14986478365384615</v>
      </c>
      <c r="CL8" s="601">
        <f t="shared" si="42"/>
        <v>0.34254807692307693</v>
      </c>
      <c r="CM8" s="704">
        <v>1</v>
      </c>
      <c r="CN8" s="636">
        <v>158437.28691187681</v>
      </c>
      <c r="CO8" s="636">
        <v>60883.76</v>
      </c>
      <c r="CP8" s="600">
        <f t="shared" si="43"/>
        <v>0.26510966522909407</v>
      </c>
      <c r="CQ8" s="603">
        <f t="shared" si="44"/>
        <v>0.3842767140658227</v>
      </c>
      <c r="CR8" s="447"/>
      <c r="CS8" s="447">
        <f t="shared" ref="CS8:CS41" si="46">SUM(I8,N8,S8,X8,AC8,AH8,AM8,AR8,AW8,BB8,BG8,BL8,BQ8,BV8,CA8,CF8,CK8,CP8)</f>
        <v>9.9698555762144245</v>
      </c>
      <c r="CT8" s="447">
        <f t="shared" ref="CT8:CT41" si="47">SUM(F8*$J$42,K8*$O$42,P8*$T$42,U8*$Y$42,Z8*$AD$42,AE8*$AI$42,AJ8*$AN$42,AO8*$AS$42,AT8*$AX$42,AY8*$BC$42,BD8*$BH$42,BI8*$BM$42,BN8*$BR$42,BS8*$BW$42,BX8*$CB$42,CC8*$CG$42,CH8*$CL$42,CM8*$CQ$42)</f>
        <v>13.12127603187013</v>
      </c>
      <c r="CU8" s="781" t="str">
        <f t="shared" si="1"/>
        <v>Department 3</v>
      </c>
      <c r="CV8" s="776">
        <f t="shared" si="45"/>
        <v>0.75982362934814773</v>
      </c>
      <c r="CW8" s="463">
        <f t="shared" si="2"/>
        <v>2.3529913782671157E-2</v>
      </c>
      <c r="CX8" s="463">
        <f t="shared" si="3"/>
        <v>2.9459241323648102E-2</v>
      </c>
      <c r="CY8" s="466">
        <f t="shared" si="4"/>
        <v>9059.0168063283945</v>
      </c>
      <c r="CZ8" s="466">
        <f t="shared" si="5"/>
        <v>0</v>
      </c>
      <c r="DA8" s="466">
        <f t="shared" si="6"/>
        <v>9059.0168063283945</v>
      </c>
      <c r="DB8" s="513">
        <f t="shared" si="7"/>
        <v>7247.2134450627163</v>
      </c>
      <c r="DC8" s="466">
        <f t="shared" si="8"/>
        <v>1811.8033612656784</v>
      </c>
      <c r="DD8" s="631" t="s">
        <v>255</v>
      </c>
      <c r="DE8" s="634">
        <f>SUMIF($DD$6:$DD$41,DG8,$DC$6:$DC$41)</f>
        <v>8024.1358212363075</v>
      </c>
      <c r="DF8" s="630">
        <f>DE8/$DE$10</f>
        <v>0.10420955611995204</v>
      </c>
      <c r="DG8" s="633" t="s">
        <v>254</v>
      </c>
    </row>
    <row r="9" spans="2:111" ht="15.75" thickBot="1" x14ac:dyDescent="0.3">
      <c r="B9" s="587" t="s">
        <v>255</v>
      </c>
      <c r="C9" s="717" t="s">
        <v>384</v>
      </c>
      <c r="D9" s="607">
        <v>22.86</v>
      </c>
      <c r="E9" s="626">
        <f t="shared" si="0"/>
        <v>4.6125907990314761E-2</v>
      </c>
      <c r="F9" s="704">
        <v>1</v>
      </c>
      <c r="G9" s="676">
        <v>0.4</v>
      </c>
      <c r="H9" s="676">
        <v>0.41690140845070428</v>
      </c>
      <c r="I9" s="600">
        <f t="shared" si="9"/>
        <v>1.0422535211267607</v>
      </c>
      <c r="J9" s="600">
        <f t="shared" si="10"/>
        <v>1.0422535211267607</v>
      </c>
      <c r="K9" s="704">
        <v>1</v>
      </c>
      <c r="L9" s="676">
        <v>0.05</v>
      </c>
      <c r="M9" s="676">
        <v>5.0704225352112678E-2</v>
      </c>
      <c r="N9" s="600">
        <f t="shared" si="11"/>
        <v>0.77746478873239444</v>
      </c>
      <c r="O9" s="600">
        <f t="shared" si="12"/>
        <v>1.0140845070422535</v>
      </c>
      <c r="P9" s="704">
        <v>1</v>
      </c>
      <c r="Q9" s="676">
        <v>0.1</v>
      </c>
      <c r="R9" s="676">
        <v>0.26478873239436618</v>
      </c>
      <c r="S9" s="600">
        <f t="shared" si="13"/>
        <v>1.9</v>
      </c>
      <c r="T9" s="600">
        <f t="shared" si="14"/>
        <v>2</v>
      </c>
      <c r="U9" s="704">
        <v>1</v>
      </c>
      <c r="V9" s="676">
        <v>1</v>
      </c>
      <c r="W9" s="676">
        <v>0.33566433566433568</v>
      </c>
      <c r="X9" s="600">
        <f t="shared" si="15"/>
        <v>0.16514685314685315</v>
      </c>
      <c r="Y9" s="600">
        <f t="shared" si="16"/>
        <v>0.33566433566433568</v>
      </c>
      <c r="Z9" s="704">
        <v>1</v>
      </c>
      <c r="AA9" s="676">
        <v>0.9</v>
      </c>
      <c r="AB9" s="676">
        <v>0.63</v>
      </c>
      <c r="AC9" s="600">
        <f t="shared" si="17"/>
        <v>0.55999999999999994</v>
      </c>
      <c r="AD9" s="601">
        <f t="shared" si="18"/>
        <v>0.7</v>
      </c>
      <c r="AE9" s="704">
        <v>1</v>
      </c>
      <c r="AF9" s="686">
        <v>0.12</v>
      </c>
      <c r="AG9" s="686">
        <v>9.7826086956521743E-2</v>
      </c>
      <c r="AH9" s="600">
        <f t="shared" si="19"/>
        <v>0.52309782608695665</v>
      </c>
      <c r="AI9" s="601">
        <f t="shared" si="20"/>
        <v>0.81521739130434789</v>
      </c>
      <c r="AJ9" s="704">
        <v>1</v>
      </c>
      <c r="AK9" s="682">
        <v>42.390890674227698</v>
      </c>
      <c r="AL9" s="682">
        <v>47.333333333333336</v>
      </c>
      <c r="AM9" s="600">
        <f t="shared" si="21"/>
        <v>1.1165920927939004</v>
      </c>
      <c r="AN9" s="601">
        <f t="shared" si="22"/>
        <v>1.1165920927939004</v>
      </c>
      <c r="AO9" s="704">
        <v>2</v>
      </c>
      <c r="AP9" s="686">
        <v>4.9266336802593416E-2</v>
      </c>
      <c r="AQ9" s="686">
        <v>4.6725158130993677E-2</v>
      </c>
      <c r="AR9" s="600">
        <f t="shared" si="23"/>
        <v>1.8968391467065207</v>
      </c>
      <c r="AS9" s="601">
        <f t="shared" si="24"/>
        <v>0.94841957335326033</v>
      </c>
      <c r="AT9" s="704">
        <v>2</v>
      </c>
      <c r="AU9" s="787">
        <v>120</v>
      </c>
      <c r="AV9" s="745">
        <v>167</v>
      </c>
      <c r="AW9" s="600">
        <f t="shared" si="25"/>
        <v>2.7833333333333332</v>
      </c>
      <c r="AX9" s="600">
        <f t="shared" si="26"/>
        <v>1.3916666666666666</v>
      </c>
      <c r="AY9" s="704">
        <v>2</v>
      </c>
      <c r="AZ9" s="745">
        <v>500</v>
      </c>
      <c r="BA9" s="745">
        <v>766.66666666666663</v>
      </c>
      <c r="BB9" s="600">
        <f t="shared" si="27"/>
        <v>3.0666666666666664</v>
      </c>
      <c r="BC9" s="601">
        <f t="shared" si="28"/>
        <v>1.5333333333333332</v>
      </c>
      <c r="BD9" s="704">
        <v>2</v>
      </c>
      <c r="BE9" s="745">
        <v>18000</v>
      </c>
      <c r="BF9" s="745">
        <v>19076</v>
      </c>
      <c r="BG9" s="600">
        <f t="shared" si="29"/>
        <v>2.1195555555555554</v>
      </c>
      <c r="BH9" s="600">
        <f t="shared" si="30"/>
        <v>1.0597777777777777</v>
      </c>
      <c r="BI9" s="704">
        <v>1</v>
      </c>
      <c r="BJ9" s="745">
        <v>149.57671132191072</v>
      </c>
      <c r="BK9" s="745">
        <v>123.66666666666667</v>
      </c>
      <c r="BL9" s="600">
        <f t="shared" si="31"/>
        <v>0.82677754828101624</v>
      </c>
      <c r="BM9" s="600">
        <f t="shared" si="32"/>
        <v>0.82677754828101624</v>
      </c>
      <c r="BN9" s="704">
        <v>1</v>
      </c>
      <c r="BO9" s="745">
        <v>598.30684528764289</v>
      </c>
      <c r="BP9" s="745">
        <v>429.66666666666669</v>
      </c>
      <c r="BQ9" s="600">
        <f t="shared" si="33"/>
        <v>0.56710532403075353</v>
      </c>
      <c r="BR9" s="601">
        <f t="shared" si="34"/>
        <v>0.71813764133034363</v>
      </c>
      <c r="BS9" s="704">
        <v>1</v>
      </c>
      <c r="BT9" s="745">
        <v>707.91575535047684</v>
      </c>
      <c r="BU9" s="745">
        <v>1820.6666666666667</v>
      </c>
      <c r="BV9" s="600">
        <f t="shared" si="35"/>
        <v>0.18035956261120314</v>
      </c>
      <c r="BW9" s="600">
        <f t="shared" si="36"/>
        <v>0.3888222750002619</v>
      </c>
      <c r="BX9" s="704">
        <v>1</v>
      </c>
      <c r="BY9" s="686">
        <v>1</v>
      </c>
      <c r="BZ9" s="686">
        <v>0.53169019683118279</v>
      </c>
      <c r="CA9" s="600">
        <f t="shared" si="37"/>
        <v>0.28711270628883873</v>
      </c>
      <c r="CB9" s="601">
        <f t="shared" si="38"/>
        <v>0.53169019683118279</v>
      </c>
      <c r="CC9" s="704">
        <v>1</v>
      </c>
      <c r="CD9" s="686">
        <v>0.8</v>
      </c>
      <c r="CE9" s="686">
        <v>0.51816443594646266</v>
      </c>
      <c r="CF9" s="600">
        <f t="shared" si="39"/>
        <v>0.35623804971319301</v>
      </c>
      <c r="CG9" s="601">
        <f t="shared" si="40"/>
        <v>0.6477055449330783</v>
      </c>
      <c r="CH9" s="704">
        <v>1</v>
      </c>
      <c r="CI9" s="686">
        <v>0.8</v>
      </c>
      <c r="CJ9" s="686">
        <v>0.37598425196850388</v>
      </c>
      <c r="CK9" s="600">
        <f t="shared" si="41"/>
        <v>0.20561638779527552</v>
      </c>
      <c r="CL9" s="601">
        <f t="shared" si="42"/>
        <v>0.46998031496062981</v>
      </c>
      <c r="CM9" s="704">
        <v>1</v>
      </c>
      <c r="CN9" s="636">
        <v>245978.90176888218</v>
      </c>
      <c r="CO9" s="636">
        <v>132527.15</v>
      </c>
      <c r="CP9" s="600">
        <f t="shared" si="43"/>
        <v>0.37169651848948887</v>
      </c>
      <c r="CQ9" s="603">
        <f t="shared" si="44"/>
        <v>0.53877446011414576</v>
      </c>
      <c r="CR9" s="447"/>
      <c r="CS9" s="447">
        <f t="shared" si="46"/>
        <v>18.745855881358711</v>
      </c>
      <c r="CT9" s="447">
        <f t="shared" si="47"/>
        <v>18.121276031870131</v>
      </c>
      <c r="CU9" s="781" t="str">
        <f t="shared" si="1"/>
        <v>Department 4</v>
      </c>
      <c r="CV9" s="776">
        <f t="shared" si="45"/>
        <v>1.0344666594333711</v>
      </c>
      <c r="CW9" s="463">
        <f t="shared" si="2"/>
        <v>3.203494912154433E-2</v>
      </c>
      <c r="CX9" s="463">
        <f t="shared" si="3"/>
        <v>4.6125907990314761E-2</v>
      </c>
      <c r="CY9" s="466">
        <f t="shared" si="4"/>
        <v>12333.455411794566</v>
      </c>
      <c r="CZ9" s="466">
        <f t="shared" si="5"/>
        <v>0</v>
      </c>
      <c r="DA9" s="466">
        <f t="shared" si="6"/>
        <v>12333.455411794566</v>
      </c>
      <c r="DB9" s="513">
        <f t="shared" si="7"/>
        <v>9866.7643294356531</v>
      </c>
      <c r="DC9" s="466">
        <f t="shared" si="8"/>
        <v>2466.6910823589128</v>
      </c>
      <c r="DD9" s="631" t="s">
        <v>255</v>
      </c>
      <c r="DE9" s="718">
        <f>SUMIF($DD$6:$DD$41,DG9,$DC$6:$DC$41)</f>
        <v>13360.849364687601</v>
      </c>
      <c r="DF9" s="719">
        <f>DE9/$DE$10</f>
        <v>0.17351752421672209</v>
      </c>
      <c r="DG9" s="629" t="s">
        <v>256</v>
      </c>
    </row>
    <row r="10" spans="2:111" ht="15.75" thickTop="1" x14ac:dyDescent="0.25">
      <c r="B10" s="587" t="s">
        <v>254</v>
      </c>
      <c r="C10" s="716" t="s">
        <v>385</v>
      </c>
      <c r="D10" s="607">
        <v>6</v>
      </c>
      <c r="E10" s="626">
        <f t="shared" si="0"/>
        <v>1.2106537530266342E-2</v>
      </c>
      <c r="F10" s="649"/>
      <c r="G10" s="762"/>
      <c r="H10" s="762"/>
      <c r="I10" s="652"/>
      <c r="J10" s="652"/>
      <c r="K10" s="649"/>
      <c r="L10" s="762"/>
      <c r="M10" s="762"/>
      <c r="N10" s="652"/>
      <c r="O10" s="652"/>
      <c r="P10" s="649"/>
      <c r="Q10" s="762"/>
      <c r="R10" s="762"/>
      <c r="S10" s="652"/>
      <c r="T10" s="652"/>
      <c r="U10" s="649"/>
      <c r="V10" s="762"/>
      <c r="W10" s="762"/>
      <c r="X10" s="652"/>
      <c r="Y10" s="652"/>
      <c r="Z10" s="649"/>
      <c r="AA10" s="762"/>
      <c r="AB10" s="762"/>
      <c r="AC10" s="652"/>
      <c r="AD10" s="763"/>
      <c r="AE10" s="649"/>
      <c r="AF10" s="764"/>
      <c r="AG10" s="764"/>
      <c r="AH10" s="652"/>
      <c r="AI10" s="763"/>
      <c r="AJ10" s="649"/>
      <c r="AK10" s="765"/>
      <c r="AL10" s="765"/>
      <c r="AM10" s="652"/>
      <c r="AN10" s="763"/>
      <c r="AO10" s="649"/>
      <c r="AP10" s="764"/>
      <c r="AQ10" s="764"/>
      <c r="AR10" s="652"/>
      <c r="AS10" s="763"/>
      <c r="AT10" s="649"/>
      <c r="AU10" s="788"/>
      <c r="AV10" s="766"/>
      <c r="AW10" s="652"/>
      <c r="AX10" s="652"/>
      <c r="AY10" s="649"/>
      <c r="AZ10" s="766"/>
      <c r="BA10" s="766"/>
      <c r="BB10" s="652"/>
      <c r="BC10" s="763"/>
      <c r="BD10" s="649"/>
      <c r="BE10" s="766"/>
      <c r="BF10" s="766"/>
      <c r="BG10" s="652"/>
      <c r="BH10" s="652"/>
      <c r="BI10" s="712">
        <v>1</v>
      </c>
      <c r="BJ10" s="710">
        <v>100</v>
      </c>
      <c r="BK10" s="745">
        <v>62.666666666666664</v>
      </c>
      <c r="BL10" s="600">
        <f t="shared" si="31"/>
        <v>0.62666666666666659</v>
      </c>
      <c r="BM10" s="600">
        <f t="shared" si="32"/>
        <v>0.62666666666666659</v>
      </c>
      <c r="BN10" s="712">
        <v>1</v>
      </c>
      <c r="BO10" s="710">
        <v>150</v>
      </c>
      <c r="BP10" s="745">
        <v>75.333333333333329</v>
      </c>
      <c r="BQ10" s="600">
        <f t="shared" si="33"/>
        <v>0.39659931422222217</v>
      </c>
      <c r="BR10" s="601">
        <f t="shared" si="34"/>
        <v>0.50222222222222224</v>
      </c>
      <c r="BS10" s="712">
        <v>1</v>
      </c>
      <c r="BT10" s="710">
        <v>42.353468514417834</v>
      </c>
      <c r="BU10" s="745">
        <v>203.66666666666666</v>
      </c>
      <c r="BV10" s="600">
        <f t="shared" si="35"/>
        <v>9.6462177956237502E-2</v>
      </c>
      <c r="BW10" s="600">
        <f t="shared" si="36"/>
        <v>0.20795483722300084</v>
      </c>
      <c r="BX10" s="712">
        <v>1</v>
      </c>
      <c r="BY10" s="686">
        <v>1</v>
      </c>
      <c r="BZ10" s="686">
        <v>0.19413919413919412</v>
      </c>
      <c r="CA10" s="600">
        <f t="shared" si="37"/>
        <v>0.10483516483516483</v>
      </c>
      <c r="CB10" s="601">
        <f t="shared" si="38"/>
        <v>0.19413919413919412</v>
      </c>
      <c r="CC10" s="649"/>
      <c r="CD10" s="764"/>
      <c r="CE10" s="764"/>
      <c r="CF10" s="652"/>
      <c r="CG10" s="763"/>
      <c r="CH10" s="649"/>
      <c r="CI10" s="764"/>
      <c r="CJ10" s="764"/>
      <c r="CK10" s="652"/>
      <c r="CL10" s="763"/>
      <c r="CM10" s="704">
        <v>1</v>
      </c>
      <c r="CN10" s="636">
        <v>60166.058320965873</v>
      </c>
      <c r="CO10" s="636">
        <v>21519.260000000002</v>
      </c>
      <c r="CP10" s="600">
        <f t="shared" si="43"/>
        <v>0.24675005910259654</v>
      </c>
      <c r="CQ10" s="603">
        <f t="shared" si="44"/>
        <v>0.35766444737333331</v>
      </c>
      <c r="CR10" s="447"/>
      <c r="CS10" s="447">
        <f t="shared" si="46"/>
        <v>1.4713133827828877</v>
      </c>
      <c r="CT10" s="447">
        <f t="shared" si="47"/>
        <v>3.4834426985367974</v>
      </c>
      <c r="CU10" s="781" t="str">
        <f t="shared" si="1"/>
        <v>Department 5</v>
      </c>
      <c r="CV10" s="776">
        <f t="shared" si="45"/>
        <v>0.42237335593345787</v>
      </c>
      <c r="CW10" s="463">
        <f t="shared" si="2"/>
        <v>1.3079888891765442E-2</v>
      </c>
      <c r="CX10" s="463">
        <f t="shared" si="3"/>
        <v>1.2106537530266342E-2</v>
      </c>
      <c r="CY10" s="466">
        <f t="shared" si="4"/>
        <v>5035.7572233296951</v>
      </c>
      <c r="CZ10" s="466">
        <f t="shared" si="5"/>
        <v>0</v>
      </c>
      <c r="DA10" s="466">
        <f t="shared" si="6"/>
        <v>5035.7572233296951</v>
      </c>
      <c r="DB10" s="513">
        <f t="shared" si="7"/>
        <v>4028.6057786637562</v>
      </c>
      <c r="DC10" s="466">
        <f t="shared" si="8"/>
        <v>1007.1514446659388</v>
      </c>
      <c r="DD10" s="631" t="s">
        <v>254</v>
      </c>
      <c r="DE10" s="634">
        <f>SUM(DE6:DE9)</f>
        <v>77000</v>
      </c>
      <c r="DF10" s="630">
        <f>DE10/$DE$10</f>
        <v>1</v>
      </c>
      <c r="DG10" s="633"/>
    </row>
    <row r="11" spans="2:111" ht="15.75" thickBot="1" x14ac:dyDescent="0.3">
      <c r="B11" s="587" t="s">
        <v>255</v>
      </c>
      <c r="C11" s="717" t="s">
        <v>386</v>
      </c>
      <c r="D11" s="607">
        <v>17.399999999999999</v>
      </c>
      <c r="E11" s="626">
        <f t="shared" si="0"/>
        <v>3.5108958837772389E-2</v>
      </c>
      <c r="F11" s="704">
        <v>2</v>
      </c>
      <c r="G11" s="676">
        <v>0.6</v>
      </c>
      <c r="H11" s="676">
        <v>0.5473684210526315</v>
      </c>
      <c r="I11" s="600">
        <f t="shared" si="9"/>
        <v>1.8245614035087718</v>
      </c>
      <c r="J11" s="600">
        <f t="shared" si="10"/>
        <v>0.91228070175438591</v>
      </c>
      <c r="K11" s="704">
        <v>1</v>
      </c>
      <c r="L11" s="676">
        <v>0.05</v>
      </c>
      <c r="M11" s="676">
        <v>4.2105263157894736E-2</v>
      </c>
      <c r="N11" s="600">
        <f t="shared" si="11"/>
        <v>0.64561403508771931</v>
      </c>
      <c r="O11" s="600">
        <f t="shared" si="12"/>
        <v>0.84210526315789469</v>
      </c>
      <c r="P11" s="704">
        <v>1</v>
      </c>
      <c r="Q11" s="676">
        <v>0.05</v>
      </c>
      <c r="R11" s="676">
        <v>0.25263157894736843</v>
      </c>
      <c r="S11" s="600">
        <f t="shared" si="13"/>
        <v>1.9</v>
      </c>
      <c r="T11" s="600">
        <f t="shared" si="14"/>
        <v>2</v>
      </c>
      <c r="U11" s="704">
        <v>1</v>
      </c>
      <c r="V11" s="676">
        <v>1</v>
      </c>
      <c r="W11" s="676">
        <v>0.48484848484848486</v>
      </c>
      <c r="X11" s="600">
        <f t="shared" si="15"/>
        <v>0.23854545454545456</v>
      </c>
      <c r="Y11" s="600">
        <f t="shared" si="16"/>
        <v>0.48484848484848486</v>
      </c>
      <c r="Z11" s="704">
        <v>1</v>
      </c>
      <c r="AA11" s="676">
        <v>0.9</v>
      </c>
      <c r="AB11" s="676">
        <v>0.5</v>
      </c>
      <c r="AC11" s="600">
        <f t="shared" si="17"/>
        <v>0.44444444444444442</v>
      </c>
      <c r="AD11" s="601">
        <f t="shared" si="18"/>
        <v>0.55555555555555558</v>
      </c>
      <c r="AE11" s="704">
        <v>1</v>
      </c>
      <c r="AF11" s="686">
        <v>0.12</v>
      </c>
      <c r="AG11" s="686">
        <v>8.3601286173633438E-2</v>
      </c>
      <c r="AH11" s="600">
        <f t="shared" si="19"/>
        <v>0.44703465523401215</v>
      </c>
      <c r="AI11" s="601">
        <f t="shared" si="20"/>
        <v>0.69667738478027863</v>
      </c>
      <c r="AJ11" s="704">
        <v>1</v>
      </c>
      <c r="AK11" s="682">
        <v>34.562487300634082</v>
      </c>
      <c r="AL11" s="682">
        <v>13</v>
      </c>
      <c r="AM11" s="600">
        <f t="shared" si="21"/>
        <v>0.37613033711730298</v>
      </c>
      <c r="AN11" s="601">
        <f t="shared" si="22"/>
        <v>0.37613033711730298</v>
      </c>
      <c r="AO11" s="704">
        <v>1</v>
      </c>
      <c r="AP11" s="686">
        <v>2.5536029119035433E-2</v>
      </c>
      <c r="AQ11" s="686">
        <v>2.2444399102224035E-2</v>
      </c>
      <c r="AR11" s="600">
        <f t="shared" si="23"/>
        <v>0.87893066684722765</v>
      </c>
      <c r="AS11" s="601">
        <f t="shared" si="24"/>
        <v>0.87893066684722765</v>
      </c>
      <c r="AT11" s="704">
        <v>1</v>
      </c>
      <c r="AU11" s="787">
        <v>50</v>
      </c>
      <c r="AV11" s="745">
        <v>37.333333333333336</v>
      </c>
      <c r="AW11" s="600">
        <f t="shared" si="25"/>
        <v>0.7466666666666667</v>
      </c>
      <c r="AX11" s="600">
        <f t="shared" si="26"/>
        <v>0.7466666666666667</v>
      </c>
      <c r="AY11" s="704">
        <v>1</v>
      </c>
      <c r="AZ11" s="745">
        <v>200</v>
      </c>
      <c r="BA11" s="745">
        <v>207.33333333333334</v>
      </c>
      <c r="BB11" s="600">
        <f t="shared" si="27"/>
        <v>1.0366666666666666</v>
      </c>
      <c r="BC11" s="601">
        <f t="shared" si="28"/>
        <v>1.0366666666666666</v>
      </c>
      <c r="BD11" s="704">
        <v>2</v>
      </c>
      <c r="BE11" s="745">
        <v>16000</v>
      </c>
      <c r="BF11" s="745">
        <v>17017.666666666668</v>
      </c>
      <c r="BG11" s="600">
        <f t="shared" si="29"/>
        <v>2.1272083333333334</v>
      </c>
      <c r="BH11" s="600">
        <f t="shared" si="30"/>
        <v>1.0636041666666667</v>
      </c>
      <c r="BI11" s="704">
        <v>1</v>
      </c>
      <c r="BJ11" s="745">
        <v>121.95410625512493</v>
      </c>
      <c r="BK11" s="745">
        <v>148</v>
      </c>
      <c r="BL11" s="600">
        <f t="shared" si="31"/>
        <v>1.2135712731999997</v>
      </c>
      <c r="BM11" s="600">
        <f t="shared" si="32"/>
        <v>1.2135712731999997</v>
      </c>
      <c r="BN11" s="704">
        <v>1</v>
      </c>
      <c r="BO11" s="745">
        <v>487.81642502049971</v>
      </c>
      <c r="BP11" s="745">
        <v>323.66666666666669</v>
      </c>
      <c r="BQ11" s="600">
        <f t="shared" si="33"/>
        <v>0.5239593438370298</v>
      </c>
      <c r="BR11" s="601">
        <f t="shared" si="34"/>
        <v>0.66350096074166653</v>
      </c>
      <c r="BS11" s="704">
        <v>1</v>
      </c>
      <c r="BT11" s="745">
        <v>470.59409460464258</v>
      </c>
      <c r="BU11" s="745">
        <v>1164</v>
      </c>
      <c r="BV11" s="600">
        <f t="shared" si="35"/>
        <v>0.18753465295679364</v>
      </c>
      <c r="BW11" s="600">
        <f t="shared" si="36"/>
        <v>0.40429045928233898</v>
      </c>
      <c r="BX11" s="704">
        <v>1</v>
      </c>
      <c r="BY11" s="686">
        <v>1</v>
      </c>
      <c r="BZ11" s="686">
        <v>0.81687010219670031</v>
      </c>
      <c r="CA11" s="600">
        <f t="shared" si="37"/>
        <v>0.4411098551862182</v>
      </c>
      <c r="CB11" s="601">
        <f t="shared" si="38"/>
        <v>0.81687010219670031</v>
      </c>
      <c r="CC11" s="704">
        <v>1</v>
      </c>
      <c r="CD11" s="686">
        <v>0.8</v>
      </c>
      <c r="CE11" s="686">
        <v>0.5390625</v>
      </c>
      <c r="CF11" s="600">
        <f t="shared" si="39"/>
        <v>0.37060546874999994</v>
      </c>
      <c r="CG11" s="601">
        <f t="shared" si="40"/>
        <v>0.673828125</v>
      </c>
      <c r="CH11" s="704">
        <v>1</v>
      </c>
      <c r="CI11" s="686">
        <v>0.8</v>
      </c>
      <c r="CJ11" s="686">
        <v>0.38926174496644295</v>
      </c>
      <c r="CK11" s="600">
        <f t="shared" si="41"/>
        <v>0.21287751677852346</v>
      </c>
      <c r="CL11" s="601">
        <f t="shared" si="42"/>
        <v>0.48657718120805366</v>
      </c>
      <c r="CM11" s="704">
        <v>1</v>
      </c>
      <c r="CN11" s="636">
        <v>200553.5277365529</v>
      </c>
      <c r="CO11" s="636">
        <v>130427.70999999999</v>
      </c>
      <c r="CP11" s="600">
        <f t="shared" si="43"/>
        <v>0.44866382697801388</v>
      </c>
      <c r="CQ11" s="603">
        <f t="shared" si="44"/>
        <v>0.65033864760199989</v>
      </c>
      <c r="CR11" s="447"/>
      <c r="CS11" s="447">
        <f t="shared" si="46"/>
        <v>14.064124601138179</v>
      </c>
      <c r="CT11" s="447">
        <f t="shared" si="47"/>
        <v>16.121276031870131</v>
      </c>
      <c r="CU11" s="781" t="str">
        <f t="shared" si="1"/>
        <v>Department 6</v>
      </c>
      <c r="CV11" s="776">
        <f t="shared" si="45"/>
        <v>0.8723952479527568</v>
      </c>
      <c r="CW11" s="463">
        <f t="shared" si="2"/>
        <v>2.7015986573556323E-2</v>
      </c>
      <c r="CX11" s="463">
        <f t="shared" si="3"/>
        <v>3.5108958837772389E-2</v>
      </c>
      <c r="CY11" s="466">
        <f t="shared" si="4"/>
        <v>10401.154830819185</v>
      </c>
      <c r="CZ11" s="466">
        <f t="shared" si="5"/>
        <v>0</v>
      </c>
      <c r="DA11" s="466">
        <f t="shared" si="6"/>
        <v>10401.154830819185</v>
      </c>
      <c r="DB11" s="513">
        <f t="shared" si="7"/>
        <v>8320.9238646553476</v>
      </c>
      <c r="DC11" s="466">
        <f t="shared" si="8"/>
        <v>2080.2309661638365</v>
      </c>
      <c r="DD11" s="631" t="s">
        <v>255</v>
      </c>
      <c r="DE11" s="641"/>
      <c r="DF11" s="641"/>
      <c r="DG11" s="633"/>
    </row>
    <row r="12" spans="2:111" ht="15.75" thickTop="1" x14ac:dyDescent="0.25">
      <c r="B12" s="587" t="s">
        <v>255</v>
      </c>
      <c r="C12" s="716" t="s">
        <v>387</v>
      </c>
      <c r="D12" s="607">
        <v>19.96</v>
      </c>
      <c r="E12" s="626">
        <f t="shared" si="0"/>
        <v>4.027441485068603E-2</v>
      </c>
      <c r="F12" s="704">
        <v>2</v>
      </c>
      <c r="G12" s="676">
        <v>0.6</v>
      </c>
      <c r="H12" s="676">
        <v>0.83157894736842097</v>
      </c>
      <c r="I12" s="600">
        <f t="shared" si="9"/>
        <v>2.7719298245614032</v>
      </c>
      <c r="J12" s="600">
        <f t="shared" si="10"/>
        <v>1.3859649122807016</v>
      </c>
      <c r="K12" s="704">
        <v>1</v>
      </c>
      <c r="L12" s="676">
        <v>0.2</v>
      </c>
      <c r="M12" s="676">
        <v>0.23482849604221637</v>
      </c>
      <c r="N12" s="600">
        <f t="shared" si="11"/>
        <v>0.9001759014951628</v>
      </c>
      <c r="O12" s="600">
        <f t="shared" si="12"/>
        <v>1.1741424802110818</v>
      </c>
      <c r="P12" s="704">
        <v>1</v>
      </c>
      <c r="Q12" s="676">
        <v>0.2</v>
      </c>
      <c r="R12" s="676">
        <v>0.37368421052631579</v>
      </c>
      <c r="S12" s="600">
        <f t="shared" si="13"/>
        <v>1.7749999999999997</v>
      </c>
      <c r="T12" s="600">
        <f t="shared" si="14"/>
        <v>1.8684210526315788</v>
      </c>
      <c r="U12" s="704">
        <v>2</v>
      </c>
      <c r="V12" s="676">
        <v>1</v>
      </c>
      <c r="W12" s="676">
        <v>0.50793650793650791</v>
      </c>
      <c r="X12" s="600">
        <f t="shared" si="15"/>
        <v>0.49980952380952376</v>
      </c>
      <c r="Y12" s="600">
        <f t="shared" si="16"/>
        <v>0.50793650793650791</v>
      </c>
      <c r="Z12" s="704">
        <v>2</v>
      </c>
      <c r="AA12" s="676">
        <v>0.9</v>
      </c>
      <c r="AB12" s="676">
        <v>0.73</v>
      </c>
      <c r="AC12" s="600">
        <f t="shared" si="17"/>
        <v>1.2977777777777777</v>
      </c>
      <c r="AD12" s="601">
        <f t="shared" si="18"/>
        <v>0.81111111111111112</v>
      </c>
      <c r="AE12" s="704">
        <v>1</v>
      </c>
      <c r="AF12" s="686">
        <v>0.12</v>
      </c>
      <c r="AG12" s="686">
        <v>6.222222222222222E-2</v>
      </c>
      <c r="AH12" s="600">
        <f t="shared" si="19"/>
        <v>0.33271604938271604</v>
      </c>
      <c r="AI12" s="601">
        <f t="shared" si="20"/>
        <v>0.51851851851851849</v>
      </c>
      <c r="AJ12" s="704">
        <v>2</v>
      </c>
      <c r="AK12" s="682">
        <v>31.088957326920344</v>
      </c>
      <c r="AL12" s="682">
        <v>32.333333333333336</v>
      </c>
      <c r="AM12" s="600">
        <f t="shared" si="21"/>
        <v>2.0800526047449952</v>
      </c>
      <c r="AN12" s="601">
        <f t="shared" si="22"/>
        <v>1.0400263023724976</v>
      </c>
      <c r="AO12" s="704">
        <v>1</v>
      </c>
      <c r="AP12" s="686">
        <v>2.5479156002957401E-2</v>
      </c>
      <c r="AQ12" s="686">
        <v>2.5300958987961641E-2</v>
      </c>
      <c r="AR12" s="600">
        <f t="shared" si="23"/>
        <v>0.99300616492261062</v>
      </c>
      <c r="AS12" s="601">
        <f t="shared" si="24"/>
        <v>0.99300616492261062</v>
      </c>
      <c r="AT12" s="704">
        <v>1</v>
      </c>
      <c r="AU12" s="787">
        <v>72.159159279611728</v>
      </c>
      <c r="AV12" s="745">
        <v>49</v>
      </c>
      <c r="AW12" s="600">
        <f t="shared" si="25"/>
        <v>0.67905447470817115</v>
      </c>
      <c r="AX12" s="600">
        <f t="shared" si="26"/>
        <v>0.67905447470817115</v>
      </c>
      <c r="AY12" s="704">
        <v>2</v>
      </c>
      <c r="AZ12" s="745">
        <v>600</v>
      </c>
      <c r="BA12" s="745">
        <v>525</v>
      </c>
      <c r="BB12" s="600">
        <f t="shared" si="27"/>
        <v>1.75</v>
      </c>
      <c r="BC12" s="601">
        <f t="shared" si="28"/>
        <v>0.875</v>
      </c>
      <c r="BD12" s="704">
        <v>2</v>
      </c>
      <c r="BE12" s="745">
        <v>7500</v>
      </c>
      <c r="BF12" s="745">
        <v>7781</v>
      </c>
      <c r="BG12" s="600">
        <f t="shared" si="29"/>
        <v>2.0749333333333335</v>
      </c>
      <c r="BH12" s="600">
        <f t="shared" si="30"/>
        <v>1.0374666666666668</v>
      </c>
      <c r="BI12" s="704">
        <v>2</v>
      </c>
      <c r="BJ12" s="745">
        <v>109.69771857648485</v>
      </c>
      <c r="BK12" s="745">
        <v>163.33333333333334</v>
      </c>
      <c r="BL12" s="600">
        <f t="shared" si="31"/>
        <v>2.9778802230869004</v>
      </c>
      <c r="BM12" s="600">
        <f t="shared" si="32"/>
        <v>1.4889401115434502</v>
      </c>
      <c r="BN12" s="704">
        <v>2</v>
      </c>
      <c r="BO12" s="745">
        <v>438.79087430593938</v>
      </c>
      <c r="BP12" s="745">
        <v>302</v>
      </c>
      <c r="BQ12" s="600">
        <f t="shared" si="33"/>
        <v>1.0870146202435362</v>
      </c>
      <c r="BR12" s="601">
        <f t="shared" si="34"/>
        <v>0.6882549699277376</v>
      </c>
      <c r="BS12" s="704">
        <v>1</v>
      </c>
      <c r="BT12" s="745">
        <v>380.75779959313985</v>
      </c>
      <c r="BU12" s="745">
        <v>596.66666666666663</v>
      </c>
      <c r="BV12" s="600">
        <f t="shared" si="35"/>
        <v>0.29600910412949122</v>
      </c>
      <c r="BW12" s="600">
        <f t="shared" si="36"/>
        <v>0.6381415635639216</v>
      </c>
      <c r="BX12" s="704">
        <v>1</v>
      </c>
      <c r="BY12" s="686">
        <v>1</v>
      </c>
      <c r="BZ12" s="686">
        <v>0.73935067721825443</v>
      </c>
      <c r="CA12" s="600">
        <f t="shared" si="37"/>
        <v>0.39924936569785741</v>
      </c>
      <c r="CB12" s="601">
        <f t="shared" si="38"/>
        <v>0.73935067721825443</v>
      </c>
      <c r="CC12" s="704">
        <v>1</v>
      </c>
      <c r="CD12" s="686">
        <v>0.8</v>
      </c>
      <c r="CE12" s="686">
        <v>0.4882352941176471</v>
      </c>
      <c r="CF12" s="600">
        <f t="shared" si="39"/>
        <v>0.33566176470588233</v>
      </c>
      <c r="CG12" s="601">
        <f t="shared" si="40"/>
        <v>0.61029411764705888</v>
      </c>
      <c r="CH12" s="704">
        <v>1</v>
      </c>
      <c r="CI12" s="686">
        <v>0.8</v>
      </c>
      <c r="CJ12" s="686">
        <v>0.38630806845965765</v>
      </c>
      <c r="CK12" s="600">
        <f t="shared" si="41"/>
        <v>0.21126222493887525</v>
      </c>
      <c r="CL12" s="601">
        <f t="shared" si="42"/>
        <v>0.48288508557457205</v>
      </c>
      <c r="CM12" s="704">
        <v>1</v>
      </c>
      <c r="CN12" s="636">
        <v>180397.8981990293</v>
      </c>
      <c r="CO12" s="636">
        <v>112057.61</v>
      </c>
      <c r="CP12" s="600">
        <f t="shared" si="43"/>
        <v>0.42854000964007949</v>
      </c>
      <c r="CQ12" s="603">
        <f t="shared" si="44"/>
        <v>0.621169155066148</v>
      </c>
      <c r="CR12" s="447"/>
      <c r="CS12" s="447">
        <f t="shared" si="46"/>
        <v>20.89007296717832</v>
      </c>
      <c r="CT12" s="447">
        <f t="shared" si="47"/>
        <v>21.202964931870131</v>
      </c>
      <c r="CU12" s="781" t="str">
        <f t="shared" si="1"/>
        <v>Department 7</v>
      </c>
      <c r="CV12" s="776">
        <f t="shared" si="45"/>
        <v>0.98524300890478278</v>
      </c>
      <c r="CW12" s="463">
        <f t="shared" si="2"/>
        <v>3.0510610830038889E-2</v>
      </c>
      <c r="CX12" s="463">
        <f t="shared" si="3"/>
        <v>4.027441485068603E-2</v>
      </c>
      <c r="CY12" s="466">
        <f t="shared" si="4"/>
        <v>11746.585169564973</v>
      </c>
      <c r="CZ12" s="466">
        <f t="shared" si="5"/>
        <v>0</v>
      </c>
      <c r="DA12" s="466">
        <f t="shared" si="6"/>
        <v>11746.585169564973</v>
      </c>
      <c r="DB12" s="513">
        <f t="shared" si="7"/>
        <v>9397.2681356519788</v>
      </c>
      <c r="DC12" s="466">
        <f t="shared" si="8"/>
        <v>2349.3170339129938</v>
      </c>
      <c r="DD12" s="631" t="s">
        <v>255</v>
      </c>
      <c r="DE12" s="1007" t="s">
        <v>368</v>
      </c>
      <c r="DF12" s="1007"/>
      <c r="DG12" s="1008"/>
    </row>
    <row r="13" spans="2:111" ht="15.75" thickBot="1" x14ac:dyDescent="0.3">
      <c r="B13" s="587" t="s">
        <v>256</v>
      </c>
      <c r="C13" s="717" t="s">
        <v>388</v>
      </c>
      <c r="D13" s="607">
        <v>11.400000000000002</v>
      </c>
      <c r="E13" s="626">
        <f t="shared" si="0"/>
        <v>2.3002421307506054E-2</v>
      </c>
      <c r="F13" s="704">
        <v>1</v>
      </c>
      <c r="G13" s="676">
        <v>0.3</v>
      </c>
      <c r="H13" s="676">
        <v>0.34939759036144574</v>
      </c>
      <c r="I13" s="600">
        <f t="shared" si="9"/>
        <v>1.1646586345381524</v>
      </c>
      <c r="J13" s="600">
        <f t="shared" si="10"/>
        <v>1.1646586345381524</v>
      </c>
      <c r="K13" s="704">
        <v>2</v>
      </c>
      <c r="L13" s="676">
        <v>0.9</v>
      </c>
      <c r="M13" s="676">
        <v>0.90963855421686746</v>
      </c>
      <c r="N13" s="600">
        <f t="shared" si="11"/>
        <v>1.5497545738509593</v>
      </c>
      <c r="O13" s="600">
        <f t="shared" si="12"/>
        <v>1.0107095046854082</v>
      </c>
      <c r="P13" s="704">
        <v>1</v>
      </c>
      <c r="Q13" s="676">
        <v>0.15</v>
      </c>
      <c r="R13" s="676">
        <v>0.24096385542168675</v>
      </c>
      <c r="S13" s="600">
        <f t="shared" si="13"/>
        <v>1.5261044176706826</v>
      </c>
      <c r="T13" s="600">
        <f t="shared" si="14"/>
        <v>1.606425702811245</v>
      </c>
      <c r="U13" s="704">
        <v>1</v>
      </c>
      <c r="V13" s="676">
        <v>1</v>
      </c>
      <c r="W13" s="676">
        <v>0.27777777777777779</v>
      </c>
      <c r="X13" s="600">
        <f t="shared" si="15"/>
        <v>0.13666666666666666</v>
      </c>
      <c r="Y13" s="600">
        <f t="shared" si="16"/>
        <v>0.27777777777777779</v>
      </c>
      <c r="Z13" s="704">
        <v>1</v>
      </c>
      <c r="AA13" s="676">
        <v>0.9</v>
      </c>
      <c r="AB13" s="676">
        <v>0.79</v>
      </c>
      <c r="AC13" s="600">
        <f t="shared" si="17"/>
        <v>0.70222222222222219</v>
      </c>
      <c r="AD13" s="601">
        <f t="shared" si="18"/>
        <v>0.87777777777777777</v>
      </c>
      <c r="AE13" s="704">
        <v>1</v>
      </c>
      <c r="AF13" s="686">
        <v>0.05</v>
      </c>
      <c r="AG13" s="686">
        <v>7.2164948453608241E-2</v>
      </c>
      <c r="AH13" s="600">
        <f t="shared" si="19"/>
        <v>0.92611683848797244</v>
      </c>
      <c r="AI13" s="601">
        <f t="shared" si="20"/>
        <v>1.4432989690721647</v>
      </c>
      <c r="AJ13" s="704">
        <v>1</v>
      </c>
      <c r="AK13" s="682">
        <v>15.553119285285334</v>
      </c>
      <c r="AL13" s="682">
        <v>56</v>
      </c>
      <c r="AM13" s="600">
        <f t="shared" si="21"/>
        <v>2</v>
      </c>
      <c r="AN13" s="601">
        <f t="shared" si="22"/>
        <v>2</v>
      </c>
      <c r="AO13" s="704">
        <v>1</v>
      </c>
      <c r="AP13" s="686">
        <v>1.2938633907751806E-3</v>
      </c>
      <c r="AQ13" s="686">
        <v>4.2848398286064069E-3</v>
      </c>
      <c r="AR13" s="600">
        <f t="shared" si="23"/>
        <v>2</v>
      </c>
      <c r="AS13" s="601">
        <f t="shared" si="24"/>
        <v>2</v>
      </c>
      <c r="AT13" s="704">
        <v>1</v>
      </c>
      <c r="AU13" s="787">
        <v>36.099634992579524</v>
      </c>
      <c r="AV13" s="745">
        <v>35.666666666666664</v>
      </c>
      <c r="AW13" s="600">
        <f t="shared" si="25"/>
        <v>0.9880062962962961</v>
      </c>
      <c r="AX13" s="600">
        <f t="shared" si="26"/>
        <v>0.9880062962962961</v>
      </c>
      <c r="AY13" s="704">
        <v>1</v>
      </c>
      <c r="AZ13" s="745">
        <v>210</v>
      </c>
      <c r="BA13" s="745">
        <v>291</v>
      </c>
      <c r="BB13" s="600">
        <f t="shared" si="27"/>
        <v>1.3857142857142857</v>
      </c>
      <c r="BC13" s="601">
        <f t="shared" si="28"/>
        <v>1.3857142857142857</v>
      </c>
      <c r="BD13" s="704">
        <v>1</v>
      </c>
      <c r="BE13" s="745">
        <v>0</v>
      </c>
      <c r="BF13" s="745">
        <v>464</v>
      </c>
      <c r="BG13" s="600">
        <f t="shared" si="29"/>
        <v>0</v>
      </c>
      <c r="BH13" s="600">
        <f t="shared" si="30"/>
        <v>0</v>
      </c>
      <c r="BI13" s="704">
        <v>0</v>
      </c>
      <c r="BJ13" s="745">
        <v>30</v>
      </c>
      <c r="BK13" s="745">
        <v>0.33333333333333331</v>
      </c>
      <c r="BL13" s="600">
        <f t="shared" si="31"/>
        <v>0</v>
      </c>
      <c r="BM13" s="600">
        <f t="shared" si="32"/>
        <v>1.111111111111111E-2</v>
      </c>
      <c r="BN13" s="704">
        <v>1</v>
      </c>
      <c r="BO13" s="745">
        <v>219.51739125922487</v>
      </c>
      <c r="BP13" s="745">
        <v>570.33333333333337</v>
      </c>
      <c r="BQ13" s="600">
        <f t="shared" si="33"/>
        <v>1.5793777999999998</v>
      </c>
      <c r="BR13" s="601">
        <f t="shared" si="34"/>
        <v>2</v>
      </c>
      <c r="BS13" s="704">
        <v>0</v>
      </c>
      <c r="BT13" s="745">
        <v>95.295304157440128</v>
      </c>
      <c r="BU13" s="745">
        <v>234</v>
      </c>
      <c r="BV13" s="600">
        <f t="shared" si="35"/>
        <v>0</v>
      </c>
      <c r="BW13" s="600">
        <f t="shared" si="36"/>
        <v>0.40724488956170996</v>
      </c>
      <c r="BX13" s="704">
        <v>1</v>
      </c>
      <c r="BY13" s="686">
        <v>1</v>
      </c>
      <c r="BZ13" s="686">
        <v>0.86735743680188115</v>
      </c>
      <c r="CA13" s="600">
        <f t="shared" si="37"/>
        <v>0.46837301587301583</v>
      </c>
      <c r="CB13" s="601">
        <f t="shared" si="38"/>
        <v>0.86735743680188115</v>
      </c>
      <c r="CC13" s="704">
        <v>0</v>
      </c>
      <c r="CD13" s="686">
        <v>0.8</v>
      </c>
      <c r="CE13" s="686">
        <v>0.5</v>
      </c>
      <c r="CF13" s="600">
        <f t="shared" si="39"/>
        <v>0</v>
      </c>
      <c r="CG13" s="601">
        <f t="shared" si="40"/>
        <v>0.625</v>
      </c>
      <c r="CH13" s="704">
        <v>1</v>
      </c>
      <c r="CI13" s="686">
        <v>0.8</v>
      </c>
      <c r="CJ13" s="686">
        <v>0.4293193717277487</v>
      </c>
      <c r="CK13" s="600">
        <f t="shared" si="41"/>
        <v>0.23478403141361254</v>
      </c>
      <c r="CL13" s="601">
        <f t="shared" si="42"/>
        <v>0.53664921465968585</v>
      </c>
      <c r="CM13" s="704">
        <v>1</v>
      </c>
      <c r="CN13" s="636">
        <v>90249.087481448805</v>
      </c>
      <c r="CO13" s="636">
        <v>86903.469999999987</v>
      </c>
      <c r="CP13" s="600">
        <f t="shared" si="43"/>
        <v>0.66431765028849266</v>
      </c>
      <c r="CQ13" s="603">
        <f t="shared" si="44"/>
        <v>0.96292907136444428</v>
      </c>
      <c r="CR13" s="447"/>
      <c r="CS13" s="447">
        <f t="shared" si="46"/>
        <v>15.326096433022359</v>
      </c>
      <c r="CT13" s="447">
        <f t="shared" si="47"/>
        <v>12.874081509999998</v>
      </c>
      <c r="CU13" s="781" t="str">
        <f t="shared" si="1"/>
        <v>Department 8</v>
      </c>
      <c r="CV13" s="776">
        <f t="shared" si="45"/>
        <v>1.1904613483391222</v>
      </c>
      <c r="CW13" s="463">
        <f t="shared" si="2"/>
        <v>3.6865730159054165E-2</v>
      </c>
      <c r="CX13" s="463">
        <f t="shared" si="3"/>
        <v>2.3002421307506054E-2</v>
      </c>
      <c r="CY13" s="466">
        <f t="shared" si="4"/>
        <v>14193.306111235854</v>
      </c>
      <c r="CZ13" s="466">
        <f t="shared" si="5"/>
        <v>0</v>
      </c>
      <c r="DA13" s="466">
        <f t="shared" si="6"/>
        <v>14193.306111235854</v>
      </c>
      <c r="DB13" s="513">
        <f t="shared" si="7"/>
        <v>11354.644888988683</v>
      </c>
      <c r="DC13" s="466">
        <f t="shared" si="8"/>
        <v>2838.6612222471699</v>
      </c>
      <c r="DD13" s="631" t="s">
        <v>256</v>
      </c>
      <c r="DE13" s="634">
        <f>SUMIF($DD$6:$DD$41,DG13,$DB$6:$DB$41)</f>
        <v>209548.60606235592</v>
      </c>
      <c r="DF13" s="630">
        <f>DE13/$DE$17</f>
        <v>0.68035261708557093</v>
      </c>
      <c r="DG13" s="633" t="s">
        <v>255</v>
      </c>
    </row>
    <row r="14" spans="2:111" ht="15.75" thickTop="1" x14ac:dyDescent="0.25">
      <c r="B14" s="587" t="s">
        <v>255</v>
      </c>
      <c r="C14" s="716" t="s">
        <v>389</v>
      </c>
      <c r="D14" s="607">
        <v>7</v>
      </c>
      <c r="E14" s="626">
        <f t="shared" si="0"/>
        <v>1.4124293785310733E-2</v>
      </c>
      <c r="F14" s="704">
        <v>2</v>
      </c>
      <c r="G14" s="676">
        <v>0.3</v>
      </c>
      <c r="H14" s="676">
        <v>0.32773109243697479</v>
      </c>
      <c r="I14" s="600">
        <f t="shared" si="9"/>
        <v>2.1848739495798322</v>
      </c>
      <c r="J14" s="600">
        <f t="shared" si="10"/>
        <v>1.0924369747899161</v>
      </c>
      <c r="K14" s="704">
        <v>1</v>
      </c>
      <c r="L14" s="676">
        <v>0.3</v>
      </c>
      <c r="M14" s="676">
        <v>0.22689075630252103</v>
      </c>
      <c r="N14" s="600">
        <f t="shared" si="11"/>
        <v>0.5798319327731094</v>
      </c>
      <c r="O14" s="600">
        <f t="shared" si="12"/>
        <v>0.75630252100840345</v>
      </c>
      <c r="P14" s="704">
        <v>1</v>
      </c>
      <c r="Q14" s="676">
        <v>0.05</v>
      </c>
      <c r="R14" s="676">
        <v>0.15126050420168069</v>
      </c>
      <c r="S14" s="600">
        <f t="shared" si="13"/>
        <v>1.9</v>
      </c>
      <c r="T14" s="600">
        <f t="shared" si="14"/>
        <v>2</v>
      </c>
      <c r="U14" s="704">
        <v>1</v>
      </c>
      <c r="V14" s="676">
        <v>1</v>
      </c>
      <c r="W14" s="676">
        <v>0.74193548387096775</v>
      </c>
      <c r="X14" s="600">
        <f t="shared" si="15"/>
        <v>0.36503225806451611</v>
      </c>
      <c r="Y14" s="600">
        <f t="shared" si="16"/>
        <v>0.74193548387096775</v>
      </c>
      <c r="Z14" s="704">
        <v>1</v>
      </c>
      <c r="AA14" s="676">
        <v>0.9</v>
      </c>
      <c r="AB14" s="676">
        <v>0.84</v>
      </c>
      <c r="AC14" s="600">
        <f t="shared" si="17"/>
        <v>0.74666666666666648</v>
      </c>
      <c r="AD14" s="601">
        <f t="shared" si="18"/>
        <v>0.93333333333333324</v>
      </c>
      <c r="AE14" s="704">
        <v>1</v>
      </c>
      <c r="AF14" s="686">
        <v>0.12</v>
      </c>
      <c r="AG14" s="686">
        <v>8.3676268861454045E-2</v>
      </c>
      <c r="AH14" s="600">
        <f t="shared" si="19"/>
        <v>0.44743560432860852</v>
      </c>
      <c r="AI14" s="601">
        <f t="shared" si="20"/>
        <v>0.69730224051211709</v>
      </c>
      <c r="AJ14" s="704">
        <v>2</v>
      </c>
      <c r="AK14" s="682">
        <v>12.96093273773778</v>
      </c>
      <c r="AL14" s="682">
        <v>21.666666666666668</v>
      </c>
      <c r="AM14" s="600">
        <f t="shared" si="21"/>
        <v>3.3433807743760267</v>
      </c>
      <c r="AN14" s="601">
        <f t="shared" si="22"/>
        <v>1.6716903871880133</v>
      </c>
      <c r="AO14" s="704">
        <v>1</v>
      </c>
      <c r="AP14" s="686">
        <v>2.7640334413922538E-2</v>
      </c>
      <c r="AQ14" s="686">
        <v>2.1220159151193633E-2</v>
      </c>
      <c r="AR14" s="600">
        <f t="shared" si="23"/>
        <v>0.76772439990830799</v>
      </c>
      <c r="AS14" s="601">
        <f t="shared" si="24"/>
        <v>0.76772439990830799</v>
      </c>
      <c r="AT14" s="704">
        <v>2</v>
      </c>
      <c r="AU14" s="787">
        <v>50</v>
      </c>
      <c r="AV14" s="745">
        <v>41.666666666666664</v>
      </c>
      <c r="AW14" s="600">
        <f t="shared" si="25"/>
        <v>1.6666666666666665</v>
      </c>
      <c r="AX14" s="600">
        <f t="shared" si="26"/>
        <v>0.83333333333333326</v>
      </c>
      <c r="AY14" s="704">
        <v>1</v>
      </c>
      <c r="AZ14" s="745">
        <v>300</v>
      </c>
      <c r="BA14" s="745">
        <v>243</v>
      </c>
      <c r="BB14" s="600">
        <f t="shared" si="27"/>
        <v>0.81</v>
      </c>
      <c r="BC14" s="601">
        <f t="shared" si="28"/>
        <v>0.81</v>
      </c>
      <c r="BD14" s="704">
        <v>1</v>
      </c>
      <c r="BE14" s="745">
        <v>1250</v>
      </c>
      <c r="BF14" s="745">
        <v>1414</v>
      </c>
      <c r="BG14" s="600">
        <f t="shared" si="29"/>
        <v>1.1312</v>
      </c>
      <c r="BH14" s="600">
        <f t="shared" si="30"/>
        <v>1.1312</v>
      </c>
      <c r="BI14" s="704">
        <v>1</v>
      </c>
      <c r="BJ14" s="745">
        <v>45.732789845671846</v>
      </c>
      <c r="BK14" s="745">
        <v>51</v>
      </c>
      <c r="BL14" s="600">
        <f t="shared" si="31"/>
        <v>1.1151736023999996</v>
      </c>
      <c r="BM14" s="600">
        <f t="shared" si="32"/>
        <v>1.1151736023999996</v>
      </c>
      <c r="BN14" s="704">
        <v>1</v>
      </c>
      <c r="BO14" s="745">
        <v>182.93115938268738</v>
      </c>
      <c r="BP14" s="745">
        <v>97.333333333333329</v>
      </c>
      <c r="BQ14" s="600">
        <f t="shared" si="33"/>
        <v>0.42017474328983917</v>
      </c>
      <c r="BR14" s="601">
        <f t="shared" si="34"/>
        <v>0.53207629395555545</v>
      </c>
      <c r="BS14" s="704">
        <v>1</v>
      </c>
      <c r="BT14" s="745">
        <v>66.177294553777855</v>
      </c>
      <c r="BU14" s="745">
        <v>547.66666666666663</v>
      </c>
      <c r="BV14" s="600">
        <f t="shared" si="35"/>
        <v>5.6050660692389211E-2</v>
      </c>
      <c r="BW14" s="600">
        <f t="shared" si="36"/>
        <v>0.12083498701237588</v>
      </c>
      <c r="BX14" s="704">
        <v>1</v>
      </c>
      <c r="BY14" s="686">
        <v>1</v>
      </c>
      <c r="BZ14" s="686">
        <v>0.80813953488372103</v>
      </c>
      <c r="CA14" s="600">
        <f t="shared" si="37"/>
        <v>0.43639534883720937</v>
      </c>
      <c r="CB14" s="601">
        <f t="shared" si="38"/>
        <v>0.80813953488372103</v>
      </c>
      <c r="CC14" s="704">
        <v>1</v>
      </c>
      <c r="CD14" s="686">
        <v>0.8</v>
      </c>
      <c r="CE14" s="686">
        <v>0.41610738255033564</v>
      </c>
      <c r="CF14" s="600">
        <f t="shared" si="39"/>
        <v>0.28607382550335569</v>
      </c>
      <c r="CG14" s="601">
        <f t="shared" si="40"/>
        <v>0.52013422818791955</v>
      </c>
      <c r="CH14" s="704">
        <v>1</v>
      </c>
      <c r="CI14" s="686">
        <v>0.8</v>
      </c>
      <c r="CJ14" s="686">
        <v>0.37333333333333335</v>
      </c>
      <c r="CK14" s="600">
        <f t="shared" si="41"/>
        <v>0.20416666666666664</v>
      </c>
      <c r="CL14" s="601">
        <f t="shared" si="42"/>
        <v>0.46666666666666667</v>
      </c>
      <c r="CM14" s="704">
        <v>1</v>
      </c>
      <c r="CN14" s="636">
        <v>75207.572901207343</v>
      </c>
      <c r="CO14" s="636">
        <v>36740.199999999997</v>
      </c>
      <c r="CP14" s="600">
        <f t="shared" si="43"/>
        <v>0.33702447096940008</v>
      </c>
      <c r="CQ14" s="603">
        <f t="shared" si="44"/>
        <v>0.48851729397333321</v>
      </c>
      <c r="CR14" s="447"/>
      <c r="CS14" s="447">
        <f t="shared" si="46"/>
        <v>16.797871570722592</v>
      </c>
      <c r="CT14" s="447">
        <f t="shared" si="47"/>
        <v>17.121276031870131</v>
      </c>
      <c r="CU14" s="781" t="str">
        <f t="shared" si="1"/>
        <v>Department 9</v>
      </c>
      <c r="CV14" s="776">
        <f t="shared" si="45"/>
        <v>0.98111096038954437</v>
      </c>
      <c r="CW14" s="463">
        <f t="shared" si="2"/>
        <v>3.0382651206839507E-2</v>
      </c>
      <c r="CX14" s="463">
        <f t="shared" si="3"/>
        <v>1.4124293785310733E-2</v>
      </c>
      <c r="CY14" s="466">
        <f t="shared" si="4"/>
        <v>11697.32071463321</v>
      </c>
      <c r="CZ14" s="466">
        <f t="shared" si="5"/>
        <v>0</v>
      </c>
      <c r="DA14" s="466">
        <f t="shared" si="6"/>
        <v>11697.32071463321</v>
      </c>
      <c r="DB14" s="513">
        <f t="shared" si="7"/>
        <v>9357.8565717065685</v>
      </c>
      <c r="DC14" s="466">
        <f t="shared" si="8"/>
        <v>2339.4641429266412</v>
      </c>
      <c r="DD14" s="631" t="s">
        <v>255</v>
      </c>
      <c r="DE14" s="634">
        <f>SUMIF($DD$6:$DD$41,DG14,$DB$6:$DB$41)</f>
        <v>12911.453193948546</v>
      </c>
      <c r="DF14" s="630">
        <f t="shared" ref="DF14:DF16" si="48">DE14/$DE$17</f>
        <v>4.1920302577755003E-2</v>
      </c>
      <c r="DG14" s="633" t="s">
        <v>257</v>
      </c>
    </row>
    <row r="15" spans="2:111" ht="15.75" thickBot="1" x14ac:dyDescent="0.3">
      <c r="B15" s="587" t="s">
        <v>255</v>
      </c>
      <c r="C15" s="717" t="s">
        <v>390</v>
      </c>
      <c r="D15" s="607">
        <v>10.65</v>
      </c>
      <c r="E15" s="626">
        <f t="shared" si="0"/>
        <v>2.1489104116222759E-2</v>
      </c>
      <c r="F15" s="704">
        <v>1</v>
      </c>
      <c r="G15" s="676">
        <v>0.3</v>
      </c>
      <c r="H15" s="676">
        <v>0.32894736842105265</v>
      </c>
      <c r="I15" s="600">
        <f t="shared" si="9"/>
        <v>1.0964912280701755</v>
      </c>
      <c r="J15" s="600">
        <f t="shared" si="10"/>
        <v>1.0964912280701755</v>
      </c>
      <c r="K15" s="704">
        <v>2</v>
      </c>
      <c r="L15" s="676">
        <v>0.4</v>
      </c>
      <c r="M15" s="676">
        <v>0.31578947368421056</v>
      </c>
      <c r="N15" s="600">
        <f t="shared" si="11"/>
        <v>1.2105263157894739</v>
      </c>
      <c r="O15" s="600">
        <f t="shared" si="12"/>
        <v>0.78947368421052633</v>
      </c>
      <c r="P15" s="704">
        <v>2</v>
      </c>
      <c r="Q15" s="676">
        <v>0.3</v>
      </c>
      <c r="R15" s="676">
        <v>0.26315789473684215</v>
      </c>
      <c r="S15" s="600">
        <f t="shared" si="13"/>
        <v>1.666666666666667</v>
      </c>
      <c r="T15" s="600">
        <f t="shared" si="14"/>
        <v>0.87719298245614052</v>
      </c>
      <c r="U15" s="704">
        <v>1</v>
      </c>
      <c r="V15" s="676">
        <v>1</v>
      </c>
      <c r="W15" s="676">
        <v>0.36363636363636365</v>
      </c>
      <c r="X15" s="600">
        <f t="shared" si="15"/>
        <v>0.17890909090909091</v>
      </c>
      <c r="Y15" s="600">
        <f t="shared" si="16"/>
        <v>0.36363636363636365</v>
      </c>
      <c r="Z15" s="704">
        <v>1</v>
      </c>
      <c r="AA15" s="676">
        <v>0.9</v>
      </c>
      <c r="AB15" s="676">
        <v>0.86</v>
      </c>
      <c r="AC15" s="600">
        <f t="shared" si="17"/>
        <v>0.76444444444444437</v>
      </c>
      <c r="AD15" s="601">
        <f t="shared" si="18"/>
        <v>0.95555555555555549</v>
      </c>
      <c r="AE15" s="704">
        <v>1</v>
      </c>
      <c r="AF15" s="686">
        <v>0.12</v>
      </c>
      <c r="AG15" s="686">
        <v>3.9513677811550151E-2</v>
      </c>
      <c r="AH15" s="600">
        <f t="shared" si="19"/>
        <v>0.21128841607565013</v>
      </c>
      <c r="AI15" s="601">
        <f t="shared" si="20"/>
        <v>0.3292806484295846</v>
      </c>
      <c r="AJ15" s="704">
        <v>2</v>
      </c>
      <c r="AK15" s="682">
        <v>19.009368015348745</v>
      </c>
      <c r="AL15" s="682">
        <v>14.333333333333334</v>
      </c>
      <c r="AM15" s="600">
        <f t="shared" si="21"/>
        <v>1.5080283912395365</v>
      </c>
      <c r="AN15" s="601">
        <f t="shared" si="22"/>
        <v>0.75401419561976823</v>
      </c>
      <c r="AO15" s="704">
        <v>1</v>
      </c>
      <c r="AP15" s="686">
        <v>6.3982255587783652E-3</v>
      </c>
      <c r="AQ15" s="686">
        <v>3.8767598449296063E-3</v>
      </c>
      <c r="AR15" s="600">
        <f t="shared" si="23"/>
        <v>0.60591171869686467</v>
      </c>
      <c r="AS15" s="601">
        <f t="shared" si="24"/>
        <v>0.60591171869686467</v>
      </c>
      <c r="AT15" s="704">
        <v>0</v>
      </c>
      <c r="AU15" s="787">
        <v>20</v>
      </c>
      <c r="AV15" s="745">
        <v>8</v>
      </c>
      <c r="AW15" s="600">
        <f t="shared" si="25"/>
        <v>0</v>
      </c>
      <c r="AX15" s="600">
        <f t="shared" si="26"/>
        <v>0.4</v>
      </c>
      <c r="AY15" s="704">
        <v>1</v>
      </c>
      <c r="AZ15" s="745">
        <v>120</v>
      </c>
      <c r="BA15" s="745">
        <v>109.66666666666667</v>
      </c>
      <c r="BB15" s="600">
        <f t="shared" si="27"/>
        <v>0.91388888888888897</v>
      </c>
      <c r="BC15" s="601">
        <f t="shared" si="28"/>
        <v>0.91388888888888897</v>
      </c>
      <c r="BD15" s="704">
        <v>2</v>
      </c>
      <c r="BE15" s="745">
        <v>7000</v>
      </c>
      <c r="BF15" s="745">
        <v>7416</v>
      </c>
      <c r="BG15" s="600">
        <f t="shared" si="29"/>
        <v>2.1188571428571428</v>
      </c>
      <c r="BH15" s="600">
        <f t="shared" si="30"/>
        <v>1.0594285714285714</v>
      </c>
      <c r="BI15" s="704">
        <v>1</v>
      </c>
      <c r="BJ15" s="745">
        <v>67.074758440318703</v>
      </c>
      <c r="BK15" s="745">
        <v>125</v>
      </c>
      <c r="BL15" s="600">
        <f t="shared" si="31"/>
        <v>1.8635922499999997</v>
      </c>
      <c r="BM15" s="600">
        <f t="shared" si="32"/>
        <v>1.8635922499999997</v>
      </c>
      <c r="BN15" s="704">
        <v>2</v>
      </c>
      <c r="BO15" s="745">
        <v>268.29903376127481</v>
      </c>
      <c r="BP15" s="745">
        <v>310.66666666666669</v>
      </c>
      <c r="BQ15" s="600">
        <f t="shared" si="33"/>
        <v>1.8287804829364733</v>
      </c>
      <c r="BR15" s="601">
        <f t="shared" si="34"/>
        <v>1.1579119846666666</v>
      </c>
      <c r="BS15" s="704">
        <v>1</v>
      </c>
      <c r="BT15" s="745">
        <v>142.35471361790437</v>
      </c>
      <c r="BU15" s="745">
        <v>651.66666666666663</v>
      </c>
      <c r="BV15" s="600">
        <f t="shared" si="35"/>
        <v>0.10132914575849095</v>
      </c>
      <c r="BW15" s="600">
        <f t="shared" si="36"/>
        <v>0.2184471308714645</v>
      </c>
      <c r="BX15" s="704">
        <v>1</v>
      </c>
      <c r="BY15" s="686">
        <v>1</v>
      </c>
      <c r="BZ15" s="686">
        <v>0.65960416240338871</v>
      </c>
      <c r="CA15" s="600">
        <f t="shared" si="37"/>
        <v>0.35618624769782992</v>
      </c>
      <c r="CB15" s="601">
        <f t="shared" si="38"/>
        <v>0.65960416240338871</v>
      </c>
      <c r="CC15" s="704">
        <v>1</v>
      </c>
      <c r="CD15" s="686">
        <v>0.8</v>
      </c>
      <c r="CE15" s="686">
        <v>0.44186046511627902</v>
      </c>
      <c r="CF15" s="600">
        <f t="shared" si="39"/>
        <v>0.30377906976744173</v>
      </c>
      <c r="CG15" s="601">
        <f t="shared" si="40"/>
        <v>0.55232558139534871</v>
      </c>
      <c r="CH15" s="704">
        <v>1</v>
      </c>
      <c r="CI15" s="686">
        <v>0.8</v>
      </c>
      <c r="CJ15" s="686">
        <v>0.32222222222222219</v>
      </c>
      <c r="CK15" s="600">
        <f t="shared" si="41"/>
        <v>0.17621527777777773</v>
      </c>
      <c r="CL15" s="601">
        <f t="shared" si="42"/>
        <v>0.40277777777777773</v>
      </c>
      <c r="CM15" s="704">
        <v>1</v>
      </c>
      <c r="CN15" s="636">
        <v>110304.4402551041</v>
      </c>
      <c r="CO15" s="636">
        <v>113632.19</v>
      </c>
      <c r="CP15" s="600">
        <f t="shared" si="43"/>
        <v>0.7107058243331994</v>
      </c>
      <c r="CQ15" s="603">
        <f t="shared" si="44"/>
        <v>1.0301687741418182</v>
      </c>
      <c r="CR15" s="447"/>
      <c r="CS15" s="447">
        <f t="shared" si="46"/>
        <v>15.615600601909149</v>
      </c>
      <c r="CT15" s="447">
        <f t="shared" si="47"/>
        <v>17.627631598536802</v>
      </c>
      <c r="CU15" s="781" t="str">
        <f t="shared" si="1"/>
        <v>Department 10</v>
      </c>
      <c r="CV15" s="776">
        <f t="shared" si="45"/>
        <v>0.88585925537525623</v>
      </c>
      <c r="CW15" s="463">
        <f t="shared" si="2"/>
        <v>2.7432934561989433E-2</v>
      </c>
      <c r="CX15" s="463">
        <f t="shared" si="3"/>
        <v>2.1489104116222759E-2</v>
      </c>
      <c r="CY15" s="466">
        <f t="shared" si="4"/>
        <v>10561.679806365932</v>
      </c>
      <c r="CZ15" s="466">
        <f t="shared" si="5"/>
        <v>0</v>
      </c>
      <c r="DA15" s="466">
        <f t="shared" si="6"/>
        <v>10561.679806365932</v>
      </c>
      <c r="DB15" s="513">
        <f t="shared" si="7"/>
        <v>8449.3438450927461</v>
      </c>
      <c r="DC15" s="466">
        <f t="shared" si="8"/>
        <v>2112.3359612731861</v>
      </c>
      <c r="DD15" s="631" t="s">
        <v>255</v>
      </c>
      <c r="DE15" s="634">
        <f>SUMIF($DD$6:$DD$41,DG15,$DB$6:$DB$41)</f>
        <v>32096.543284945234</v>
      </c>
      <c r="DF15" s="630">
        <f t="shared" si="48"/>
        <v>0.10420955611995202</v>
      </c>
      <c r="DG15" s="633" t="s">
        <v>254</v>
      </c>
    </row>
    <row r="16" spans="2:111" ht="15.75" thickTop="1" x14ac:dyDescent="0.25">
      <c r="B16" s="587" t="s">
        <v>256</v>
      </c>
      <c r="C16" s="716" t="s">
        <v>391</v>
      </c>
      <c r="D16" s="607">
        <v>13.8</v>
      </c>
      <c r="E16" s="626">
        <f t="shared" si="0"/>
        <v>2.7845036319612586E-2</v>
      </c>
      <c r="F16" s="704">
        <v>1</v>
      </c>
      <c r="G16" s="676">
        <v>0.1</v>
      </c>
      <c r="H16" s="676">
        <v>9.4262295081967221E-2</v>
      </c>
      <c r="I16" s="600">
        <f t="shared" si="9"/>
        <v>0.94262295081967218</v>
      </c>
      <c r="J16" s="600">
        <f t="shared" si="10"/>
        <v>0.94262295081967218</v>
      </c>
      <c r="K16" s="704">
        <v>2</v>
      </c>
      <c r="L16" s="676">
        <v>0.9</v>
      </c>
      <c r="M16" s="676">
        <v>0.99180327868852469</v>
      </c>
      <c r="N16" s="600">
        <f t="shared" si="11"/>
        <v>1.6897389192471164</v>
      </c>
      <c r="O16" s="600">
        <f t="shared" si="12"/>
        <v>1.1020036429872497</v>
      </c>
      <c r="P16" s="704">
        <v>1</v>
      </c>
      <c r="Q16" s="676">
        <v>0.25</v>
      </c>
      <c r="R16" s="676">
        <v>0.32377049180327871</v>
      </c>
      <c r="S16" s="600">
        <f t="shared" si="13"/>
        <v>1.230327868852459</v>
      </c>
      <c r="T16" s="600">
        <f t="shared" si="14"/>
        <v>1.2950819672131149</v>
      </c>
      <c r="U16" s="704">
        <v>1</v>
      </c>
      <c r="V16" s="676">
        <v>1</v>
      </c>
      <c r="W16" s="676">
        <v>0.27848101265822783</v>
      </c>
      <c r="X16" s="600">
        <f t="shared" si="15"/>
        <v>0.13701265822784808</v>
      </c>
      <c r="Y16" s="600">
        <f t="shared" si="16"/>
        <v>0.27848101265822783</v>
      </c>
      <c r="Z16" s="704">
        <v>1</v>
      </c>
      <c r="AA16" s="676">
        <v>0.9</v>
      </c>
      <c r="AB16" s="676">
        <v>0.68</v>
      </c>
      <c r="AC16" s="600">
        <f t="shared" si="17"/>
        <v>0.60444444444444434</v>
      </c>
      <c r="AD16" s="601">
        <f t="shared" si="18"/>
        <v>0.75555555555555554</v>
      </c>
      <c r="AE16" s="704">
        <v>1</v>
      </c>
      <c r="AF16" s="686">
        <v>0.05</v>
      </c>
      <c r="AG16" s="686">
        <v>4.6416382252559729E-2</v>
      </c>
      <c r="AH16" s="600">
        <f t="shared" si="19"/>
        <v>0.59567690557451658</v>
      </c>
      <c r="AI16" s="601">
        <f t="shared" si="20"/>
        <v>0.92832764505119458</v>
      </c>
      <c r="AJ16" s="704">
        <v>1</v>
      </c>
      <c r="AK16" s="682">
        <v>31.918457022135563</v>
      </c>
      <c r="AL16" s="682">
        <v>33</v>
      </c>
      <c r="AM16" s="600">
        <f t="shared" si="21"/>
        <v>1.0338845633143978</v>
      </c>
      <c r="AN16" s="601">
        <f t="shared" si="22"/>
        <v>1.0338845633143978</v>
      </c>
      <c r="AO16" s="704">
        <v>1</v>
      </c>
      <c r="AP16" s="686">
        <v>4.7716544389467097E-2</v>
      </c>
      <c r="AQ16" s="686">
        <v>6.8965517241379309E-2</v>
      </c>
      <c r="AR16" s="600">
        <f t="shared" si="23"/>
        <v>1.4453166742016359</v>
      </c>
      <c r="AS16" s="601">
        <f t="shared" si="24"/>
        <v>1.4453166742016359</v>
      </c>
      <c r="AT16" s="704">
        <v>1</v>
      </c>
      <c r="AU16" s="787">
        <v>100</v>
      </c>
      <c r="AV16" s="745">
        <v>80.333333333333329</v>
      </c>
      <c r="AW16" s="600">
        <f t="shared" si="25"/>
        <v>0.80333333333333323</v>
      </c>
      <c r="AX16" s="600">
        <f t="shared" si="26"/>
        <v>0.80333333333333323</v>
      </c>
      <c r="AY16" s="704">
        <v>1</v>
      </c>
      <c r="AZ16" s="745">
        <v>510</v>
      </c>
      <c r="BA16" s="745">
        <v>488.33333333333331</v>
      </c>
      <c r="BB16" s="600">
        <f t="shared" si="27"/>
        <v>0.95751633986928097</v>
      </c>
      <c r="BC16" s="601">
        <f t="shared" si="28"/>
        <v>0.95751633986928097</v>
      </c>
      <c r="BD16" s="704">
        <v>1</v>
      </c>
      <c r="BE16" s="745">
        <v>1500</v>
      </c>
      <c r="BF16" s="745">
        <v>1254</v>
      </c>
      <c r="BG16" s="600">
        <f t="shared" si="29"/>
        <v>0.83599999999999997</v>
      </c>
      <c r="BH16" s="600">
        <f t="shared" si="30"/>
        <v>0.83599999999999997</v>
      </c>
      <c r="BI16" s="704">
        <v>1</v>
      </c>
      <c r="BJ16" s="745">
        <v>113</v>
      </c>
      <c r="BK16" s="745">
        <v>237.66666666666666</v>
      </c>
      <c r="BL16" s="600">
        <f t="shared" si="31"/>
        <v>2</v>
      </c>
      <c r="BM16" s="600">
        <f t="shared" si="32"/>
        <v>2</v>
      </c>
      <c r="BN16" s="704">
        <v>2</v>
      </c>
      <c r="BO16" s="745">
        <v>450.49846850643144</v>
      </c>
      <c r="BP16" s="745">
        <v>329.33333333333331</v>
      </c>
      <c r="BQ16" s="600">
        <f t="shared" si="33"/>
        <v>1.1545916175722601</v>
      </c>
      <c r="BR16" s="601">
        <f t="shared" si="34"/>
        <v>0.73104207085363637</v>
      </c>
      <c r="BS16" s="704">
        <v>1</v>
      </c>
      <c r="BT16" s="745">
        <v>401.34723242028218</v>
      </c>
      <c r="BU16" s="745">
        <v>148</v>
      </c>
      <c r="BV16" s="600">
        <f t="shared" si="35"/>
        <v>0.92772237707359573</v>
      </c>
      <c r="BW16" s="600">
        <f t="shared" si="36"/>
        <v>2</v>
      </c>
      <c r="BX16" s="704">
        <v>1</v>
      </c>
      <c r="BY16" s="686">
        <v>1</v>
      </c>
      <c r="BZ16" s="686">
        <v>0.51851851851851849</v>
      </c>
      <c r="CA16" s="600">
        <f t="shared" si="37"/>
        <v>0.28000000000000003</v>
      </c>
      <c r="CB16" s="601">
        <f t="shared" si="38"/>
        <v>0.51851851851851849</v>
      </c>
      <c r="CC16" s="704">
        <v>1</v>
      </c>
      <c r="CD16" s="686">
        <v>0.8</v>
      </c>
      <c r="CE16" s="686">
        <v>0.56993006993007</v>
      </c>
      <c r="CF16" s="600">
        <f t="shared" si="39"/>
        <v>0.39182692307692307</v>
      </c>
      <c r="CG16" s="601">
        <f t="shared" si="40"/>
        <v>0.71241258741258751</v>
      </c>
      <c r="CH16" s="704">
        <v>1</v>
      </c>
      <c r="CI16" s="686">
        <v>0.8</v>
      </c>
      <c r="CJ16" s="686">
        <v>0.44483985765124551</v>
      </c>
      <c r="CK16" s="600">
        <f t="shared" si="41"/>
        <v>0.24327179715302483</v>
      </c>
      <c r="CL16" s="601">
        <f t="shared" si="42"/>
        <v>0.55604982206405684</v>
      </c>
      <c r="CM16" s="704">
        <v>1</v>
      </c>
      <c r="CN16" s="636">
        <v>185211.18286470658</v>
      </c>
      <c r="CO16" s="636">
        <v>203862.69</v>
      </c>
      <c r="CP16" s="600">
        <f t="shared" si="43"/>
        <v>0.75936755605334216</v>
      </c>
      <c r="CQ16" s="603">
        <f t="shared" si="44"/>
        <v>1.100704000950731</v>
      </c>
      <c r="CR16" s="447"/>
      <c r="CS16" s="447">
        <f t="shared" si="46"/>
        <v>16.032654928813852</v>
      </c>
      <c r="CT16" s="447">
        <f t="shared" si="47"/>
        <v>15.677631598536797</v>
      </c>
      <c r="CU16" s="781" t="str">
        <f t="shared" si="1"/>
        <v>Department 11</v>
      </c>
      <c r="CV16" s="776">
        <f t="shared" si="45"/>
        <v>1.0226452144921041</v>
      </c>
      <c r="CW16" s="463">
        <f t="shared" si="2"/>
        <v>3.1668867350050547E-2</v>
      </c>
      <c r="CX16" s="463">
        <f t="shared" si="3"/>
        <v>2.7845036319612586E-2</v>
      </c>
      <c r="CY16" s="466">
        <f t="shared" si="4"/>
        <v>12192.51392976946</v>
      </c>
      <c r="CZ16" s="466">
        <f t="shared" si="5"/>
        <v>0</v>
      </c>
      <c r="DA16" s="466">
        <f t="shared" si="6"/>
        <v>12192.51392976946</v>
      </c>
      <c r="DB16" s="513">
        <f t="shared" si="7"/>
        <v>9754.0111438155691</v>
      </c>
      <c r="DC16" s="466">
        <f t="shared" si="8"/>
        <v>2438.5027859538914</v>
      </c>
      <c r="DD16" s="631" t="s">
        <v>256</v>
      </c>
      <c r="DE16" s="718">
        <f>SUMIF($DD$6:$DD$41,DG16,$DB$6:$DB$41)</f>
        <v>53443.39745875042</v>
      </c>
      <c r="DF16" s="719">
        <f t="shared" si="48"/>
        <v>0.17351752421672206</v>
      </c>
      <c r="DG16" s="629" t="s">
        <v>256</v>
      </c>
    </row>
    <row r="17" spans="2:111" ht="15.75" thickBot="1" x14ac:dyDescent="0.3">
      <c r="B17" s="587" t="s">
        <v>255</v>
      </c>
      <c r="C17" s="717" t="s">
        <v>392</v>
      </c>
      <c r="D17" s="607">
        <v>42.36</v>
      </c>
      <c r="E17" s="626">
        <f t="shared" si="0"/>
        <v>8.5472154963680366E-2</v>
      </c>
      <c r="F17" s="704">
        <v>1</v>
      </c>
      <c r="G17" s="676">
        <v>0.2</v>
      </c>
      <c r="H17" s="676">
        <v>0.41056910569105687</v>
      </c>
      <c r="I17" s="600">
        <f t="shared" si="9"/>
        <v>2</v>
      </c>
      <c r="J17" s="600">
        <f t="shared" si="10"/>
        <v>2</v>
      </c>
      <c r="K17" s="704">
        <v>1</v>
      </c>
      <c r="L17" s="676">
        <v>0.2</v>
      </c>
      <c r="M17" s="676">
        <v>0.55691056910569103</v>
      </c>
      <c r="N17" s="600">
        <f t="shared" si="11"/>
        <v>1.5333333333333334</v>
      </c>
      <c r="O17" s="600">
        <f t="shared" si="12"/>
        <v>2</v>
      </c>
      <c r="P17" s="704">
        <v>2</v>
      </c>
      <c r="Q17" s="676">
        <v>0.25</v>
      </c>
      <c r="R17" s="676">
        <v>0.34959349593495936</v>
      </c>
      <c r="S17" s="600">
        <f t="shared" si="13"/>
        <v>2.6569105691056909</v>
      </c>
      <c r="T17" s="600">
        <f t="shared" si="14"/>
        <v>1.3983739837398375</v>
      </c>
      <c r="U17" s="704">
        <v>1</v>
      </c>
      <c r="V17" s="676">
        <v>1</v>
      </c>
      <c r="W17" s="676">
        <v>0.40909090909090912</v>
      </c>
      <c r="X17" s="600">
        <f t="shared" si="15"/>
        <v>0.20127272727272727</v>
      </c>
      <c r="Y17" s="600">
        <f t="shared" si="16"/>
        <v>0.40909090909090912</v>
      </c>
      <c r="Z17" s="704">
        <v>1</v>
      </c>
      <c r="AA17" s="676">
        <v>0.9</v>
      </c>
      <c r="AB17" s="676">
        <v>0.82</v>
      </c>
      <c r="AC17" s="600">
        <f t="shared" si="17"/>
        <v>0.7288888888888887</v>
      </c>
      <c r="AD17" s="601">
        <f t="shared" si="18"/>
        <v>0.91111111111111098</v>
      </c>
      <c r="AE17" s="704">
        <v>1</v>
      </c>
      <c r="AF17" s="686">
        <v>0.12</v>
      </c>
      <c r="AG17" s="686">
        <v>8.848797250859107E-2</v>
      </c>
      <c r="AH17" s="600">
        <f t="shared" si="19"/>
        <v>0.4731648529973273</v>
      </c>
      <c r="AI17" s="601">
        <f t="shared" si="20"/>
        <v>0.73739977090492559</v>
      </c>
      <c r="AJ17" s="704">
        <v>1</v>
      </c>
      <c r="AK17" s="682">
        <v>69.055849626666884</v>
      </c>
      <c r="AL17" s="682">
        <v>34</v>
      </c>
      <c r="AM17" s="600">
        <f t="shared" si="21"/>
        <v>0.4923551036416533</v>
      </c>
      <c r="AN17" s="601">
        <f t="shared" si="22"/>
        <v>0.4923551036416533</v>
      </c>
      <c r="AO17" s="704">
        <v>1</v>
      </c>
      <c r="AP17" s="686">
        <v>1.4815446738326793E-2</v>
      </c>
      <c r="AQ17" s="686">
        <v>1.5302999387880024E-2</v>
      </c>
      <c r="AR17" s="600">
        <f t="shared" si="23"/>
        <v>1.0329084001423972</v>
      </c>
      <c r="AS17" s="601">
        <f t="shared" si="24"/>
        <v>1.0329084001423972</v>
      </c>
      <c r="AT17" s="704">
        <v>1</v>
      </c>
      <c r="AU17" s="787">
        <v>50</v>
      </c>
      <c r="AV17" s="745">
        <v>39</v>
      </c>
      <c r="AW17" s="600">
        <f t="shared" si="25"/>
        <v>0.78</v>
      </c>
      <c r="AX17" s="600">
        <f t="shared" si="26"/>
        <v>0.78</v>
      </c>
      <c r="AY17" s="704">
        <v>1</v>
      </c>
      <c r="AZ17" s="745">
        <v>400</v>
      </c>
      <c r="BA17" s="745">
        <v>388</v>
      </c>
      <c r="BB17" s="600">
        <f t="shared" si="27"/>
        <v>0.97</v>
      </c>
      <c r="BC17" s="601">
        <f t="shared" si="28"/>
        <v>0.97</v>
      </c>
      <c r="BD17" s="704">
        <v>2</v>
      </c>
      <c r="BE17" s="745">
        <v>8000</v>
      </c>
      <c r="BF17" s="745">
        <v>7749.666666666667</v>
      </c>
      <c r="BG17" s="600">
        <f t="shared" si="29"/>
        <v>1.9374166666666668</v>
      </c>
      <c r="BH17" s="600">
        <f t="shared" si="30"/>
        <v>0.96870833333333339</v>
      </c>
      <c r="BI17" s="704">
        <v>1</v>
      </c>
      <c r="BJ17" s="745">
        <v>243.66430429773959</v>
      </c>
      <c r="BK17" s="745">
        <v>69.666666666666671</v>
      </c>
      <c r="BL17" s="600">
        <f t="shared" si="31"/>
        <v>0.28591248466800129</v>
      </c>
      <c r="BM17" s="600">
        <f t="shared" si="32"/>
        <v>0.28591248466800129</v>
      </c>
      <c r="BN17" s="704">
        <v>1</v>
      </c>
      <c r="BO17" s="745">
        <v>974.65721719095836</v>
      </c>
      <c r="BP17" s="745">
        <v>282</v>
      </c>
      <c r="BQ17" s="600">
        <f t="shared" si="33"/>
        <v>0.22848265612993382</v>
      </c>
      <c r="BR17" s="601">
        <f t="shared" si="34"/>
        <v>0.28933249046546539</v>
      </c>
      <c r="BS17" s="704">
        <v>1</v>
      </c>
      <c r="BT17" s="745">
        <v>1878.6135080381116</v>
      </c>
      <c r="BU17" s="745">
        <v>1302.6666666666667</v>
      </c>
      <c r="BV17" s="600">
        <f t="shared" si="35"/>
        <v>0.66894771850550794</v>
      </c>
      <c r="BW17" s="600">
        <f t="shared" si="36"/>
        <v>1.442129100336319</v>
      </c>
      <c r="BX17" s="704">
        <v>1</v>
      </c>
      <c r="BY17" s="686">
        <v>1</v>
      </c>
      <c r="BZ17" s="686">
        <v>0.5583757431819677</v>
      </c>
      <c r="CA17" s="600">
        <f t="shared" si="37"/>
        <v>0.30152290131826259</v>
      </c>
      <c r="CB17" s="601">
        <f t="shared" si="38"/>
        <v>0.5583757431819677</v>
      </c>
      <c r="CC17" s="704">
        <v>1</v>
      </c>
      <c r="CD17" s="686">
        <v>0.8</v>
      </c>
      <c r="CE17" s="686">
        <v>0.41509433962264147</v>
      </c>
      <c r="CF17" s="600">
        <f t="shared" si="39"/>
        <v>0.28537735849056595</v>
      </c>
      <c r="CG17" s="601">
        <f t="shared" si="40"/>
        <v>0.51886792452830177</v>
      </c>
      <c r="CH17" s="704">
        <v>1</v>
      </c>
      <c r="CI17" s="686">
        <v>0.8</v>
      </c>
      <c r="CJ17" s="686">
        <v>0.34817813765182187</v>
      </c>
      <c r="CK17" s="600">
        <f t="shared" si="41"/>
        <v>0.19040991902834006</v>
      </c>
      <c r="CL17" s="601">
        <f t="shared" si="42"/>
        <v>0.43522267206477733</v>
      </c>
      <c r="CM17" s="704">
        <v>1</v>
      </c>
      <c r="CN17" s="636">
        <v>400705.94841763272</v>
      </c>
      <c r="CO17" s="636">
        <v>108344.85</v>
      </c>
      <c r="CP17" s="600">
        <f t="shared" si="43"/>
        <v>0.18653656538348845</v>
      </c>
      <c r="CQ17" s="603">
        <f t="shared" si="44"/>
        <v>0.27038493046546547</v>
      </c>
      <c r="CR17" s="447"/>
      <c r="CS17" s="447">
        <f t="shared" si="46"/>
        <v>14.953440145572785</v>
      </c>
      <c r="CT17" s="447">
        <f t="shared" si="47"/>
        <v>16.071276031870134</v>
      </c>
      <c r="CU17" s="781" t="str">
        <f t="shared" si="1"/>
        <v>Department 12</v>
      </c>
      <c r="CV17" s="776">
        <f t="shared" si="45"/>
        <v>0.93044510690497595</v>
      </c>
      <c r="CW17" s="463">
        <f t="shared" si="2"/>
        <v>2.8813651351912516E-2</v>
      </c>
      <c r="CX17" s="463">
        <f t="shared" si="3"/>
        <v>8.5472154963680366E-2</v>
      </c>
      <c r="CY17" s="466">
        <f t="shared" si="4"/>
        <v>11093.255770486319</v>
      </c>
      <c r="CZ17" s="466">
        <f t="shared" si="5"/>
        <v>0</v>
      </c>
      <c r="DA17" s="466">
        <f t="shared" si="6"/>
        <v>11093.255770486319</v>
      </c>
      <c r="DB17" s="513">
        <f t="shared" si="7"/>
        <v>8874.6046163890551</v>
      </c>
      <c r="DC17" s="466">
        <f t="shared" si="8"/>
        <v>2218.6511540972633</v>
      </c>
      <c r="DD17" s="631" t="s">
        <v>255</v>
      </c>
      <c r="DE17" s="634">
        <f>SUM(DE13:DE16)</f>
        <v>308000.00000000012</v>
      </c>
      <c r="DF17" s="630">
        <f>SUM(DF13:DF16)</f>
        <v>1</v>
      </c>
      <c r="DG17" s="633"/>
    </row>
    <row r="18" spans="2:111" s="587" customFormat="1" ht="15.75" thickTop="1" x14ac:dyDescent="0.25">
      <c r="B18" s="587" t="s">
        <v>255</v>
      </c>
      <c r="C18" s="716" t="s">
        <v>393</v>
      </c>
      <c r="D18" s="607">
        <v>31.779999999999998</v>
      </c>
      <c r="E18" s="626">
        <f t="shared" si="0"/>
        <v>6.4124293785310718E-2</v>
      </c>
      <c r="F18" s="704">
        <v>1</v>
      </c>
      <c r="G18" s="676">
        <v>0.2</v>
      </c>
      <c r="H18" s="676">
        <v>0.33035714285714285</v>
      </c>
      <c r="I18" s="600">
        <f t="shared" si="9"/>
        <v>1.6517857142857142</v>
      </c>
      <c r="J18" s="600">
        <f t="shared" si="10"/>
        <v>1.6517857142857142</v>
      </c>
      <c r="K18" s="704">
        <v>1</v>
      </c>
      <c r="L18" s="676">
        <v>0.2</v>
      </c>
      <c r="M18" s="676">
        <v>0.2857142857142857</v>
      </c>
      <c r="N18" s="600">
        <f t="shared" si="11"/>
        <v>1.0952380952380951</v>
      </c>
      <c r="O18" s="600">
        <f t="shared" si="12"/>
        <v>1.4285714285714284</v>
      </c>
      <c r="P18" s="704">
        <v>2</v>
      </c>
      <c r="Q18" s="676">
        <v>0.9</v>
      </c>
      <c r="R18" s="676">
        <v>0.8482142857142857</v>
      </c>
      <c r="S18" s="600">
        <f t="shared" si="13"/>
        <v>1.790674603174603</v>
      </c>
      <c r="T18" s="600">
        <f t="shared" si="14"/>
        <v>0.94246031746031744</v>
      </c>
      <c r="U18" s="704">
        <v>1</v>
      </c>
      <c r="V18" s="676">
        <v>1</v>
      </c>
      <c r="W18" s="676">
        <v>0.27777777777777779</v>
      </c>
      <c r="X18" s="600">
        <f t="shared" si="15"/>
        <v>0.13666666666666666</v>
      </c>
      <c r="Y18" s="600">
        <f t="shared" si="16"/>
        <v>0.27777777777777779</v>
      </c>
      <c r="Z18" s="704">
        <v>1</v>
      </c>
      <c r="AA18" s="676">
        <v>0.9</v>
      </c>
      <c r="AB18" s="676">
        <v>0.61</v>
      </c>
      <c r="AC18" s="600">
        <f t="shared" si="17"/>
        <v>0.54222222222222216</v>
      </c>
      <c r="AD18" s="601">
        <f t="shared" si="18"/>
        <v>0.6777777777777777</v>
      </c>
      <c r="AE18" s="704">
        <v>1</v>
      </c>
      <c r="AF18" s="686">
        <v>0.12</v>
      </c>
      <c r="AG18" s="686">
        <v>9.3607305936073054E-2</v>
      </c>
      <c r="AH18" s="600">
        <f t="shared" si="19"/>
        <v>0.50053906646372404</v>
      </c>
      <c r="AI18" s="601">
        <f t="shared" si="20"/>
        <v>0.78006088280060881</v>
      </c>
      <c r="AJ18" s="704">
        <v>1</v>
      </c>
      <c r="AK18" s="682">
        <v>34.268706158578688</v>
      </c>
      <c r="AL18" s="682">
        <v>6.333333333333333</v>
      </c>
      <c r="AM18" s="600">
        <f t="shared" si="21"/>
        <v>0.18481390292431196</v>
      </c>
      <c r="AN18" s="601">
        <f t="shared" si="22"/>
        <v>0.18481390292431196</v>
      </c>
      <c r="AO18" s="704">
        <v>1</v>
      </c>
      <c r="AP18" s="686">
        <v>6.8674287664221125E-3</v>
      </c>
      <c r="AQ18" s="686">
        <v>7.3454397061824116E-3</v>
      </c>
      <c r="AR18" s="600">
        <f t="shared" si="23"/>
        <v>1.0696055184580153</v>
      </c>
      <c r="AS18" s="601">
        <f t="shared" si="24"/>
        <v>1.0696055184580153</v>
      </c>
      <c r="AT18" s="704">
        <v>1</v>
      </c>
      <c r="AU18" s="787">
        <v>20</v>
      </c>
      <c r="AV18" s="745">
        <v>17.333333333333332</v>
      </c>
      <c r="AW18" s="600">
        <f t="shared" si="25"/>
        <v>0.86666666666666659</v>
      </c>
      <c r="AX18" s="600">
        <f t="shared" si="26"/>
        <v>0.86666666666666659</v>
      </c>
      <c r="AY18" s="704">
        <v>1</v>
      </c>
      <c r="AZ18" s="745">
        <v>175</v>
      </c>
      <c r="BA18" s="745">
        <v>146</v>
      </c>
      <c r="BB18" s="600">
        <f t="shared" si="27"/>
        <v>0.8342857142857143</v>
      </c>
      <c r="BC18" s="601">
        <f t="shared" si="28"/>
        <v>0.8342857142857143</v>
      </c>
      <c r="BD18" s="704">
        <v>1</v>
      </c>
      <c r="BE18" s="745">
        <v>12000</v>
      </c>
      <c r="BF18" s="745">
        <v>11413</v>
      </c>
      <c r="BG18" s="600">
        <f t="shared" si="29"/>
        <v>0.95108333333333328</v>
      </c>
      <c r="BH18" s="600">
        <f t="shared" si="30"/>
        <v>0.95108333333333328</v>
      </c>
      <c r="BI18" s="704">
        <v>1</v>
      </c>
      <c r="BJ18" s="745">
        <v>120.91749635195634</v>
      </c>
      <c r="BK18" s="745">
        <v>63</v>
      </c>
      <c r="BL18" s="600">
        <f t="shared" si="31"/>
        <v>0.52101641119515885</v>
      </c>
      <c r="BM18" s="600">
        <f t="shared" si="32"/>
        <v>0.52101641119515885</v>
      </c>
      <c r="BN18" s="704">
        <v>2</v>
      </c>
      <c r="BO18" s="745">
        <v>483.66998540782538</v>
      </c>
      <c r="BP18" s="745">
        <v>352.33333333333331</v>
      </c>
      <c r="BQ18" s="600">
        <f t="shared" si="33"/>
        <v>1.1505105994895655</v>
      </c>
      <c r="BR18" s="601">
        <f t="shared" si="34"/>
        <v>0.72845813046730534</v>
      </c>
      <c r="BS18" s="704">
        <v>1</v>
      </c>
      <c r="BT18" s="745">
        <v>462.62799541969878</v>
      </c>
      <c r="BU18" s="745">
        <v>816.33333333333337</v>
      </c>
      <c r="BV18" s="600">
        <f t="shared" si="35"/>
        <v>0.26287689482128757</v>
      </c>
      <c r="BW18" s="600">
        <f t="shared" si="36"/>
        <v>0.56671457176769957</v>
      </c>
      <c r="BX18" s="704">
        <v>1</v>
      </c>
      <c r="BY18" s="686">
        <v>1</v>
      </c>
      <c r="BZ18" s="686">
        <v>0.82355464965687641</v>
      </c>
      <c r="CA18" s="600">
        <f t="shared" si="37"/>
        <v>0.44471951081471328</v>
      </c>
      <c r="CB18" s="601">
        <f t="shared" si="38"/>
        <v>0.82355464965687641</v>
      </c>
      <c r="CC18" s="704">
        <v>1</v>
      </c>
      <c r="CD18" s="686">
        <v>0.8</v>
      </c>
      <c r="CE18" s="686">
        <v>0.56321839080459768</v>
      </c>
      <c r="CF18" s="600">
        <f t="shared" si="39"/>
        <v>0.38721264367816083</v>
      </c>
      <c r="CG18" s="601">
        <f t="shared" si="40"/>
        <v>0.70402298850574707</v>
      </c>
      <c r="CH18" s="704">
        <v>1</v>
      </c>
      <c r="CI18" s="686">
        <v>0.8</v>
      </c>
      <c r="CJ18" s="686">
        <v>0.16822429906542058</v>
      </c>
      <c r="CK18" s="600">
        <f t="shared" si="41"/>
        <v>9.1997663551401862E-2</v>
      </c>
      <c r="CL18" s="601">
        <f t="shared" si="42"/>
        <v>0.21028037383177572</v>
      </c>
      <c r="CM18" s="704">
        <v>1</v>
      </c>
      <c r="CN18" s="636">
        <v>198848.8227507922</v>
      </c>
      <c r="CO18" s="636">
        <v>157720.43</v>
      </c>
      <c r="CP18" s="600">
        <f t="shared" si="43"/>
        <v>0.5472004188799694</v>
      </c>
      <c r="CQ18" s="603">
        <f t="shared" si="44"/>
        <v>0.79316753208875435</v>
      </c>
      <c r="CR18" s="447"/>
      <c r="CS18" s="447">
        <f t="shared" si="46"/>
        <v>13.029115646149325</v>
      </c>
      <c r="CT18" s="447">
        <f t="shared" si="47"/>
        <v>15.86096493187013</v>
      </c>
      <c r="CU18" s="781" t="str">
        <f t="shared" si="1"/>
        <v>Department 13</v>
      </c>
      <c r="CV18" s="776">
        <f t="shared" si="45"/>
        <v>0.82145794421178964</v>
      </c>
      <c r="CW18" s="463">
        <f t="shared" si="2"/>
        <v>2.5438580555827015E-2</v>
      </c>
      <c r="CX18" s="463">
        <f t="shared" si="3"/>
        <v>6.4124293785310718E-2</v>
      </c>
      <c r="CY18" s="466">
        <f t="shared" si="4"/>
        <v>9793.8535139934011</v>
      </c>
      <c r="CZ18" s="466">
        <f t="shared" si="5"/>
        <v>0</v>
      </c>
      <c r="DA18" s="466">
        <f t="shared" si="6"/>
        <v>9793.8535139934011</v>
      </c>
      <c r="DB18" s="513">
        <f t="shared" si="7"/>
        <v>7835.0828111947212</v>
      </c>
      <c r="DC18" s="466">
        <f t="shared" si="8"/>
        <v>1958.7707027986798</v>
      </c>
      <c r="DD18" s="631" t="s">
        <v>255</v>
      </c>
      <c r="DE18" s="641"/>
      <c r="DF18" s="641"/>
      <c r="DG18" s="633"/>
    </row>
    <row r="19" spans="2:111" s="587" customFormat="1" ht="15.75" thickBot="1" x14ac:dyDescent="0.3">
      <c r="B19" s="587" t="s">
        <v>255</v>
      </c>
      <c r="C19" s="717" t="s">
        <v>394</v>
      </c>
      <c r="D19" s="607">
        <v>14.829999999999998</v>
      </c>
      <c r="E19" s="626">
        <f t="shared" si="0"/>
        <v>2.9923325262308304E-2</v>
      </c>
      <c r="F19" s="704">
        <v>2</v>
      </c>
      <c r="G19" s="676">
        <v>0.6</v>
      </c>
      <c r="H19" s="676">
        <v>0.9538461538461539</v>
      </c>
      <c r="I19" s="600">
        <f t="shared" si="9"/>
        <v>3.1794871794871797</v>
      </c>
      <c r="J19" s="600">
        <f t="shared" si="10"/>
        <v>1.5897435897435899</v>
      </c>
      <c r="K19" s="704">
        <v>1</v>
      </c>
      <c r="L19" s="676">
        <v>0.05</v>
      </c>
      <c r="M19" s="676">
        <v>0.15384615384615385</v>
      </c>
      <c r="N19" s="600">
        <f t="shared" si="11"/>
        <v>1.5333333333333334</v>
      </c>
      <c r="O19" s="600">
        <f t="shared" si="12"/>
        <v>2</v>
      </c>
      <c r="P19" s="704">
        <v>1</v>
      </c>
      <c r="Q19" s="676">
        <v>0.4</v>
      </c>
      <c r="R19" s="676">
        <v>0.24615384615384614</v>
      </c>
      <c r="S19" s="600">
        <f t="shared" si="13"/>
        <v>0.58461538461538454</v>
      </c>
      <c r="T19" s="600">
        <f t="shared" si="14"/>
        <v>0.61538461538461531</v>
      </c>
      <c r="U19" s="704">
        <v>1</v>
      </c>
      <c r="V19" s="676">
        <v>1</v>
      </c>
      <c r="W19" s="676">
        <v>0.55555555555555558</v>
      </c>
      <c r="X19" s="600">
        <f t="shared" si="15"/>
        <v>0.27333333333333332</v>
      </c>
      <c r="Y19" s="600">
        <f t="shared" si="16"/>
        <v>0.55555555555555558</v>
      </c>
      <c r="Z19" s="704">
        <v>1</v>
      </c>
      <c r="AA19" s="676">
        <v>0.9</v>
      </c>
      <c r="AB19" s="676">
        <v>0.67</v>
      </c>
      <c r="AC19" s="600">
        <f t="shared" si="17"/>
        <v>0.5955555555555555</v>
      </c>
      <c r="AD19" s="601">
        <f t="shared" si="18"/>
        <v>0.74444444444444446</v>
      </c>
      <c r="AE19" s="704">
        <v>1</v>
      </c>
      <c r="AF19" s="686">
        <v>0.12</v>
      </c>
      <c r="AG19" s="686">
        <v>6.9930069930069935E-2</v>
      </c>
      <c r="AH19" s="600">
        <f t="shared" si="19"/>
        <v>0.37393162393162399</v>
      </c>
      <c r="AI19" s="601">
        <f t="shared" si="20"/>
        <v>0.58275058275058278</v>
      </c>
      <c r="AJ19" s="704">
        <v>1</v>
      </c>
      <c r="AK19" s="682">
        <v>25.92186547547556</v>
      </c>
      <c r="AL19" s="682">
        <v>4</v>
      </c>
      <c r="AM19" s="600">
        <f t="shared" si="21"/>
        <v>0.15430988189427816</v>
      </c>
      <c r="AN19" s="601">
        <f t="shared" si="22"/>
        <v>0.15430988189427816</v>
      </c>
      <c r="AO19" s="704">
        <v>1</v>
      </c>
      <c r="AP19" s="686">
        <v>2.8578740829210032E-3</v>
      </c>
      <c r="AQ19" s="686">
        <v>1.8363599265456029E-3</v>
      </c>
      <c r="AR19" s="600">
        <f t="shared" si="23"/>
        <v>0.64256152414828527</v>
      </c>
      <c r="AS19" s="601">
        <f t="shared" si="24"/>
        <v>0.64256152414828527</v>
      </c>
      <c r="AT19" s="704">
        <v>1</v>
      </c>
      <c r="AU19" s="787">
        <v>10</v>
      </c>
      <c r="AV19" s="745">
        <v>3.6666666666666665</v>
      </c>
      <c r="AW19" s="600">
        <f t="shared" si="25"/>
        <v>0.36666666666666664</v>
      </c>
      <c r="AX19" s="600">
        <f t="shared" si="26"/>
        <v>0.36666666666666664</v>
      </c>
      <c r="AY19" s="704">
        <v>1</v>
      </c>
      <c r="AZ19" s="745">
        <v>150</v>
      </c>
      <c r="BA19" s="745">
        <v>95.333333333333329</v>
      </c>
      <c r="BB19" s="600">
        <f t="shared" si="27"/>
        <v>0.63555555555555554</v>
      </c>
      <c r="BC19" s="601">
        <f t="shared" si="28"/>
        <v>0.63555555555555554</v>
      </c>
      <c r="BD19" s="704">
        <v>1</v>
      </c>
      <c r="BE19" s="745">
        <v>9000</v>
      </c>
      <c r="BF19" s="745">
        <v>12466.333333333334</v>
      </c>
      <c r="BG19" s="600">
        <f t="shared" si="29"/>
        <v>1.3851481481481482</v>
      </c>
      <c r="BH19" s="600">
        <f t="shared" si="30"/>
        <v>1.3851481481481482</v>
      </c>
      <c r="BI19" s="704">
        <v>1</v>
      </c>
      <c r="BJ19" s="745">
        <v>91.465579691343692</v>
      </c>
      <c r="BK19" s="745">
        <v>122</v>
      </c>
      <c r="BL19" s="600">
        <f t="shared" si="31"/>
        <v>1.3338350930666663</v>
      </c>
      <c r="BM19" s="600">
        <f t="shared" si="32"/>
        <v>1.3338350930666663</v>
      </c>
      <c r="BN19" s="704">
        <v>1</v>
      </c>
      <c r="BO19" s="745">
        <v>365.86231876537477</v>
      </c>
      <c r="BP19" s="745">
        <v>155</v>
      </c>
      <c r="BQ19" s="600">
        <f t="shared" si="33"/>
        <v>0.3345569445715329</v>
      </c>
      <c r="BR19" s="601">
        <f t="shared" si="34"/>
        <v>0.42365663816666654</v>
      </c>
      <c r="BS19" s="704">
        <v>1</v>
      </c>
      <c r="BT19" s="745">
        <v>264.70917821511142</v>
      </c>
      <c r="BU19" s="745">
        <v>824.33333333333337</v>
      </c>
      <c r="BV19" s="600">
        <f t="shared" si="35"/>
        <v>0.14895468745264129</v>
      </c>
      <c r="BW19" s="600">
        <f t="shared" si="36"/>
        <v>0.32111910013964184</v>
      </c>
      <c r="BX19" s="704">
        <v>1</v>
      </c>
      <c r="BY19" s="686">
        <v>1</v>
      </c>
      <c r="BZ19" s="686">
        <v>0.38834233843979177</v>
      </c>
      <c r="CA19" s="600">
        <f t="shared" si="37"/>
        <v>0.20970486275748756</v>
      </c>
      <c r="CB19" s="601">
        <f t="shared" si="38"/>
        <v>0.38834233843979177</v>
      </c>
      <c r="CC19" s="704">
        <v>1</v>
      </c>
      <c r="CD19" s="686">
        <v>0.8</v>
      </c>
      <c r="CE19" s="686">
        <v>0.38571428571428573</v>
      </c>
      <c r="CF19" s="600">
        <f t="shared" si="39"/>
        <v>0.26517857142857137</v>
      </c>
      <c r="CG19" s="601">
        <f t="shared" si="40"/>
        <v>0.48214285714285715</v>
      </c>
      <c r="CH19" s="704">
        <v>1</v>
      </c>
      <c r="CI19" s="686">
        <v>0.8</v>
      </c>
      <c r="CJ19" s="686">
        <v>0.2839506172839506</v>
      </c>
      <c r="CK19" s="600">
        <f t="shared" si="41"/>
        <v>0.15528549382716045</v>
      </c>
      <c r="CL19" s="601">
        <f t="shared" si="42"/>
        <v>0.35493827160493824</v>
      </c>
      <c r="CM19" s="704">
        <v>1</v>
      </c>
      <c r="CN19" s="636">
        <v>150415.14580241469</v>
      </c>
      <c r="CO19" s="636">
        <v>104709.57</v>
      </c>
      <c r="CP19" s="600">
        <f t="shared" si="43"/>
        <v>0.48025987113139523</v>
      </c>
      <c r="CQ19" s="603">
        <f t="shared" si="44"/>
        <v>0.69613714391199999</v>
      </c>
      <c r="CR19" s="447"/>
      <c r="CS19" s="447">
        <f t="shared" si="46"/>
        <v>12.652273710904799</v>
      </c>
      <c r="CT19" s="447">
        <f t="shared" si="47"/>
        <v>15.12127603187013</v>
      </c>
      <c r="CU19" s="781" t="str">
        <f t="shared" si="1"/>
        <v>Department 14</v>
      </c>
      <c r="CV19" s="776">
        <f t="shared" si="45"/>
        <v>0.83671997549931798</v>
      </c>
      <c r="CW19" s="463">
        <f t="shared" si="2"/>
        <v>2.5911209027057971E-2</v>
      </c>
      <c r="CX19" s="463">
        <f t="shared" si="3"/>
        <v>2.9923325262308304E-2</v>
      </c>
      <c r="CY19" s="466">
        <f t="shared" si="4"/>
        <v>9975.8154754173192</v>
      </c>
      <c r="CZ19" s="466">
        <f t="shared" si="5"/>
        <v>0</v>
      </c>
      <c r="DA19" s="466">
        <f t="shared" si="6"/>
        <v>9975.8154754173192</v>
      </c>
      <c r="DB19" s="513">
        <f t="shared" si="7"/>
        <v>7980.6523803338559</v>
      </c>
      <c r="DC19" s="466">
        <f t="shared" si="8"/>
        <v>1995.1630950834633</v>
      </c>
      <c r="DD19" s="631" t="s">
        <v>255</v>
      </c>
      <c r="DE19" s="1007" t="s">
        <v>369</v>
      </c>
      <c r="DF19" s="1007"/>
      <c r="DG19" s="1008"/>
    </row>
    <row r="20" spans="2:111" s="587" customFormat="1" ht="15.75" thickTop="1" x14ac:dyDescent="0.25">
      <c r="B20" s="587" t="s">
        <v>255</v>
      </c>
      <c r="C20" s="716" t="s">
        <v>395</v>
      </c>
      <c r="D20" s="607">
        <v>8</v>
      </c>
      <c r="E20" s="626">
        <f t="shared" si="0"/>
        <v>1.6142050040355124E-2</v>
      </c>
      <c r="F20" s="704">
        <v>2</v>
      </c>
      <c r="G20" s="676">
        <v>0.4</v>
      </c>
      <c r="H20" s="676">
        <v>0.63793103448275867</v>
      </c>
      <c r="I20" s="600">
        <f t="shared" si="9"/>
        <v>3.1896551724137931</v>
      </c>
      <c r="J20" s="600">
        <f t="shared" si="10"/>
        <v>1.5948275862068966</v>
      </c>
      <c r="K20" s="704">
        <v>1</v>
      </c>
      <c r="L20" s="676">
        <v>0.05</v>
      </c>
      <c r="M20" s="676">
        <v>7.7586206896551727E-2</v>
      </c>
      <c r="N20" s="600">
        <f t="shared" si="11"/>
        <v>1.1896551724137931</v>
      </c>
      <c r="O20" s="600">
        <f t="shared" si="12"/>
        <v>1.5517241379310345</v>
      </c>
      <c r="P20" s="704">
        <v>1</v>
      </c>
      <c r="Q20" s="676">
        <v>0.1</v>
      </c>
      <c r="R20" s="676">
        <v>0.91379310344827602</v>
      </c>
      <c r="S20" s="600">
        <f t="shared" si="13"/>
        <v>1.9</v>
      </c>
      <c r="T20" s="600">
        <f t="shared" si="14"/>
        <v>2</v>
      </c>
      <c r="U20" s="704">
        <v>1</v>
      </c>
      <c r="V20" s="676">
        <v>1</v>
      </c>
      <c r="W20" s="676">
        <v>8.3333333333333329E-2</v>
      </c>
      <c r="X20" s="600">
        <f t="shared" si="15"/>
        <v>4.0999999999999995E-2</v>
      </c>
      <c r="Y20" s="600">
        <f t="shared" si="16"/>
        <v>8.3333333333333329E-2</v>
      </c>
      <c r="Z20" s="704">
        <v>1</v>
      </c>
      <c r="AA20" s="676">
        <v>0.9</v>
      </c>
      <c r="AB20" s="676">
        <v>0.9</v>
      </c>
      <c r="AC20" s="600">
        <f t="shared" si="17"/>
        <v>0.79999999999999993</v>
      </c>
      <c r="AD20" s="601">
        <f t="shared" si="18"/>
        <v>1</v>
      </c>
      <c r="AE20" s="704">
        <v>1</v>
      </c>
      <c r="AF20" s="686">
        <v>0.12</v>
      </c>
      <c r="AG20" s="686">
        <v>5.405405405405405E-2</v>
      </c>
      <c r="AH20" s="600">
        <f t="shared" si="19"/>
        <v>0.28903903903903905</v>
      </c>
      <c r="AI20" s="601">
        <f t="shared" si="20"/>
        <v>0.45045045045045046</v>
      </c>
      <c r="AJ20" s="704">
        <v>1</v>
      </c>
      <c r="AK20" s="682">
        <v>13.824994920253632</v>
      </c>
      <c r="AL20" s="682">
        <v>7.666666666666667</v>
      </c>
      <c r="AM20" s="600">
        <f t="shared" si="21"/>
        <v>0.55455113805756218</v>
      </c>
      <c r="AN20" s="601">
        <f t="shared" si="22"/>
        <v>0.55455113805756218</v>
      </c>
      <c r="AO20" s="704">
        <v>1</v>
      </c>
      <c r="AP20" s="686">
        <v>2.2038332480236594E-3</v>
      </c>
      <c r="AQ20" s="686">
        <v>3.8767598449296063E-3</v>
      </c>
      <c r="AR20" s="600">
        <f t="shared" si="23"/>
        <v>1.7590985381521873</v>
      </c>
      <c r="AS20" s="601">
        <f t="shared" si="24"/>
        <v>1.7590985381521873</v>
      </c>
      <c r="AT20" s="704">
        <v>1</v>
      </c>
      <c r="AU20" s="787">
        <v>32.088564437848468</v>
      </c>
      <c r="AV20" s="745">
        <v>8</v>
      </c>
      <c r="AW20" s="600">
        <f t="shared" si="25"/>
        <v>0.24930999999999995</v>
      </c>
      <c r="AX20" s="600">
        <f t="shared" si="26"/>
        <v>0.24930999999999995</v>
      </c>
      <c r="AY20" s="704">
        <v>1</v>
      </c>
      <c r="AZ20" s="745">
        <v>200</v>
      </c>
      <c r="BA20" s="745">
        <v>98.666666666666671</v>
      </c>
      <c r="BB20" s="600">
        <f t="shared" si="27"/>
        <v>0.49333333333333335</v>
      </c>
      <c r="BC20" s="601">
        <f t="shared" si="28"/>
        <v>0.49333333333333335</v>
      </c>
      <c r="BD20" s="704">
        <v>1</v>
      </c>
      <c r="BE20" s="745">
        <v>3000</v>
      </c>
      <c r="BF20" s="745">
        <v>5781.666666666667</v>
      </c>
      <c r="BG20" s="600">
        <f t="shared" si="29"/>
        <v>1.9272222222222224</v>
      </c>
      <c r="BH20" s="600">
        <f t="shared" si="30"/>
        <v>1.9272222222222224</v>
      </c>
      <c r="BI20" s="704">
        <v>1</v>
      </c>
      <c r="BJ20" s="745">
        <v>48.781642502049969</v>
      </c>
      <c r="BK20" s="745">
        <v>26</v>
      </c>
      <c r="BL20" s="600">
        <f t="shared" si="31"/>
        <v>0.53298738349999986</v>
      </c>
      <c r="BM20" s="600">
        <f t="shared" si="32"/>
        <v>0.53298738349999986</v>
      </c>
      <c r="BN20" s="704">
        <v>1</v>
      </c>
      <c r="BO20" s="745">
        <v>195.12657000819988</v>
      </c>
      <c r="BP20" s="745">
        <v>150.66666666666666</v>
      </c>
      <c r="BQ20" s="600">
        <f t="shared" si="33"/>
        <v>0.60975701188037434</v>
      </c>
      <c r="BR20" s="601">
        <f t="shared" si="34"/>
        <v>0.77214838891666637</v>
      </c>
      <c r="BS20" s="704">
        <v>1</v>
      </c>
      <c r="BT20" s="745">
        <v>75.295055136742818</v>
      </c>
      <c r="BU20" s="745">
        <v>249.33333333333334</v>
      </c>
      <c r="BV20" s="600">
        <f t="shared" si="35"/>
        <v>0.14007936002676438</v>
      </c>
      <c r="BW20" s="600">
        <f t="shared" si="36"/>
        <v>0.30198551525431611</v>
      </c>
      <c r="BX20" s="704">
        <v>1</v>
      </c>
      <c r="BY20" s="686">
        <v>1</v>
      </c>
      <c r="BZ20" s="686">
        <v>0.44425223967623428</v>
      </c>
      <c r="CA20" s="600">
        <f t="shared" si="37"/>
        <v>0.23989620942516654</v>
      </c>
      <c r="CB20" s="601">
        <f t="shared" si="38"/>
        <v>0.44425223967623428</v>
      </c>
      <c r="CC20" s="704">
        <v>1</v>
      </c>
      <c r="CD20" s="686">
        <v>0.8</v>
      </c>
      <c r="CE20" s="686">
        <v>0.55384615384615377</v>
      </c>
      <c r="CF20" s="600">
        <f t="shared" si="39"/>
        <v>0.38076923076923064</v>
      </c>
      <c r="CG20" s="601">
        <f t="shared" si="40"/>
        <v>0.69230769230769218</v>
      </c>
      <c r="CH20" s="704">
        <v>1</v>
      </c>
      <c r="CI20" s="686">
        <v>0.8</v>
      </c>
      <c r="CJ20" s="686">
        <v>0.40789473684210531</v>
      </c>
      <c r="CK20" s="600">
        <f t="shared" si="41"/>
        <v>0.2230674342105263</v>
      </c>
      <c r="CL20" s="601">
        <f t="shared" si="42"/>
        <v>0.50986842105263164</v>
      </c>
      <c r="CM20" s="704">
        <v>1</v>
      </c>
      <c r="CN20" s="636">
        <v>80221.411094621159</v>
      </c>
      <c r="CO20" s="636">
        <v>58259.46</v>
      </c>
      <c r="CP20" s="600">
        <f t="shared" si="43"/>
        <v>0.50102298586076</v>
      </c>
      <c r="CQ20" s="603">
        <f t="shared" si="44"/>
        <v>0.72623329862999997</v>
      </c>
      <c r="CR20" s="447"/>
      <c r="CS20" s="447">
        <f t="shared" si="46"/>
        <v>15.020444231304751</v>
      </c>
      <c r="CT20" s="447">
        <f t="shared" si="47"/>
        <v>15.12127603187013</v>
      </c>
      <c r="CU20" s="781" t="str">
        <f t="shared" si="1"/>
        <v>Department 15</v>
      </c>
      <c r="CV20" s="776">
        <f t="shared" si="45"/>
        <v>0.99333179287562356</v>
      </c>
      <c r="CW20" s="463">
        <f t="shared" si="2"/>
        <v>3.0761101051833935E-2</v>
      </c>
      <c r="CX20" s="463">
        <f t="shared" si="3"/>
        <v>1.6142050040355124E-2</v>
      </c>
      <c r="CY20" s="466">
        <f t="shared" si="4"/>
        <v>11843.023904956066</v>
      </c>
      <c r="CZ20" s="466">
        <f t="shared" si="5"/>
        <v>0</v>
      </c>
      <c r="DA20" s="466">
        <f t="shared" si="6"/>
        <v>11843.023904956066</v>
      </c>
      <c r="DB20" s="513">
        <f t="shared" si="7"/>
        <v>9474.4191239648535</v>
      </c>
      <c r="DC20" s="466">
        <f t="shared" si="8"/>
        <v>2368.6047809912125</v>
      </c>
      <c r="DD20" s="631" t="s">
        <v>255</v>
      </c>
      <c r="DE20" s="634">
        <f>DE13+DE6</f>
        <v>261935.7575779449</v>
      </c>
      <c r="DF20" s="630">
        <f>DE20/$DE$24</f>
        <v>0.68035261708557082</v>
      </c>
      <c r="DG20" s="633" t="s">
        <v>255</v>
      </c>
    </row>
    <row r="21" spans="2:111" ht="15.75" thickBot="1" x14ac:dyDescent="0.3">
      <c r="B21" s="587" t="s">
        <v>255</v>
      </c>
      <c r="C21" s="717" t="s">
        <v>396</v>
      </c>
      <c r="D21" s="607">
        <v>14.399999999999999</v>
      </c>
      <c r="E21" s="626">
        <f t="shared" si="0"/>
        <v>2.9055690072639216E-2</v>
      </c>
      <c r="F21" s="704">
        <v>2</v>
      </c>
      <c r="G21" s="676">
        <v>0.9</v>
      </c>
      <c r="H21" s="676">
        <v>1</v>
      </c>
      <c r="I21" s="600">
        <f t="shared" si="9"/>
        <v>2.2222222222222223</v>
      </c>
      <c r="J21" s="600">
        <f t="shared" si="10"/>
        <v>1.1111111111111112</v>
      </c>
      <c r="K21" s="704">
        <v>1</v>
      </c>
      <c r="L21" s="676">
        <v>0.2</v>
      </c>
      <c r="M21" s="676">
        <v>0.38938053097345132</v>
      </c>
      <c r="N21" s="600">
        <f t="shared" si="11"/>
        <v>1.4926253687315634</v>
      </c>
      <c r="O21" s="600">
        <f t="shared" si="12"/>
        <v>1.9469026548672566</v>
      </c>
      <c r="P21" s="704">
        <v>1</v>
      </c>
      <c r="Q21" s="676">
        <v>0.4</v>
      </c>
      <c r="R21" s="676">
        <v>0.25663716814159293</v>
      </c>
      <c r="S21" s="600">
        <f t="shared" si="13"/>
        <v>0.60951327433628311</v>
      </c>
      <c r="T21" s="600">
        <f t="shared" si="14"/>
        <v>0.6415929203539823</v>
      </c>
      <c r="U21" s="704">
        <v>1</v>
      </c>
      <c r="V21" s="676">
        <v>1</v>
      </c>
      <c r="W21" s="676">
        <v>0.33333333333333331</v>
      </c>
      <c r="X21" s="600">
        <f t="shared" si="15"/>
        <v>0.16399999999999998</v>
      </c>
      <c r="Y21" s="600">
        <f t="shared" si="16"/>
        <v>0.33333333333333331</v>
      </c>
      <c r="Z21" s="704">
        <v>1</v>
      </c>
      <c r="AA21" s="676">
        <v>0.9</v>
      </c>
      <c r="AB21" s="676">
        <v>0.55000000000000004</v>
      </c>
      <c r="AC21" s="600">
        <f t="shared" si="17"/>
        <v>0.48888888888888887</v>
      </c>
      <c r="AD21" s="601">
        <f t="shared" si="18"/>
        <v>0.61111111111111116</v>
      </c>
      <c r="AE21" s="704">
        <v>1</v>
      </c>
      <c r="AF21" s="686">
        <v>0.12</v>
      </c>
      <c r="AG21" s="686">
        <v>6.6398390342052319E-2</v>
      </c>
      <c r="AH21" s="600">
        <f t="shared" si="19"/>
        <v>0.35504694835680761</v>
      </c>
      <c r="AI21" s="601">
        <f t="shared" si="20"/>
        <v>0.55331991951710269</v>
      </c>
      <c r="AJ21" s="704">
        <v>1</v>
      </c>
      <c r="AK21" s="682">
        <v>22.811241618418489</v>
      </c>
      <c r="AL21" s="682">
        <v>11.333333333333334</v>
      </c>
      <c r="AM21" s="600">
        <f t="shared" si="21"/>
        <v>0.49683105912930475</v>
      </c>
      <c r="AN21" s="601">
        <f t="shared" si="22"/>
        <v>0.49683105912930475</v>
      </c>
      <c r="AO21" s="704">
        <v>1</v>
      </c>
      <c r="AP21" s="686">
        <v>5.3460729113348118E-3</v>
      </c>
      <c r="AQ21" s="686">
        <v>4.488879820444807E-3</v>
      </c>
      <c r="AR21" s="600">
        <f t="shared" si="23"/>
        <v>0.83965929662639416</v>
      </c>
      <c r="AS21" s="601">
        <f t="shared" si="24"/>
        <v>0.83965929662639416</v>
      </c>
      <c r="AT21" s="704">
        <v>1</v>
      </c>
      <c r="AU21" s="787">
        <v>20</v>
      </c>
      <c r="AV21" s="745">
        <v>16.666666666666668</v>
      </c>
      <c r="AW21" s="600">
        <f t="shared" si="25"/>
        <v>0.83333333333333337</v>
      </c>
      <c r="AX21" s="600">
        <f t="shared" si="26"/>
        <v>0.83333333333333337</v>
      </c>
      <c r="AY21" s="704">
        <v>1</v>
      </c>
      <c r="AZ21" s="745">
        <v>175</v>
      </c>
      <c r="BA21" s="745">
        <v>165.66666666666666</v>
      </c>
      <c r="BB21" s="600">
        <f t="shared" si="27"/>
        <v>0.94666666666666666</v>
      </c>
      <c r="BC21" s="601">
        <f t="shared" si="28"/>
        <v>0.94666666666666666</v>
      </c>
      <c r="BD21" s="704">
        <v>2</v>
      </c>
      <c r="BE21" s="745">
        <v>10000</v>
      </c>
      <c r="BF21" s="745">
        <v>9804.6666666666661</v>
      </c>
      <c r="BG21" s="600">
        <f t="shared" si="29"/>
        <v>1.9609333333333332</v>
      </c>
      <c r="BH21" s="600">
        <f t="shared" si="30"/>
        <v>0.9804666666666666</v>
      </c>
      <c r="BI21" s="704">
        <v>1</v>
      </c>
      <c r="BJ21" s="745">
        <v>80.489710128382441</v>
      </c>
      <c r="BK21" s="745">
        <v>162</v>
      </c>
      <c r="BL21" s="600">
        <f t="shared" si="31"/>
        <v>2</v>
      </c>
      <c r="BM21" s="600">
        <f t="shared" si="32"/>
        <v>2</v>
      </c>
      <c r="BN21" s="704">
        <v>1</v>
      </c>
      <c r="BO21" s="745">
        <v>321.95884051352976</v>
      </c>
      <c r="BP21" s="745">
        <v>199</v>
      </c>
      <c r="BQ21" s="600">
        <f t="shared" si="33"/>
        <v>0.48809994112708988</v>
      </c>
      <c r="BR21" s="601">
        <f t="shared" si="34"/>
        <v>0.6180914295833333</v>
      </c>
      <c r="BS21" s="704">
        <v>1</v>
      </c>
      <c r="BT21" s="745">
        <v>204.99078760978227</v>
      </c>
      <c r="BU21" s="745">
        <v>587.66666666666663</v>
      </c>
      <c r="BV21" s="600">
        <f t="shared" si="35"/>
        <v>0.16180477092416545</v>
      </c>
      <c r="BW21" s="600">
        <f t="shared" si="36"/>
        <v>0.34882153308527897</v>
      </c>
      <c r="BX21" s="704">
        <v>1</v>
      </c>
      <c r="BY21" s="686">
        <v>1</v>
      </c>
      <c r="BZ21" s="686">
        <v>0.80952334982536822</v>
      </c>
      <c r="CA21" s="600">
        <f t="shared" si="37"/>
        <v>0.43714260890569889</v>
      </c>
      <c r="CB21" s="601">
        <f t="shared" si="38"/>
        <v>0.80952334982536822</v>
      </c>
      <c r="CC21" s="704">
        <v>1</v>
      </c>
      <c r="CD21" s="686">
        <v>0.8</v>
      </c>
      <c r="CE21" s="686">
        <v>0.40476190476190477</v>
      </c>
      <c r="CF21" s="600">
        <f t="shared" si="39"/>
        <v>0.27827380952380948</v>
      </c>
      <c r="CG21" s="601">
        <f t="shared" si="40"/>
        <v>0.50595238095238093</v>
      </c>
      <c r="CH21" s="704">
        <v>1</v>
      </c>
      <c r="CI21" s="686">
        <v>0.8</v>
      </c>
      <c r="CJ21" s="686">
        <v>0.26999999999999996</v>
      </c>
      <c r="CK21" s="600">
        <f t="shared" si="41"/>
        <v>0.14765624999999993</v>
      </c>
      <c r="CL21" s="601">
        <f t="shared" si="42"/>
        <v>0.33749999999999991</v>
      </c>
      <c r="CM21" s="704">
        <v>1</v>
      </c>
      <c r="CN21" s="636">
        <v>132365.32830612489</v>
      </c>
      <c r="CO21" s="636">
        <v>129793.70999999999</v>
      </c>
      <c r="CP21" s="600">
        <f t="shared" si="43"/>
        <v>0.67648924759505669</v>
      </c>
      <c r="CQ21" s="603">
        <f t="shared" si="44"/>
        <v>0.98057181333636367</v>
      </c>
      <c r="CR21" s="447"/>
      <c r="CS21" s="447">
        <f t="shared" si="46"/>
        <v>14.599187019700619</v>
      </c>
      <c r="CT21" s="447">
        <f t="shared" si="47"/>
        <v>16.121276031870131</v>
      </c>
      <c r="CU21" s="781" t="str">
        <f t="shared" si="1"/>
        <v>Department 16</v>
      </c>
      <c r="CV21" s="776">
        <f t="shared" si="45"/>
        <v>0.90558507842924485</v>
      </c>
      <c r="CW21" s="463">
        <f t="shared" si="2"/>
        <v>2.8043795948533533E-2</v>
      </c>
      <c r="CX21" s="463">
        <f t="shared" si="3"/>
        <v>2.9055690072639216E-2</v>
      </c>
      <c r="CY21" s="466">
        <f t="shared" si="4"/>
        <v>10796.86144018541</v>
      </c>
      <c r="CZ21" s="466">
        <f t="shared" si="5"/>
        <v>0</v>
      </c>
      <c r="DA21" s="466">
        <f t="shared" si="6"/>
        <v>10796.86144018541</v>
      </c>
      <c r="DB21" s="513">
        <f t="shared" si="7"/>
        <v>8637.4891521483278</v>
      </c>
      <c r="DC21" s="466">
        <f t="shared" si="8"/>
        <v>2159.3722880370815</v>
      </c>
      <c r="DD21" s="631" t="s">
        <v>255</v>
      </c>
      <c r="DE21" s="634">
        <f t="shared" ref="DE21:DE23" si="49">DE14+DE7</f>
        <v>16139.316492435682</v>
      </c>
      <c r="DF21" s="630">
        <f t="shared" ref="DF21:DF23" si="50">DE21/$DE$24</f>
        <v>4.1920302577755003E-2</v>
      </c>
      <c r="DG21" s="633" t="s">
        <v>257</v>
      </c>
    </row>
    <row r="22" spans="2:111" ht="15.75" thickTop="1" x14ac:dyDescent="0.25">
      <c r="B22" s="587" t="s">
        <v>254</v>
      </c>
      <c r="C22" s="716" t="s">
        <v>397</v>
      </c>
      <c r="D22" s="607">
        <v>7</v>
      </c>
      <c r="E22" s="626">
        <f t="shared" si="0"/>
        <v>1.4124293785310733E-2</v>
      </c>
      <c r="F22" s="712">
        <v>1</v>
      </c>
      <c r="G22" s="706">
        <v>0.9</v>
      </c>
      <c r="H22" s="676">
        <v>0.98882681564245811</v>
      </c>
      <c r="I22" s="600">
        <f t="shared" si="9"/>
        <v>1.0986964618249535</v>
      </c>
      <c r="J22" s="600">
        <f t="shared" si="10"/>
        <v>1.0986964618249535</v>
      </c>
      <c r="K22" s="712">
        <v>2</v>
      </c>
      <c r="L22" s="706">
        <v>0.6</v>
      </c>
      <c r="M22" s="676">
        <v>0.31843575418994413</v>
      </c>
      <c r="N22" s="600">
        <f t="shared" si="11"/>
        <v>0.81378026070763509</v>
      </c>
      <c r="O22" s="600">
        <f t="shared" si="12"/>
        <v>0.53072625698324027</v>
      </c>
      <c r="P22" s="712">
        <v>1</v>
      </c>
      <c r="Q22" s="706">
        <v>0.1</v>
      </c>
      <c r="R22" s="676">
        <v>0.6983240223463687</v>
      </c>
      <c r="S22" s="600">
        <f t="shared" si="13"/>
        <v>1.9</v>
      </c>
      <c r="T22" s="600">
        <f t="shared" si="14"/>
        <v>2</v>
      </c>
      <c r="U22" s="712">
        <v>2</v>
      </c>
      <c r="V22" s="706">
        <v>1</v>
      </c>
      <c r="W22" s="676">
        <v>0.95</v>
      </c>
      <c r="X22" s="600">
        <f t="shared" si="15"/>
        <v>0.93479999999999996</v>
      </c>
      <c r="Y22" s="600">
        <f t="shared" si="16"/>
        <v>0.95</v>
      </c>
      <c r="Z22" s="712">
        <v>2</v>
      </c>
      <c r="AA22" s="706">
        <v>0.9</v>
      </c>
      <c r="AB22" s="676">
        <v>0.8</v>
      </c>
      <c r="AC22" s="600">
        <f t="shared" si="17"/>
        <v>1.4222222222222223</v>
      </c>
      <c r="AD22" s="601">
        <f t="shared" si="18"/>
        <v>0.88888888888888895</v>
      </c>
      <c r="AE22" s="712">
        <v>1</v>
      </c>
      <c r="AF22" s="713">
        <v>0.05</v>
      </c>
      <c r="AG22" s="686">
        <v>0.11147011308562196</v>
      </c>
      <c r="AH22" s="600">
        <f t="shared" si="19"/>
        <v>1.2833333333333334</v>
      </c>
      <c r="AI22" s="601">
        <f t="shared" si="20"/>
        <v>2</v>
      </c>
      <c r="AJ22" s="712">
        <v>2</v>
      </c>
      <c r="AK22" s="708">
        <v>14.361289514868467</v>
      </c>
      <c r="AL22" s="682">
        <v>9</v>
      </c>
      <c r="AM22" s="600">
        <f t="shared" si="21"/>
        <v>1.2533693427295869</v>
      </c>
      <c r="AN22" s="601">
        <f t="shared" si="22"/>
        <v>0.62668467136479344</v>
      </c>
      <c r="AO22" s="712">
        <v>2</v>
      </c>
      <c r="AP22" s="713">
        <v>2.3602343172382414E-3</v>
      </c>
      <c r="AQ22" s="686">
        <v>8.1615996735360131E-4</v>
      </c>
      <c r="AR22" s="600">
        <f t="shared" si="23"/>
        <v>0.69159232317968056</v>
      </c>
      <c r="AS22" s="601">
        <f t="shared" si="24"/>
        <v>0.34579616158984028</v>
      </c>
      <c r="AT22" s="712">
        <v>1</v>
      </c>
      <c r="AU22" s="789">
        <v>4</v>
      </c>
      <c r="AV22" s="745">
        <v>10.333333333333334</v>
      </c>
      <c r="AW22" s="600">
        <f t="shared" si="25"/>
        <v>2</v>
      </c>
      <c r="AX22" s="600">
        <f t="shared" si="26"/>
        <v>2</v>
      </c>
      <c r="AY22" s="712">
        <v>1</v>
      </c>
      <c r="AZ22" s="710">
        <v>275</v>
      </c>
      <c r="BA22" s="745">
        <v>206.33333333333334</v>
      </c>
      <c r="BB22" s="600">
        <f t="shared" si="27"/>
        <v>0.75030303030303036</v>
      </c>
      <c r="BC22" s="601">
        <f t="shared" si="28"/>
        <v>0.75030303030303036</v>
      </c>
      <c r="BD22" s="712">
        <v>0</v>
      </c>
      <c r="BE22" s="710">
        <v>0</v>
      </c>
      <c r="BF22" s="745">
        <v>0</v>
      </c>
      <c r="BG22" s="600">
        <f t="shared" si="29"/>
        <v>0</v>
      </c>
      <c r="BH22" s="600">
        <f t="shared" si="30"/>
        <v>0</v>
      </c>
      <c r="BI22" s="712">
        <v>1</v>
      </c>
      <c r="BJ22" s="710">
        <v>60</v>
      </c>
      <c r="BK22" s="745">
        <v>50</v>
      </c>
      <c r="BL22" s="600">
        <f t="shared" si="31"/>
        <v>0.83333333333333337</v>
      </c>
      <c r="BM22" s="600">
        <f t="shared" si="32"/>
        <v>0.83333333333333337</v>
      </c>
      <c r="BN22" s="712">
        <v>1</v>
      </c>
      <c r="BO22" s="710">
        <v>200</v>
      </c>
      <c r="BP22" s="745">
        <v>138.66666666666666</v>
      </c>
      <c r="BQ22" s="600">
        <f t="shared" si="33"/>
        <v>0.54751763733333325</v>
      </c>
      <c r="BR22" s="601">
        <f t="shared" si="34"/>
        <v>0.69333333333333325</v>
      </c>
      <c r="BS22" s="712">
        <v>1</v>
      </c>
      <c r="BT22" s="710">
        <v>57.647776589068712</v>
      </c>
      <c r="BU22" s="745">
        <v>264</v>
      </c>
      <c r="BV22" s="600">
        <f t="shared" si="35"/>
        <v>0.10129002335268637</v>
      </c>
      <c r="BW22" s="600">
        <f t="shared" si="36"/>
        <v>0.21836279011010876</v>
      </c>
      <c r="BX22" s="712">
        <v>1</v>
      </c>
      <c r="BY22" s="713">
        <v>1</v>
      </c>
      <c r="BZ22" s="686">
        <v>0.91135161135161136</v>
      </c>
      <c r="CA22" s="600">
        <f t="shared" si="37"/>
        <v>0.49212987012987014</v>
      </c>
      <c r="CB22" s="601">
        <f t="shared" si="38"/>
        <v>0.91135161135161136</v>
      </c>
      <c r="CC22" s="712">
        <v>1</v>
      </c>
      <c r="CD22" s="713">
        <v>0.8</v>
      </c>
      <c r="CE22" s="686">
        <v>0.48818897637795278</v>
      </c>
      <c r="CF22" s="600">
        <f t="shared" si="39"/>
        <v>0.33562992125984248</v>
      </c>
      <c r="CG22" s="601">
        <f t="shared" si="40"/>
        <v>0.61023622047244097</v>
      </c>
      <c r="CH22" s="712">
        <v>1</v>
      </c>
      <c r="CI22" s="713">
        <v>0.8</v>
      </c>
      <c r="CJ22" s="686">
        <v>0.35172413793103446</v>
      </c>
      <c r="CK22" s="600">
        <f t="shared" si="41"/>
        <v>0.19234913793103442</v>
      </c>
      <c r="CL22" s="601">
        <f t="shared" si="42"/>
        <v>0.43965517241379304</v>
      </c>
      <c r="CM22" s="704">
        <v>1</v>
      </c>
      <c r="CN22" s="636">
        <v>70193.734707793512</v>
      </c>
      <c r="CO22" s="636">
        <v>54847.87</v>
      </c>
      <c r="CP22" s="600">
        <f t="shared" si="43"/>
        <v>0.53906720229034155</v>
      </c>
      <c r="CQ22" s="603">
        <f t="shared" si="44"/>
        <v>0.78137842684000003</v>
      </c>
      <c r="CR22" s="447"/>
      <c r="CS22" s="447">
        <f t="shared" si="46"/>
        <v>15.189414099930884</v>
      </c>
      <c r="CT22" s="447">
        <f t="shared" si="47"/>
        <v>17.179942698536799</v>
      </c>
      <c r="CU22" s="781" t="str">
        <f t="shared" si="1"/>
        <v>Department 17</v>
      </c>
      <c r="CV22" s="776">
        <f t="shared" si="45"/>
        <v>0.88413648208643636</v>
      </c>
      <c r="CW22" s="463">
        <f t="shared" si="2"/>
        <v>2.7379584408891672E-2</v>
      </c>
      <c r="CX22" s="463">
        <f t="shared" si="3"/>
        <v>1.4124293785310733E-2</v>
      </c>
      <c r="CY22" s="466">
        <f t="shared" si="4"/>
        <v>10541.139997423294</v>
      </c>
      <c r="CZ22" s="466">
        <f t="shared" si="5"/>
        <v>0</v>
      </c>
      <c r="DA22" s="466">
        <f t="shared" si="6"/>
        <v>10541.139997423294</v>
      </c>
      <c r="DB22" s="513">
        <f t="shared" si="7"/>
        <v>8432.911997938636</v>
      </c>
      <c r="DC22" s="466">
        <f t="shared" si="8"/>
        <v>2108.2279994846581</v>
      </c>
      <c r="DD22" s="631" t="s">
        <v>254</v>
      </c>
      <c r="DE22" s="634">
        <f t="shared" si="49"/>
        <v>40120.679106181538</v>
      </c>
      <c r="DF22" s="630">
        <f t="shared" si="50"/>
        <v>0.104209556119952</v>
      </c>
      <c r="DG22" s="633" t="s">
        <v>254</v>
      </c>
    </row>
    <row r="23" spans="2:111" ht="15.75" thickBot="1" x14ac:dyDescent="0.3">
      <c r="B23" s="587" t="s">
        <v>256</v>
      </c>
      <c r="C23" s="717" t="s">
        <v>398</v>
      </c>
      <c r="D23" s="607">
        <v>14.18</v>
      </c>
      <c r="E23" s="626">
        <f t="shared" si="0"/>
        <v>2.8611783696529454E-2</v>
      </c>
      <c r="F23" s="704">
        <v>2</v>
      </c>
      <c r="G23" s="676">
        <v>0.5</v>
      </c>
      <c r="H23" s="676">
        <v>0.59895833333333337</v>
      </c>
      <c r="I23" s="600">
        <f t="shared" si="9"/>
        <v>2.3958333333333335</v>
      </c>
      <c r="J23" s="600">
        <f t="shared" si="10"/>
        <v>1.1979166666666667</v>
      </c>
      <c r="K23" s="704">
        <v>1</v>
      </c>
      <c r="L23" s="676">
        <v>0.65</v>
      </c>
      <c r="M23" s="676">
        <v>0.7109375</v>
      </c>
      <c r="N23" s="600">
        <f t="shared" si="11"/>
        <v>0.83854166666666674</v>
      </c>
      <c r="O23" s="600">
        <f t="shared" si="12"/>
        <v>1.09375</v>
      </c>
      <c r="P23" s="704">
        <v>1</v>
      </c>
      <c r="Q23" s="676">
        <v>0.15</v>
      </c>
      <c r="R23" s="676">
        <v>0.109375</v>
      </c>
      <c r="S23" s="600">
        <f t="shared" si="13"/>
        <v>0.69270833333333337</v>
      </c>
      <c r="T23" s="600">
        <f t="shared" si="14"/>
        <v>0.72916666666666674</v>
      </c>
      <c r="U23" s="704">
        <v>1</v>
      </c>
      <c r="V23" s="676">
        <v>1</v>
      </c>
      <c r="W23" s="676">
        <v>0.62096774193548387</v>
      </c>
      <c r="X23" s="600">
        <f t="shared" si="15"/>
        <v>0.30551612903225805</v>
      </c>
      <c r="Y23" s="600">
        <f t="shared" si="16"/>
        <v>0.62096774193548387</v>
      </c>
      <c r="Z23" s="704">
        <v>1</v>
      </c>
      <c r="AA23" s="676">
        <v>0.9</v>
      </c>
      <c r="AB23" s="676">
        <v>0.71</v>
      </c>
      <c r="AC23" s="600">
        <f t="shared" si="17"/>
        <v>0.63111111111111107</v>
      </c>
      <c r="AD23" s="601">
        <f t="shared" si="18"/>
        <v>0.78888888888888886</v>
      </c>
      <c r="AE23" s="704">
        <v>1</v>
      </c>
      <c r="AF23" s="686">
        <v>0.08</v>
      </c>
      <c r="AG23" s="686">
        <v>8.0794090489381354E-2</v>
      </c>
      <c r="AH23" s="600">
        <f t="shared" si="19"/>
        <v>0.64803593413357963</v>
      </c>
      <c r="AI23" s="601">
        <f t="shared" si="20"/>
        <v>1.0099261311172669</v>
      </c>
      <c r="AJ23" s="704">
        <v>2</v>
      </c>
      <c r="AK23" s="682">
        <v>33.509675534693095</v>
      </c>
      <c r="AL23" s="682">
        <v>48.333333333333336</v>
      </c>
      <c r="AM23" s="600">
        <f t="shared" si="21"/>
        <v>2.8847389634252396</v>
      </c>
      <c r="AN23" s="601">
        <f t="shared" si="22"/>
        <v>1.4423694817126198</v>
      </c>
      <c r="AO23" s="704">
        <v>1</v>
      </c>
      <c r="AP23" s="686">
        <v>2.7427060228629927E-2</v>
      </c>
      <c r="AQ23" s="686">
        <v>3.121811875127525E-2</v>
      </c>
      <c r="AR23" s="600">
        <f t="shared" si="23"/>
        <v>1.138223290831877</v>
      </c>
      <c r="AS23" s="601">
        <f t="shared" si="24"/>
        <v>1.138223290831877</v>
      </c>
      <c r="AT23" s="704">
        <v>1</v>
      </c>
      <c r="AU23" s="787">
        <v>120</v>
      </c>
      <c r="AV23" s="745">
        <v>115</v>
      </c>
      <c r="AW23" s="600">
        <f t="shared" si="25"/>
        <v>0.95833333333333337</v>
      </c>
      <c r="AX23" s="600">
        <f t="shared" si="26"/>
        <v>0.95833333333333337</v>
      </c>
      <c r="AY23" s="704">
        <v>1</v>
      </c>
      <c r="AZ23" s="745">
        <v>700</v>
      </c>
      <c r="BA23" s="745">
        <v>722</v>
      </c>
      <c r="BB23" s="600">
        <f t="shared" si="27"/>
        <v>1.0314285714285714</v>
      </c>
      <c r="BC23" s="601">
        <f t="shared" si="28"/>
        <v>1.0314285714285714</v>
      </c>
      <c r="BD23" s="704">
        <v>0</v>
      </c>
      <c r="BE23" s="745">
        <v>0</v>
      </c>
      <c r="BF23" s="745">
        <v>0</v>
      </c>
      <c r="BG23" s="600">
        <f t="shared" si="29"/>
        <v>0</v>
      </c>
      <c r="BH23" s="600">
        <f t="shared" si="30"/>
        <v>0</v>
      </c>
      <c r="BI23" s="704">
        <v>1</v>
      </c>
      <c r="BJ23" s="745">
        <v>96</v>
      </c>
      <c r="BK23" s="745">
        <v>412</v>
      </c>
      <c r="BL23" s="600">
        <f t="shared" si="31"/>
        <v>2</v>
      </c>
      <c r="BM23" s="600">
        <f t="shared" si="32"/>
        <v>2</v>
      </c>
      <c r="BN23" s="704">
        <v>2</v>
      </c>
      <c r="BO23" s="745">
        <v>385.61888397870501</v>
      </c>
      <c r="BP23" s="745">
        <v>874.66666666666663</v>
      </c>
      <c r="BQ23" s="600">
        <f t="shared" si="33"/>
        <v>3.1587555999999997</v>
      </c>
      <c r="BR23" s="601">
        <f t="shared" si="34"/>
        <v>2</v>
      </c>
      <c r="BS23" s="704">
        <v>0</v>
      </c>
      <c r="BT23" s="745">
        <v>294.0696614260188</v>
      </c>
      <c r="BU23" s="745">
        <v>393</v>
      </c>
      <c r="BV23" s="600">
        <f t="shared" si="35"/>
        <v>0</v>
      </c>
      <c r="BW23" s="600">
        <f t="shared" si="36"/>
        <v>0.74826885859037862</v>
      </c>
      <c r="BX23" s="704">
        <v>1</v>
      </c>
      <c r="BY23" s="686">
        <v>1</v>
      </c>
      <c r="BZ23" s="686">
        <v>0.46093810787136152</v>
      </c>
      <c r="CA23" s="600">
        <f t="shared" si="37"/>
        <v>0.24890657825053525</v>
      </c>
      <c r="CB23" s="601">
        <f t="shared" si="38"/>
        <v>0.46093810787136152</v>
      </c>
      <c r="CC23" s="704">
        <v>1</v>
      </c>
      <c r="CD23" s="686">
        <v>0.8</v>
      </c>
      <c r="CE23" s="686">
        <v>0.43962264150943403</v>
      </c>
      <c r="CF23" s="600">
        <f t="shared" si="39"/>
        <v>0.3022405660377358</v>
      </c>
      <c r="CG23" s="601">
        <f t="shared" si="40"/>
        <v>0.54952830188679247</v>
      </c>
      <c r="CH23" s="704">
        <v>1</v>
      </c>
      <c r="CI23" s="686">
        <v>0.8</v>
      </c>
      <c r="CJ23" s="686">
        <v>0.33206831119544594</v>
      </c>
      <c r="CK23" s="600">
        <f t="shared" si="41"/>
        <v>0.18159985768500947</v>
      </c>
      <c r="CL23" s="601">
        <f t="shared" si="42"/>
        <v>0.41508538899430741</v>
      </c>
      <c r="CM23" s="704">
        <v>1</v>
      </c>
      <c r="CN23" s="636">
        <v>158537.5636757451</v>
      </c>
      <c r="CO23" s="636">
        <v>369161.53</v>
      </c>
      <c r="CP23" s="600">
        <f t="shared" si="43"/>
        <v>1.3797852199999998</v>
      </c>
      <c r="CQ23" s="603">
        <f t="shared" si="44"/>
        <v>2</v>
      </c>
      <c r="CR23" s="447"/>
      <c r="CS23" s="447">
        <f t="shared" si="46"/>
        <v>18.79575848860258</v>
      </c>
      <c r="CT23" s="447">
        <f t="shared" si="47"/>
        <v>15.447103743333331</v>
      </c>
      <c r="CU23" s="781" t="str">
        <f t="shared" si="1"/>
        <v>Department 18</v>
      </c>
      <c r="CV23" s="776">
        <f t="shared" si="45"/>
        <v>1.2167820454183498</v>
      </c>
      <c r="CW23" s="463">
        <f t="shared" si="2"/>
        <v>3.7680818962629994E-2</v>
      </c>
      <c r="CX23" s="463">
        <f t="shared" si="3"/>
        <v>2.8611783696529454E-2</v>
      </c>
      <c r="CY23" s="466">
        <f t="shared" si="4"/>
        <v>14507.115300612548</v>
      </c>
      <c r="CZ23" s="466">
        <f t="shared" si="5"/>
        <v>0</v>
      </c>
      <c r="DA23" s="466">
        <f t="shared" si="6"/>
        <v>14507.115300612548</v>
      </c>
      <c r="DB23" s="513">
        <f t="shared" si="7"/>
        <v>11605.69224049004</v>
      </c>
      <c r="DC23" s="466">
        <f t="shared" si="8"/>
        <v>2901.423060122509</v>
      </c>
      <c r="DD23" s="631" t="s">
        <v>256</v>
      </c>
      <c r="DE23" s="718">
        <f t="shared" si="49"/>
        <v>66804.246823438021</v>
      </c>
      <c r="DF23" s="719">
        <f t="shared" si="50"/>
        <v>0.17351752421672206</v>
      </c>
      <c r="DG23" s="629" t="s">
        <v>256</v>
      </c>
    </row>
    <row r="24" spans="2:111" ht="15.75" thickTop="1" x14ac:dyDescent="0.25">
      <c r="B24" s="587" t="s">
        <v>255</v>
      </c>
      <c r="C24" s="716" t="s">
        <v>399</v>
      </c>
      <c r="D24" s="607">
        <v>2</v>
      </c>
      <c r="E24" s="626">
        <f t="shared" si="0"/>
        <v>4.0355125100887809E-3</v>
      </c>
      <c r="F24" s="704">
        <v>1</v>
      </c>
      <c r="G24" s="676">
        <v>0.2</v>
      </c>
      <c r="H24" s="676">
        <v>0.2</v>
      </c>
      <c r="I24" s="600">
        <f t="shared" si="9"/>
        <v>1</v>
      </c>
      <c r="J24" s="600">
        <f t="shared" si="10"/>
        <v>1</v>
      </c>
      <c r="K24" s="704">
        <v>2</v>
      </c>
      <c r="L24" s="676">
        <v>0.2</v>
      </c>
      <c r="M24" s="676">
        <v>0.47058823529411759</v>
      </c>
      <c r="N24" s="600">
        <f t="shared" si="11"/>
        <v>3.0666666666666669</v>
      </c>
      <c r="O24" s="600">
        <f t="shared" si="12"/>
        <v>2</v>
      </c>
      <c r="P24" s="704">
        <v>2</v>
      </c>
      <c r="Q24" s="676">
        <v>0.9</v>
      </c>
      <c r="R24" s="676">
        <v>0.82352941176470584</v>
      </c>
      <c r="S24" s="600">
        <f t="shared" si="13"/>
        <v>1.7385620915032678</v>
      </c>
      <c r="T24" s="600">
        <f t="shared" si="14"/>
        <v>0.91503267973856206</v>
      </c>
      <c r="U24" s="704">
        <v>1</v>
      </c>
      <c r="V24" s="676">
        <v>1</v>
      </c>
      <c r="W24" s="676">
        <v>0.5</v>
      </c>
      <c r="X24" s="600">
        <f t="shared" si="15"/>
        <v>0.246</v>
      </c>
      <c r="Y24" s="600">
        <f t="shared" si="16"/>
        <v>0.5</v>
      </c>
      <c r="Z24" s="704">
        <v>1</v>
      </c>
      <c r="AA24" s="676">
        <v>0.9</v>
      </c>
      <c r="AB24" s="676">
        <v>0</v>
      </c>
      <c r="AC24" s="600">
        <f t="shared" si="17"/>
        <v>0</v>
      </c>
      <c r="AD24" s="601">
        <f t="shared" si="18"/>
        <v>0</v>
      </c>
      <c r="AE24" s="704">
        <v>2</v>
      </c>
      <c r="AF24" s="686">
        <v>0.12</v>
      </c>
      <c r="AG24" s="686">
        <v>0.28301886792452829</v>
      </c>
      <c r="AH24" s="600">
        <f t="shared" si="19"/>
        <v>2.5666666666666669</v>
      </c>
      <c r="AI24" s="601">
        <f t="shared" si="20"/>
        <v>2</v>
      </c>
      <c r="AJ24" s="704">
        <v>1</v>
      </c>
      <c r="AK24" s="682">
        <v>1.728124365031704</v>
      </c>
      <c r="AL24" s="682"/>
      <c r="AM24" s="600">
        <f t="shared" si="21"/>
        <v>0</v>
      </c>
      <c r="AN24" s="601">
        <f t="shared" si="22"/>
        <v>0</v>
      </c>
      <c r="AO24" s="704">
        <v>0</v>
      </c>
      <c r="AP24" s="686">
        <v>8.5309674117044879E-5</v>
      </c>
      <c r="AQ24" s="686">
        <v>0</v>
      </c>
      <c r="AR24" s="600">
        <f t="shared" si="23"/>
        <v>0</v>
      </c>
      <c r="AS24" s="601">
        <f t="shared" si="24"/>
        <v>0</v>
      </c>
      <c r="AT24" s="704">
        <v>0</v>
      </c>
      <c r="AU24" s="787">
        <v>4.0110705547310586</v>
      </c>
      <c r="AV24" s="745">
        <v>1</v>
      </c>
      <c r="AW24" s="600">
        <f t="shared" si="25"/>
        <v>0</v>
      </c>
      <c r="AX24" s="600">
        <f t="shared" si="26"/>
        <v>0.24930999999999995</v>
      </c>
      <c r="AY24" s="704">
        <v>1</v>
      </c>
      <c r="AZ24" s="745">
        <v>21.058120412338056</v>
      </c>
      <c r="BA24" s="745">
        <v>17.666666666666668</v>
      </c>
      <c r="BB24" s="600">
        <f t="shared" si="27"/>
        <v>0.83894793650793642</v>
      </c>
      <c r="BC24" s="601">
        <f t="shared" si="28"/>
        <v>0.83894793650793642</v>
      </c>
      <c r="BD24" s="704">
        <v>1</v>
      </c>
      <c r="BE24" s="745">
        <v>2000</v>
      </c>
      <c r="BF24" s="745">
        <v>1626.6666666666667</v>
      </c>
      <c r="BG24" s="600">
        <f t="shared" si="29"/>
        <v>0.81333333333333335</v>
      </c>
      <c r="BH24" s="600">
        <f t="shared" si="30"/>
        <v>0.81333333333333335</v>
      </c>
      <c r="BI24" s="704">
        <v>1</v>
      </c>
      <c r="BJ24" s="745">
        <v>6.0977053127562462</v>
      </c>
      <c r="BK24" s="745"/>
      <c r="BL24" s="600">
        <f t="shared" si="31"/>
        <v>0</v>
      </c>
      <c r="BM24" s="600">
        <f t="shared" si="32"/>
        <v>0</v>
      </c>
      <c r="BN24" s="704">
        <v>1</v>
      </c>
      <c r="BO24" s="745">
        <v>24.390821251024985</v>
      </c>
      <c r="BP24" s="745">
        <v>53.666666666666664</v>
      </c>
      <c r="BQ24" s="600">
        <f t="shared" si="33"/>
        <v>1.5793777999999998</v>
      </c>
      <c r="BR24" s="601">
        <f t="shared" si="34"/>
        <v>2</v>
      </c>
      <c r="BS24" s="704">
        <v>1</v>
      </c>
      <c r="BT24" s="745">
        <v>1.1764852365116065</v>
      </c>
      <c r="BU24" s="745">
        <v>28</v>
      </c>
      <c r="BV24" s="600">
        <f t="shared" si="35"/>
        <v>1.9490208575152483E-2</v>
      </c>
      <c r="BW24" s="600">
        <f t="shared" si="36"/>
        <v>4.2017329875414518E-2</v>
      </c>
      <c r="BX24" s="704">
        <v>1</v>
      </c>
      <c r="BY24" s="686">
        <v>1</v>
      </c>
      <c r="BZ24" s="686">
        <v>1</v>
      </c>
      <c r="CA24" s="600">
        <f t="shared" si="37"/>
        <v>0.54</v>
      </c>
      <c r="CB24" s="601">
        <f t="shared" si="38"/>
        <v>1</v>
      </c>
      <c r="CC24" s="704">
        <v>1</v>
      </c>
      <c r="CD24" s="686">
        <v>0.8</v>
      </c>
      <c r="CE24" s="686">
        <v>0.66666666666666663</v>
      </c>
      <c r="CF24" s="600">
        <f t="shared" si="39"/>
        <v>0.45833333333333326</v>
      </c>
      <c r="CG24" s="601">
        <f t="shared" si="40"/>
        <v>0.83333333333333326</v>
      </c>
      <c r="CH24" s="704">
        <v>1</v>
      </c>
      <c r="CI24" s="686">
        <v>0.8</v>
      </c>
      <c r="CJ24" s="686">
        <v>0.36363636363636365</v>
      </c>
      <c r="CK24" s="600">
        <f t="shared" si="41"/>
        <v>0.19886363636363633</v>
      </c>
      <c r="CL24" s="601">
        <f t="shared" si="42"/>
        <v>0.45454545454545453</v>
      </c>
      <c r="CM24" s="704">
        <v>1</v>
      </c>
      <c r="CN24" s="636">
        <v>10027.676386827645</v>
      </c>
      <c r="CO24" s="636">
        <v>787.29</v>
      </c>
      <c r="CP24" s="600">
        <f t="shared" si="43"/>
        <v>5.4164647120082163E-2</v>
      </c>
      <c r="CQ24" s="603">
        <f t="shared" si="44"/>
        <v>7.8511707959999996E-2</v>
      </c>
      <c r="CR24" s="447"/>
      <c r="CS24" s="447">
        <f t="shared" si="46"/>
        <v>13.120406320070076</v>
      </c>
      <c r="CT24" s="447">
        <f t="shared" si="47"/>
        <v>14.479609365203464</v>
      </c>
      <c r="CU24" s="781" t="str">
        <f t="shared" si="1"/>
        <v>Department 19</v>
      </c>
      <c r="CV24" s="776">
        <f t="shared" si="45"/>
        <v>0.90612985400008483</v>
      </c>
      <c r="CW24" s="463">
        <f t="shared" si="2"/>
        <v>2.8060666340184511E-2</v>
      </c>
      <c r="CX24" s="463">
        <f t="shared" si="3"/>
        <v>4.0355125100887809E-3</v>
      </c>
      <c r="CY24" s="466">
        <f t="shared" si="4"/>
        <v>10803.356540971037</v>
      </c>
      <c r="CZ24" s="466">
        <f t="shared" si="5"/>
        <v>0</v>
      </c>
      <c r="DA24" s="466">
        <f t="shared" si="6"/>
        <v>10803.356540971037</v>
      </c>
      <c r="DB24" s="513">
        <f t="shared" si="7"/>
        <v>8642.6852327768302</v>
      </c>
      <c r="DC24" s="466">
        <f t="shared" si="8"/>
        <v>2160.6713081942071</v>
      </c>
      <c r="DD24" s="631" t="s">
        <v>255</v>
      </c>
      <c r="DE24" s="634">
        <f>SUM(DE20:DE23)</f>
        <v>385000.00000000017</v>
      </c>
      <c r="DF24" s="630">
        <f>SUM(DF20:DF23)</f>
        <v>0.99999999999999989</v>
      </c>
      <c r="DG24" s="633"/>
    </row>
    <row r="25" spans="2:111" ht="15.75" thickBot="1" x14ac:dyDescent="0.3">
      <c r="B25" s="587" t="s">
        <v>255</v>
      </c>
      <c r="C25" s="717" t="s">
        <v>400</v>
      </c>
      <c r="D25" s="607"/>
      <c r="E25" s="626">
        <f t="shared" si="0"/>
        <v>0</v>
      </c>
      <c r="F25" s="704">
        <v>1</v>
      </c>
      <c r="G25" s="676">
        <v>0.1</v>
      </c>
      <c r="H25" s="676">
        <v>0.34693877551020413</v>
      </c>
      <c r="I25" s="600">
        <f t="shared" si="9"/>
        <v>2</v>
      </c>
      <c r="J25" s="600">
        <f t="shared" si="10"/>
        <v>2</v>
      </c>
      <c r="K25" s="704">
        <v>0</v>
      </c>
      <c r="L25" s="676">
        <v>0.05</v>
      </c>
      <c r="M25" s="676">
        <v>0.28571428571428575</v>
      </c>
      <c r="N25" s="600">
        <f t="shared" si="11"/>
        <v>0</v>
      </c>
      <c r="O25" s="600">
        <f t="shared" si="12"/>
        <v>2</v>
      </c>
      <c r="P25" s="704">
        <v>0</v>
      </c>
      <c r="Q25" s="676">
        <v>0.05</v>
      </c>
      <c r="R25" s="676">
        <v>0.36734693877551022</v>
      </c>
      <c r="S25" s="600">
        <f t="shared" si="13"/>
        <v>0</v>
      </c>
      <c r="T25" s="600">
        <f t="shared" si="14"/>
        <v>2</v>
      </c>
      <c r="U25" s="704">
        <v>1</v>
      </c>
      <c r="V25" s="676">
        <v>1</v>
      </c>
      <c r="W25" s="676">
        <v>0.66666666666666663</v>
      </c>
      <c r="X25" s="600">
        <f t="shared" si="15"/>
        <v>0.32799999999999996</v>
      </c>
      <c r="Y25" s="600">
        <f t="shared" si="16"/>
        <v>0.66666666666666663</v>
      </c>
      <c r="Z25" s="704">
        <v>1</v>
      </c>
      <c r="AA25" s="676">
        <v>0.9</v>
      </c>
      <c r="AB25" s="676">
        <v>1</v>
      </c>
      <c r="AC25" s="600">
        <f t="shared" si="17"/>
        <v>0.88888888888888884</v>
      </c>
      <c r="AD25" s="601">
        <f t="shared" si="18"/>
        <v>1.1111111111111112</v>
      </c>
      <c r="AE25" s="704">
        <v>1</v>
      </c>
      <c r="AF25" s="686">
        <v>0.12</v>
      </c>
      <c r="AG25" s="686">
        <v>0.13414634146341464</v>
      </c>
      <c r="AH25" s="600">
        <f t="shared" si="19"/>
        <v>0.71731029810298108</v>
      </c>
      <c r="AI25" s="601">
        <f t="shared" si="20"/>
        <v>1.1178861788617886</v>
      </c>
      <c r="AJ25" s="704">
        <v>1</v>
      </c>
      <c r="AK25" s="682">
        <v>0</v>
      </c>
      <c r="AL25" s="682">
        <v>4.333333333333333</v>
      </c>
      <c r="AM25" s="600">
        <f t="shared" si="21"/>
        <v>0</v>
      </c>
      <c r="AN25" s="601">
        <f t="shared" si="22"/>
        <v>0</v>
      </c>
      <c r="AO25" s="704">
        <v>0</v>
      </c>
      <c r="AP25" s="686">
        <v>3.9811181254620939E-4</v>
      </c>
      <c r="AQ25" s="686">
        <v>2.0403999183840033E-4</v>
      </c>
      <c r="AR25" s="600">
        <f t="shared" si="23"/>
        <v>0</v>
      </c>
      <c r="AS25" s="601">
        <f t="shared" si="24"/>
        <v>0.51251931092779901</v>
      </c>
      <c r="AT25" s="704">
        <v>0</v>
      </c>
      <c r="AU25" s="787">
        <v>0</v>
      </c>
      <c r="AV25" s="745">
        <v>3</v>
      </c>
      <c r="AW25" s="600">
        <f t="shared" si="25"/>
        <v>0</v>
      </c>
      <c r="AX25" s="600">
        <f t="shared" si="26"/>
        <v>0</v>
      </c>
      <c r="AY25" s="704">
        <v>1</v>
      </c>
      <c r="AZ25" s="745">
        <v>0</v>
      </c>
      <c r="BA25" s="745">
        <v>82</v>
      </c>
      <c r="BB25" s="600">
        <f t="shared" si="27"/>
        <v>0</v>
      </c>
      <c r="BC25" s="601">
        <f t="shared" si="28"/>
        <v>0</v>
      </c>
      <c r="BD25" s="704">
        <v>0</v>
      </c>
      <c r="BE25" s="745">
        <v>0</v>
      </c>
      <c r="BF25" s="745">
        <v>122</v>
      </c>
      <c r="BG25" s="600">
        <f t="shared" si="29"/>
        <v>0</v>
      </c>
      <c r="BH25" s="600">
        <f t="shared" si="30"/>
        <v>0</v>
      </c>
      <c r="BI25" s="704">
        <v>0</v>
      </c>
      <c r="BJ25" s="745">
        <v>0</v>
      </c>
      <c r="BK25" s="745">
        <v>1</v>
      </c>
      <c r="BL25" s="600">
        <f t="shared" si="31"/>
        <v>0</v>
      </c>
      <c r="BM25" s="600">
        <f t="shared" si="32"/>
        <v>0</v>
      </c>
      <c r="BN25" s="704">
        <v>0</v>
      </c>
      <c r="BO25" s="745">
        <v>0</v>
      </c>
      <c r="BP25" s="745">
        <v>2</v>
      </c>
      <c r="BQ25" s="600">
        <f t="shared" si="33"/>
        <v>0</v>
      </c>
      <c r="BR25" s="601">
        <f t="shared" si="34"/>
        <v>0</v>
      </c>
      <c r="BS25" s="704">
        <v>1</v>
      </c>
      <c r="BT25" s="745">
        <v>0</v>
      </c>
      <c r="BU25" s="745">
        <v>19</v>
      </c>
      <c r="BV25" s="600">
        <f t="shared" si="35"/>
        <v>0</v>
      </c>
      <c r="BW25" s="600">
        <f t="shared" si="36"/>
        <v>0</v>
      </c>
      <c r="BX25" s="704">
        <v>1</v>
      </c>
      <c r="BY25" s="686">
        <v>1</v>
      </c>
      <c r="BZ25" s="686">
        <v>0.33333333333333331</v>
      </c>
      <c r="CA25" s="600">
        <f t="shared" si="37"/>
        <v>0.18</v>
      </c>
      <c r="CB25" s="601">
        <f t="shared" si="38"/>
        <v>0.33333333333333331</v>
      </c>
      <c r="CC25" s="704">
        <v>1</v>
      </c>
      <c r="CD25" s="686">
        <v>0.8</v>
      </c>
      <c r="CE25" s="686">
        <v>0.38297872340425532</v>
      </c>
      <c r="CF25" s="600">
        <f t="shared" si="39"/>
        <v>0.26329787234042551</v>
      </c>
      <c r="CG25" s="601">
        <f t="shared" si="40"/>
        <v>0.47872340425531912</v>
      </c>
      <c r="CH25" s="704">
        <v>1</v>
      </c>
      <c r="CI25" s="686">
        <v>0.8</v>
      </c>
      <c r="CJ25" s="686">
        <v>0.21212121212121213</v>
      </c>
      <c r="CK25" s="600">
        <f t="shared" si="41"/>
        <v>0.11600378787878786</v>
      </c>
      <c r="CL25" s="601">
        <f t="shared" si="42"/>
        <v>0.26515151515151514</v>
      </c>
      <c r="CM25" s="704">
        <v>0</v>
      </c>
      <c r="CN25" s="636">
        <v>0</v>
      </c>
      <c r="CO25" s="636"/>
      <c r="CP25" s="600">
        <f t="shared" si="43"/>
        <v>0</v>
      </c>
      <c r="CQ25" s="603">
        <f t="shared" si="44"/>
        <v>0</v>
      </c>
      <c r="CR25" s="447"/>
      <c r="CS25" s="447">
        <f t="shared" si="46"/>
        <v>4.4935008472110827</v>
      </c>
      <c r="CT25" s="447">
        <f t="shared" si="47"/>
        <v>6.9250278552034645</v>
      </c>
      <c r="CU25" s="781" t="str">
        <f t="shared" si="1"/>
        <v>Department 20</v>
      </c>
      <c r="CV25" s="776">
        <f t="shared" si="45"/>
        <v>0.64887837871073217</v>
      </c>
      <c r="CW25" s="463">
        <f t="shared" si="2"/>
        <v>2.0094205703501778E-2</v>
      </c>
      <c r="CX25" s="463">
        <f t="shared" si="3"/>
        <v>0</v>
      </c>
      <c r="CY25" s="466">
        <f t="shared" si="4"/>
        <v>7736.2691958481846</v>
      </c>
      <c r="CZ25" s="466">
        <f t="shared" si="5"/>
        <v>0</v>
      </c>
      <c r="DA25" s="466">
        <f t="shared" si="6"/>
        <v>7736.2691958481846</v>
      </c>
      <c r="DB25" s="513">
        <f t="shared" si="7"/>
        <v>6189.0153566785484</v>
      </c>
      <c r="DC25" s="466">
        <f t="shared" si="8"/>
        <v>1547.2538391696366</v>
      </c>
      <c r="DD25" s="631" t="s">
        <v>255</v>
      </c>
      <c r="DE25" s="641"/>
      <c r="DF25" s="641"/>
      <c r="DG25" s="633"/>
    </row>
    <row r="26" spans="2:111" ht="15.75" thickTop="1" x14ac:dyDescent="0.25">
      <c r="B26" s="587" t="s">
        <v>254</v>
      </c>
      <c r="C26" s="716" t="s">
        <v>401</v>
      </c>
      <c r="D26" s="607">
        <v>20.100000000000001</v>
      </c>
      <c r="E26" s="626">
        <f t="shared" si="0"/>
        <v>4.0556900726392245E-2</v>
      </c>
      <c r="F26" s="712">
        <v>1</v>
      </c>
      <c r="G26" s="706">
        <v>0.15</v>
      </c>
      <c r="H26" s="676">
        <v>0.30066815144766151</v>
      </c>
      <c r="I26" s="600">
        <f t="shared" si="9"/>
        <v>2</v>
      </c>
      <c r="J26" s="600">
        <f t="shared" si="10"/>
        <v>2</v>
      </c>
      <c r="K26" s="712">
        <v>1</v>
      </c>
      <c r="L26" s="706">
        <v>0.6</v>
      </c>
      <c r="M26" s="676">
        <v>0.27839643652561247</v>
      </c>
      <c r="N26" s="600">
        <f t="shared" si="11"/>
        <v>0.35572878000494929</v>
      </c>
      <c r="O26" s="600">
        <f t="shared" si="12"/>
        <v>0.4639940608760208</v>
      </c>
      <c r="P26" s="712">
        <v>1</v>
      </c>
      <c r="Q26" s="706">
        <v>0.2</v>
      </c>
      <c r="R26" s="676">
        <v>0.39866369710467708</v>
      </c>
      <c r="S26" s="600">
        <f t="shared" si="13"/>
        <v>1.8936525612472161</v>
      </c>
      <c r="T26" s="600">
        <f t="shared" si="14"/>
        <v>1.9933184855233854</v>
      </c>
      <c r="U26" s="712">
        <v>2</v>
      </c>
      <c r="V26" s="706">
        <v>1</v>
      </c>
      <c r="W26" s="676">
        <v>0.77934272300469487</v>
      </c>
      <c r="X26" s="600">
        <f t="shared" si="15"/>
        <v>0.76687323943661978</v>
      </c>
      <c r="Y26" s="600">
        <f t="shared" si="16"/>
        <v>0.77934272300469487</v>
      </c>
      <c r="Z26" s="712">
        <v>2</v>
      </c>
      <c r="AA26" s="706">
        <v>0.9</v>
      </c>
      <c r="AB26" s="676">
        <v>0.77</v>
      </c>
      <c r="AC26" s="600">
        <f t="shared" si="17"/>
        <v>1.3688888888888886</v>
      </c>
      <c r="AD26" s="601">
        <f t="shared" si="18"/>
        <v>0.85555555555555551</v>
      </c>
      <c r="AE26" s="712">
        <v>1</v>
      </c>
      <c r="AF26" s="713">
        <v>0.05</v>
      </c>
      <c r="AG26" s="686">
        <v>6.5733566608347907E-2</v>
      </c>
      <c r="AH26" s="600">
        <f t="shared" si="19"/>
        <v>0.84358077147379817</v>
      </c>
      <c r="AI26" s="601">
        <f t="shared" si="20"/>
        <v>1.3146713321669581</v>
      </c>
      <c r="AJ26" s="712">
        <v>2</v>
      </c>
      <c r="AK26" s="708">
        <v>95.741930099123124</v>
      </c>
      <c r="AL26" s="682">
        <v>102</v>
      </c>
      <c r="AM26" s="600">
        <f t="shared" si="21"/>
        <v>2.1307278826402976</v>
      </c>
      <c r="AN26" s="601">
        <f t="shared" si="22"/>
        <v>1.0653639413201488</v>
      </c>
      <c r="AO26" s="712">
        <v>1</v>
      </c>
      <c r="AP26" s="713">
        <v>8.7101177273502819E-2</v>
      </c>
      <c r="AQ26" s="686">
        <v>7.3658437053662512E-2</v>
      </c>
      <c r="AR26" s="600">
        <f t="shared" si="23"/>
        <v>0.84566522932716148</v>
      </c>
      <c r="AS26" s="601">
        <f t="shared" si="24"/>
        <v>0.84566522932716148</v>
      </c>
      <c r="AT26" s="712">
        <v>1</v>
      </c>
      <c r="AU26" s="789">
        <v>101.27953150695922</v>
      </c>
      <c r="AV26" s="745">
        <v>170.33333333333334</v>
      </c>
      <c r="AW26" s="600">
        <f t="shared" si="25"/>
        <v>1.6818139933993399</v>
      </c>
      <c r="AX26" s="600">
        <f t="shared" si="26"/>
        <v>1.6818139933993399</v>
      </c>
      <c r="AY26" s="712">
        <v>1</v>
      </c>
      <c r="AZ26" s="710">
        <v>1200</v>
      </c>
      <c r="BA26" s="745">
        <v>1333.6666666666667</v>
      </c>
      <c r="BB26" s="600">
        <f t="shared" si="27"/>
        <v>1.111388888888889</v>
      </c>
      <c r="BC26" s="601">
        <f t="shared" si="28"/>
        <v>1.111388888888889</v>
      </c>
      <c r="BD26" s="712">
        <v>0</v>
      </c>
      <c r="BE26" s="710">
        <v>0</v>
      </c>
      <c r="BF26" s="745">
        <v>200</v>
      </c>
      <c r="BG26" s="600">
        <f t="shared" si="29"/>
        <v>0</v>
      </c>
      <c r="BH26" s="600">
        <f t="shared" si="30"/>
        <v>0</v>
      </c>
      <c r="BI26" s="712">
        <v>1</v>
      </c>
      <c r="BJ26" s="710">
        <v>400</v>
      </c>
      <c r="BK26" s="745">
        <v>305.66666666666669</v>
      </c>
      <c r="BL26" s="600">
        <f t="shared" si="31"/>
        <v>0.76416666666666666</v>
      </c>
      <c r="BM26" s="600">
        <f t="shared" si="32"/>
        <v>0.76416666666666666</v>
      </c>
      <c r="BN26" s="712">
        <v>1</v>
      </c>
      <c r="BO26" s="710">
        <v>1500</v>
      </c>
      <c r="BP26" s="745">
        <v>1029.3333333333333</v>
      </c>
      <c r="BQ26" s="600">
        <f t="shared" si="33"/>
        <v>0.54190207182222216</v>
      </c>
      <c r="BR26" s="601">
        <f t="shared" si="34"/>
        <v>0.68622222222222218</v>
      </c>
      <c r="BS26" s="712">
        <v>1</v>
      </c>
      <c r="BT26" s="710">
        <v>750.08286860343105</v>
      </c>
      <c r="BU26" s="745">
        <v>452</v>
      </c>
      <c r="BV26" s="600">
        <f t="shared" si="35"/>
        <v>0.769766218874952</v>
      </c>
      <c r="BW26" s="600">
        <f t="shared" si="36"/>
        <v>1.6594753730164404</v>
      </c>
      <c r="BX26" s="712">
        <v>1</v>
      </c>
      <c r="BY26" s="713">
        <v>1</v>
      </c>
      <c r="BZ26" s="686">
        <v>0.20656880723462842</v>
      </c>
      <c r="CA26" s="600">
        <f t="shared" si="37"/>
        <v>0.11154715590669935</v>
      </c>
      <c r="CB26" s="601">
        <f t="shared" si="38"/>
        <v>0.20656880723462842</v>
      </c>
      <c r="CC26" s="712">
        <v>1</v>
      </c>
      <c r="CD26" s="713">
        <v>0.8</v>
      </c>
      <c r="CE26" s="686">
        <v>0.45901639344262296</v>
      </c>
      <c r="CF26" s="600">
        <f t="shared" si="39"/>
        <v>0.31557377049180324</v>
      </c>
      <c r="CG26" s="601">
        <f t="shared" si="40"/>
        <v>0.57377049180327866</v>
      </c>
      <c r="CH26" s="712">
        <v>1</v>
      </c>
      <c r="CI26" s="713">
        <v>0.8</v>
      </c>
      <c r="CJ26" s="686">
        <v>0.38345105953582242</v>
      </c>
      <c r="CK26" s="600">
        <f t="shared" si="41"/>
        <v>0.20969979818365284</v>
      </c>
      <c r="CL26" s="601">
        <f t="shared" si="42"/>
        <v>0.47931382441977799</v>
      </c>
      <c r="CM26" s="704">
        <v>1</v>
      </c>
      <c r="CN26" s="636">
        <v>253198.82876739805</v>
      </c>
      <c r="CO26" s="636">
        <v>208068.25</v>
      </c>
      <c r="CP26" s="600">
        <f t="shared" si="43"/>
        <v>0.5669250081030206</v>
      </c>
      <c r="CQ26" s="603">
        <f t="shared" si="44"/>
        <v>0.82175834308910878</v>
      </c>
      <c r="CR26" s="447"/>
      <c r="CS26" s="447">
        <f t="shared" si="46"/>
        <v>16.277900925356178</v>
      </c>
      <c r="CT26" s="447">
        <f t="shared" si="47"/>
        <v>15.413276031870131</v>
      </c>
      <c r="CU26" s="781" t="str">
        <f t="shared" si="1"/>
        <v>Department 21</v>
      </c>
      <c r="CV26" s="776">
        <f t="shared" si="45"/>
        <v>1.0560961142652774</v>
      </c>
      <c r="CW26" s="463">
        <f t="shared" si="2"/>
        <v>3.2704761414428081E-2</v>
      </c>
      <c r="CX26" s="463">
        <f t="shared" si="3"/>
        <v>4.0556900726392245E-2</v>
      </c>
      <c r="CY26" s="466">
        <f t="shared" si="4"/>
        <v>12591.333144554812</v>
      </c>
      <c r="CZ26" s="466">
        <f t="shared" si="5"/>
        <v>0</v>
      </c>
      <c r="DA26" s="466">
        <f t="shared" si="6"/>
        <v>12591.333144554812</v>
      </c>
      <c r="DB26" s="513">
        <f t="shared" si="7"/>
        <v>10073.06651564385</v>
      </c>
      <c r="DC26" s="466">
        <f t="shared" si="8"/>
        <v>2518.266628910962</v>
      </c>
      <c r="DD26" s="632" t="s">
        <v>254</v>
      </c>
      <c r="DE26" s="641"/>
      <c r="DF26" s="641"/>
      <c r="DG26" s="633"/>
    </row>
    <row r="27" spans="2:111" ht="15.75" thickBot="1" x14ac:dyDescent="0.3">
      <c r="B27" s="587" t="s">
        <v>255</v>
      </c>
      <c r="C27" s="717" t="s">
        <v>402</v>
      </c>
      <c r="D27" s="607">
        <v>5</v>
      </c>
      <c r="E27" s="626">
        <f t="shared" si="0"/>
        <v>1.0088781275221951E-2</v>
      </c>
      <c r="F27" s="704">
        <v>2</v>
      </c>
      <c r="G27" s="676">
        <v>0.4</v>
      </c>
      <c r="H27" s="676">
        <v>1</v>
      </c>
      <c r="I27" s="600">
        <f t="shared" si="9"/>
        <v>4</v>
      </c>
      <c r="J27" s="600">
        <f t="shared" si="10"/>
        <v>2</v>
      </c>
      <c r="K27" s="704">
        <v>1</v>
      </c>
      <c r="L27" s="676">
        <v>0.05</v>
      </c>
      <c r="M27" s="676">
        <v>0.21428571428571427</v>
      </c>
      <c r="N27" s="600">
        <f t="shared" si="11"/>
        <v>1.5333333333333334</v>
      </c>
      <c r="O27" s="600">
        <f t="shared" si="12"/>
        <v>2</v>
      </c>
      <c r="P27" s="704">
        <v>1</v>
      </c>
      <c r="Q27" s="676">
        <v>0.05</v>
      </c>
      <c r="R27" s="676">
        <v>0.21428571428571427</v>
      </c>
      <c r="S27" s="600">
        <f t="shared" si="13"/>
        <v>1.9</v>
      </c>
      <c r="T27" s="600">
        <f t="shared" si="14"/>
        <v>2</v>
      </c>
      <c r="U27" s="704">
        <v>1</v>
      </c>
      <c r="V27" s="676">
        <v>1</v>
      </c>
      <c r="W27" s="676">
        <v>0.55555555555555558</v>
      </c>
      <c r="X27" s="600">
        <f t="shared" si="15"/>
        <v>0.27333333333333332</v>
      </c>
      <c r="Y27" s="600">
        <f t="shared" si="16"/>
        <v>0.55555555555555558</v>
      </c>
      <c r="Z27" s="704">
        <v>1</v>
      </c>
      <c r="AA27" s="676">
        <v>0.9</v>
      </c>
      <c r="AB27" s="676">
        <v>1</v>
      </c>
      <c r="AC27" s="600">
        <f t="shared" si="17"/>
        <v>0.88888888888888884</v>
      </c>
      <c r="AD27" s="601">
        <f t="shared" si="18"/>
        <v>1.1111111111111112</v>
      </c>
      <c r="AE27" s="704">
        <v>1</v>
      </c>
      <c r="AF27" s="686">
        <v>0.12</v>
      </c>
      <c r="AG27" s="686">
        <v>7.1428571428571438E-2</v>
      </c>
      <c r="AH27" s="600">
        <f t="shared" si="19"/>
        <v>0.38194444444444453</v>
      </c>
      <c r="AI27" s="601">
        <f t="shared" si="20"/>
        <v>0.59523809523809534</v>
      </c>
      <c r="AJ27" s="704">
        <v>1</v>
      </c>
      <c r="AK27" s="682">
        <v>12.096870555221928</v>
      </c>
      <c r="AL27" s="682">
        <v>1.3333333333333333</v>
      </c>
      <c r="AM27" s="600">
        <f t="shared" si="21"/>
        <v>0.11022134421019868</v>
      </c>
      <c r="AN27" s="601">
        <f t="shared" si="22"/>
        <v>0.11022134421019868</v>
      </c>
      <c r="AO27" s="704">
        <v>1</v>
      </c>
      <c r="AP27" s="686">
        <v>0</v>
      </c>
      <c r="AQ27" s="686">
        <v>0</v>
      </c>
      <c r="AR27" s="600">
        <f t="shared" si="23"/>
        <v>0</v>
      </c>
      <c r="AS27" s="601">
        <f t="shared" si="24"/>
        <v>0</v>
      </c>
      <c r="AT27" s="704">
        <v>1</v>
      </c>
      <c r="AU27" s="787">
        <v>5</v>
      </c>
      <c r="AV27" s="745">
        <v>8</v>
      </c>
      <c r="AW27" s="600">
        <f t="shared" si="25"/>
        <v>1.6</v>
      </c>
      <c r="AX27" s="600">
        <f t="shared" si="26"/>
        <v>1.6</v>
      </c>
      <c r="AY27" s="704">
        <v>1</v>
      </c>
      <c r="AZ27" s="745">
        <v>75</v>
      </c>
      <c r="BA27" s="745">
        <v>32.666666666666664</v>
      </c>
      <c r="BB27" s="600">
        <f t="shared" si="27"/>
        <v>0.43555555555555553</v>
      </c>
      <c r="BC27" s="601">
        <f t="shared" si="28"/>
        <v>0.43555555555555553</v>
      </c>
      <c r="BD27" s="704">
        <v>1</v>
      </c>
      <c r="BE27" s="745">
        <v>500</v>
      </c>
      <c r="BF27" s="745">
        <v>269</v>
      </c>
      <c r="BG27" s="600">
        <f t="shared" si="29"/>
        <v>0.53800000000000003</v>
      </c>
      <c r="BH27" s="600">
        <f t="shared" si="30"/>
        <v>0.53800000000000003</v>
      </c>
      <c r="BI27" s="704">
        <v>0</v>
      </c>
      <c r="BJ27" s="745">
        <v>42.683937189293722</v>
      </c>
      <c r="BK27" s="745">
        <v>0.33333333333333331</v>
      </c>
      <c r="BL27" s="600">
        <f t="shared" si="31"/>
        <v>0</v>
      </c>
      <c r="BM27" s="600">
        <f t="shared" si="32"/>
        <v>7.80933895238095E-3</v>
      </c>
      <c r="BN27" s="704">
        <v>0</v>
      </c>
      <c r="BO27" s="745">
        <v>170.73574875717489</v>
      </c>
      <c r="BP27" s="745">
        <v>1.6666666666666667</v>
      </c>
      <c r="BQ27" s="600">
        <f t="shared" si="33"/>
        <v>0</v>
      </c>
      <c r="BR27" s="601">
        <f t="shared" si="34"/>
        <v>9.7616736904761886E-3</v>
      </c>
      <c r="BS27" s="704">
        <v>1</v>
      </c>
      <c r="BT27" s="745">
        <v>57.647776589068712</v>
      </c>
      <c r="BU27" s="745">
        <v>19</v>
      </c>
      <c r="BV27" s="600">
        <f t="shared" si="35"/>
        <v>0.92772237707359573</v>
      </c>
      <c r="BW27" s="600">
        <f t="shared" si="36"/>
        <v>2</v>
      </c>
      <c r="BX27" s="704">
        <v>1</v>
      </c>
      <c r="BY27" s="686">
        <v>1</v>
      </c>
      <c r="BZ27" s="686">
        <v>1</v>
      </c>
      <c r="CA27" s="600">
        <f t="shared" si="37"/>
        <v>0.54</v>
      </c>
      <c r="CB27" s="601">
        <f t="shared" si="38"/>
        <v>1</v>
      </c>
      <c r="CC27" s="704">
        <v>1</v>
      </c>
      <c r="CD27" s="686">
        <v>0.8</v>
      </c>
      <c r="CE27" s="686">
        <v>0.45161290322580644</v>
      </c>
      <c r="CF27" s="600">
        <f t="shared" si="39"/>
        <v>0.31048387096774188</v>
      </c>
      <c r="CG27" s="601">
        <f t="shared" si="40"/>
        <v>0.56451612903225801</v>
      </c>
      <c r="CH27" s="704">
        <v>1</v>
      </c>
      <c r="CI27" s="686">
        <v>0.8</v>
      </c>
      <c r="CJ27" s="686">
        <v>0.36</v>
      </c>
      <c r="CK27" s="600">
        <f t="shared" si="41"/>
        <v>0.19687499999999997</v>
      </c>
      <c r="CL27" s="601">
        <f t="shared" si="42"/>
        <v>0.44999999999999996</v>
      </c>
      <c r="CM27" s="704">
        <v>1</v>
      </c>
      <c r="CN27" s="636">
        <v>70193.734707793512</v>
      </c>
      <c r="CO27" s="636">
        <v>1574.5800000000002</v>
      </c>
      <c r="CP27" s="600">
        <f t="shared" si="43"/>
        <v>1.547561346288062E-2</v>
      </c>
      <c r="CQ27" s="603">
        <f t="shared" si="44"/>
        <v>2.2431916560000001E-2</v>
      </c>
      <c r="CR27" s="447"/>
      <c r="CS27" s="447">
        <f t="shared" si="46"/>
        <v>13.651833761269975</v>
      </c>
      <c r="CT27" s="447">
        <f t="shared" si="47"/>
        <v>13.331587131870132</v>
      </c>
      <c r="CU27" s="781" t="str">
        <f t="shared" si="1"/>
        <v>Department 22</v>
      </c>
      <c r="CV27" s="776">
        <f t="shared" si="45"/>
        <v>1.0240216432021263</v>
      </c>
      <c r="CW27" s="463">
        <f t="shared" si="2"/>
        <v>3.171149204297119E-2</v>
      </c>
      <c r="CX27" s="463">
        <f t="shared" si="3"/>
        <v>1.0088781275221951E-2</v>
      </c>
      <c r="CY27" s="466">
        <f t="shared" si="4"/>
        <v>12208.924436543908</v>
      </c>
      <c r="CZ27" s="466">
        <f t="shared" si="5"/>
        <v>0</v>
      </c>
      <c r="DA27" s="466">
        <f t="shared" si="6"/>
        <v>12208.924436543908</v>
      </c>
      <c r="DB27" s="513">
        <f t="shared" si="7"/>
        <v>9767.1395492351276</v>
      </c>
      <c r="DC27" s="466">
        <f t="shared" si="8"/>
        <v>2441.784887308781</v>
      </c>
      <c r="DD27" s="631" t="s">
        <v>255</v>
      </c>
      <c r="DE27" s="641"/>
      <c r="DF27" s="641"/>
      <c r="DG27" s="633"/>
    </row>
    <row r="28" spans="2:111" s="587" customFormat="1" ht="15.75" thickTop="1" x14ac:dyDescent="0.25">
      <c r="B28" s="587" t="s">
        <v>255</v>
      </c>
      <c r="C28" s="716" t="s">
        <v>403</v>
      </c>
      <c r="D28" s="607">
        <v>32.6</v>
      </c>
      <c r="E28" s="626">
        <f t="shared" si="0"/>
        <v>6.5778853914447127E-2</v>
      </c>
      <c r="F28" s="704">
        <v>1</v>
      </c>
      <c r="G28" s="676">
        <v>0.4</v>
      </c>
      <c r="H28" s="676">
        <v>0.37795275590551181</v>
      </c>
      <c r="I28" s="600">
        <f t="shared" si="9"/>
        <v>0.94488188976377951</v>
      </c>
      <c r="J28" s="600">
        <f t="shared" si="10"/>
        <v>0.94488188976377951</v>
      </c>
      <c r="K28" s="704">
        <v>1</v>
      </c>
      <c r="L28" s="676">
        <v>0.2</v>
      </c>
      <c r="M28" s="676">
        <v>0.27559055118110232</v>
      </c>
      <c r="N28" s="600">
        <f t="shared" si="11"/>
        <v>1.0564304461942255</v>
      </c>
      <c r="O28" s="600">
        <f t="shared" si="12"/>
        <v>1.3779527559055116</v>
      </c>
      <c r="P28" s="704">
        <v>1</v>
      </c>
      <c r="Q28" s="676">
        <v>0.1</v>
      </c>
      <c r="R28" s="676">
        <v>0.22834645669291337</v>
      </c>
      <c r="S28" s="600">
        <f t="shared" si="13"/>
        <v>1.9</v>
      </c>
      <c r="T28" s="600">
        <f t="shared" si="14"/>
        <v>2</v>
      </c>
      <c r="U28" s="704">
        <v>1</v>
      </c>
      <c r="V28" s="676">
        <v>1</v>
      </c>
      <c r="W28" s="676">
        <v>0.68965517241379315</v>
      </c>
      <c r="X28" s="600">
        <f t="shared" si="15"/>
        <v>0.33931034482758621</v>
      </c>
      <c r="Y28" s="600">
        <f t="shared" si="16"/>
        <v>0.68965517241379315</v>
      </c>
      <c r="Z28" s="704">
        <v>1</v>
      </c>
      <c r="AA28" s="676">
        <v>0.9</v>
      </c>
      <c r="AB28" s="676">
        <v>0.6</v>
      </c>
      <c r="AC28" s="600">
        <f t="shared" si="17"/>
        <v>0.53333333333333321</v>
      </c>
      <c r="AD28" s="601">
        <f t="shared" si="18"/>
        <v>0.66666666666666663</v>
      </c>
      <c r="AE28" s="704">
        <v>1</v>
      </c>
      <c r="AF28" s="686">
        <v>0.12</v>
      </c>
      <c r="AG28" s="686">
        <v>4.0201005025125629E-2</v>
      </c>
      <c r="AH28" s="600">
        <f t="shared" si="19"/>
        <v>0.21496370742601903</v>
      </c>
      <c r="AI28" s="601">
        <f t="shared" si="20"/>
        <v>0.33500837520938026</v>
      </c>
      <c r="AJ28" s="704">
        <v>1</v>
      </c>
      <c r="AK28" s="682">
        <v>58.410603538071591</v>
      </c>
      <c r="AL28" s="682">
        <v>28</v>
      </c>
      <c r="AM28" s="600">
        <f t="shared" si="21"/>
        <v>0.47936501771891143</v>
      </c>
      <c r="AN28" s="601">
        <f t="shared" si="22"/>
        <v>0.47936501771891143</v>
      </c>
      <c r="AO28" s="704">
        <v>1</v>
      </c>
      <c r="AP28" s="686">
        <v>1.1516806005801059E-2</v>
      </c>
      <c r="AQ28" s="686">
        <v>1.7343399306264027E-2</v>
      </c>
      <c r="AR28" s="600">
        <f t="shared" si="23"/>
        <v>1.5059209382816807</v>
      </c>
      <c r="AS28" s="601">
        <f t="shared" si="24"/>
        <v>1.5059209382816807</v>
      </c>
      <c r="AT28" s="704">
        <v>1</v>
      </c>
      <c r="AU28" s="787">
        <v>50</v>
      </c>
      <c r="AV28" s="745">
        <v>50</v>
      </c>
      <c r="AW28" s="600">
        <f t="shared" si="25"/>
        <v>1</v>
      </c>
      <c r="AX28" s="600">
        <f t="shared" si="26"/>
        <v>1</v>
      </c>
      <c r="AY28" s="704">
        <v>1</v>
      </c>
      <c r="AZ28" s="745">
        <v>250</v>
      </c>
      <c r="BA28" s="745">
        <v>265.33333333333331</v>
      </c>
      <c r="BB28" s="600">
        <f t="shared" si="27"/>
        <v>1.0613333333333332</v>
      </c>
      <c r="BC28" s="601">
        <f t="shared" si="28"/>
        <v>1.0613333333333332</v>
      </c>
      <c r="BD28" s="704">
        <v>2</v>
      </c>
      <c r="BE28" s="745">
        <v>17500</v>
      </c>
      <c r="BF28" s="745">
        <v>15162.333333333334</v>
      </c>
      <c r="BG28" s="600">
        <f t="shared" si="29"/>
        <v>1.7328380952380953</v>
      </c>
      <c r="BH28" s="600">
        <f t="shared" si="30"/>
        <v>0.86641904761904764</v>
      </c>
      <c r="BI28" s="704">
        <v>2</v>
      </c>
      <c r="BJ28" s="745">
        <v>206.10243957116111</v>
      </c>
      <c r="BK28" s="745">
        <v>246</v>
      </c>
      <c r="BL28" s="600">
        <f t="shared" si="31"/>
        <v>2.3871624276923074</v>
      </c>
      <c r="BM28" s="600">
        <f t="shared" si="32"/>
        <v>1.1935812138461537</v>
      </c>
      <c r="BN28" s="704">
        <v>2</v>
      </c>
      <c r="BO28" s="745">
        <v>824.40975828464445</v>
      </c>
      <c r="BP28" s="745">
        <v>842.66666666666663</v>
      </c>
      <c r="BQ28" s="600">
        <f t="shared" si="33"/>
        <v>1.6143538001084847</v>
      </c>
      <c r="BR28" s="601">
        <f t="shared" si="34"/>
        <v>1.0221454297435895</v>
      </c>
      <c r="BS28" s="704">
        <v>1</v>
      </c>
      <c r="BT28" s="745">
        <v>1344.0637936003195</v>
      </c>
      <c r="BU28" s="745">
        <v>3305.6666666666665</v>
      </c>
      <c r="BV28" s="600">
        <f t="shared" si="35"/>
        <v>0.18860311448080719</v>
      </c>
      <c r="BW28" s="600">
        <f t="shared" si="36"/>
        <v>0.40659386717767054</v>
      </c>
      <c r="BX28" s="704">
        <v>1</v>
      </c>
      <c r="BY28" s="686">
        <v>1</v>
      </c>
      <c r="BZ28" s="686">
        <v>0.88379733693797891</v>
      </c>
      <c r="CA28" s="600">
        <f t="shared" si="37"/>
        <v>0.47725056194650867</v>
      </c>
      <c r="CB28" s="601">
        <f t="shared" si="38"/>
        <v>0.88379733693797891</v>
      </c>
      <c r="CC28" s="704">
        <v>1</v>
      </c>
      <c r="CD28" s="686">
        <v>0.8</v>
      </c>
      <c r="CE28" s="686">
        <v>0.63013698630136983</v>
      </c>
      <c r="CF28" s="600">
        <f t="shared" si="39"/>
        <v>0.43321917808219168</v>
      </c>
      <c r="CG28" s="601">
        <f t="shared" si="40"/>
        <v>0.78767123287671226</v>
      </c>
      <c r="CH28" s="704">
        <v>1</v>
      </c>
      <c r="CI28" s="686">
        <v>0.8</v>
      </c>
      <c r="CJ28" s="686">
        <v>0.48148148148148145</v>
      </c>
      <c r="CK28" s="600">
        <f t="shared" si="41"/>
        <v>0.26331018518518512</v>
      </c>
      <c r="CL28" s="601">
        <f t="shared" si="42"/>
        <v>0.60185185185185175</v>
      </c>
      <c r="CM28" s="704">
        <v>1</v>
      </c>
      <c r="CN28" s="636">
        <v>338935.46187477442</v>
      </c>
      <c r="CO28" s="636">
        <v>273976.92</v>
      </c>
      <c r="CP28" s="600">
        <f t="shared" si="43"/>
        <v>0.55767151472747312</v>
      </c>
      <c r="CQ28" s="603">
        <f t="shared" si="44"/>
        <v>0.80834539556449692</v>
      </c>
      <c r="CR28" s="447"/>
      <c r="CS28" s="447">
        <f t="shared" si="46"/>
        <v>16.689947888339923</v>
      </c>
      <c r="CT28" s="447">
        <f t="shared" si="47"/>
        <v>16.910964931870133</v>
      </c>
      <c r="CU28" s="781" t="str">
        <f t="shared" si="1"/>
        <v>Department 23</v>
      </c>
      <c r="CV28" s="776">
        <f t="shared" si="45"/>
        <v>0.98693054805443503</v>
      </c>
      <c r="CW28" s="463">
        <f t="shared" si="2"/>
        <v>3.0562869866429036E-2</v>
      </c>
      <c r="CX28" s="463">
        <f t="shared" si="3"/>
        <v>6.5778853914447127E-2</v>
      </c>
      <c r="CY28" s="466">
        <f t="shared" si="4"/>
        <v>11766.704898575179</v>
      </c>
      <c r="CZ28" s="466">
        <f t="shared" si="5"/>
        <v>0</v>
      </c>
      <c r="DA28" s="466">
        <f t="shared" si="6"/>
        <v>11766.704898575179</v>
      </c>
      <c r="DB28" s="513">
        <f t="shared" si="7"/>
        <v>9413.3639188601428</v>
      </c>
      <c r="DC28" s="466">
        <f t="shared" si="8"/>
        <v>2353.3409797150352</v>
      </c>
      <c r="DD28" s="631" t="s">
        <v>255</v>
      </c>
      <c r="DE28" s="641"/>
      <c r="DF28" s="641"/>
      <c r="DG28" s="633"/>
    </row>
    <row r="29" spans="2:111" s="587" customFormat="1" ht="15.75" thickBot="1" x14ac:dyDescent="0.3">
      <c r="B29" s="587" t="s">
        <v>255</v>
      </c>
      <c r="C29" s="717" t="s">
        <v>404</v>
      </c>
      <c r="D29" s="608">
        <v>36.07</v>
      </c>
      <c r="E29" s="627">
        <f t="shared" si="0"/>
        <v>7.2780468119451158E-2</v>
      </c>
      <c r="F29" s="705">
        <v>2</v>
      </c>
      <c r="G29" s="677">
        <v>0.8</v>
      </c>
      <c r="H29" s="677">
        <v>0.76729559748427667</v>
      </c>
      <c r="I29" s="609">
        <f t="shared" si="9"/>
        <v>1.9182389937106916</v>
      </c>
      <c r="J29" s="609">
        <f t="shared" si="10"/>
        <v>0.95911949685534581</v>
      </c>
      <c r="K29" s="705">
        <v>2</v>
      </c>
      <c r="L29" s="677">
        <v>0.4</v>
      </c>
      <c r="M29" s="677">
        <v>0.57232704402515722</v>
      </c>
      <c r="N29" s="609">
        <f t="shared" si="11"/>
        <v>2.1939203354297692</v>
      </c>
      <c r="O29" s="609">
        <f t="shared" si="12"/>
        <v>1.4308176100628929</v>
      </c>
      <c r="P29" s="705">
        <v>1</v>
      </c>
      <c r="Q29" s="677">
        <v>0.2</v>
      </c>
      <c r="R29" s="677">
        <v>0.27044025157232704</v>
      </c>
      <c r="S29" s="609">
        <f t="shared" si="13"/>
        <v>1.2845911949685533</v>
      </c>
      <c r="T29" s="609">
        <f t="shared" si="14"/>
        <v>1.3522012578616351</v>
      </c>
      <c r="U29" s="705">
        <v>2</v>
      </c>
      <c r="V29" s="677">
        <v>1</v>
      </c>
      <c r="W29" s="677">
        <v>0.46153846153846156</v>
      </c>
      <c r="X29" s="609">
        <f t="shared" si="15"/>
        <v>0.45415384615384619</v>
      </c>
      <c r="Y29" s="609">
        <f t="shared" si="16"/>
        <v>0.46153846153846156</v>
      </c>
      <c r="Z29" s="705">
        <v>2</v>
      </c>
      <c r="AA29" s="677">
        <v>0.9</v>
      </c>
      <c r="AB29" s="677">
        <v>0.74</v>
      </c>
      <c r="AC29" s="609">
        <f t="shared" si="17"/>
        <v>1.3155555555555554</v>
      </c>
      <c r="AD29" s="610">
        <f t="shared" si="18"/>
        <v>0.82222222222222219</v>
      </c>
      <c r="AE29" s="705">
        <v>1</v>
      </c>
      <c r="AF29" s="687">
        <v>0.12</v>
      </c>
      <c r="AG29" s="687">
        <v>4.0339702760084924E-2</v>
      </c>
      <c r="AH29" s="609">
        <f t="shared" si="19"/>
        <v>0.21570535503656524</v>
      </c>
      <c r="AI29" s="610">
        <f t="shared" si="20"/>
        <v>0.33616418966737438</v>
      </c>
      <c r="AJ29" s="705">
        <v>0</v>
      </c>
      <c r="AK29" s="681">
        <v>62.212477141141335</v>
      </c>
      <c r="AL29" s="681">
        <v>13.666666666666666</v>
      </c>
      <c r="AM29" s="609">
        <f t="shared" si="21"/>
        <v>0</v>
      </c>
      <c r="AN29" s="610">
        <f t="shared" si="22"/>
        <v>0.21967726241893767</v>
      </c>
      <c r="AO29" s="705">
        <v>2</v>
      </c>
      <c r="AP29" s="687">
        <v>2.8948416083717225E-2</v>
      </c>
      <c r="AQ29" s="687">
        <v>3.2238318710467249E-2</v>
      </c>
      <c r="AR29" s="609">
        <f t="shared" si="23"/>
        <v>2.2272941370771933</v>
      </c>
      <c r="AS29" s="610">
        <f t="shared" si="24"/>
        <v>1.1136470685385966</v>
      </c>
      <c r="AT29" s="705">
        <v>2</v>
      </c>
      <c r="AU29" s="790">
        <v>80</v>
      </c>
      <c r="AV29" s="742">
        <v>60</v>
      </c>
      <c r="AW29" s="609">
        <f t="shared" si="25"/>
        <v>1.5</v>
      </c>
      <c r="AX29" s="609">
        <f t="shared" si="26"/>
        <v>0.75</v>
      </c>
      <c r="AY29" s="705">
        <v>2</v>
      </c>
      <c r="AZ29" s="742">
        <v>350</v>
      </c>
      <c r="BA29" s="742">
        <v>314</v>
      </c>
      <c r="BB29" s="609">
        <f t="shared" si="27"/>
        <v>1.7942857142857143</v>
      </c>
      <c r="BC29" s="610">
        <f t="shared" si="28"/>
        <v>0.89714285714285713</v>
      </c>
      <c r="BD29" s="705">
        <v>1</v>
      </c>
      <c r="BE29" s="742">
        <v>3250</v>
      </c>
      <c r="BF29" s="742">
        <v>3268</v>
      </c>
      <c r="BG29" s="609">
        <f t="shared" si="29"/>
        <v>1.0055384615384615</v>
      </c>
      <c r="BH29" s="609">
        <f t="shared" si="30"/>
        <v>1.0055384615384615</v>
      </c>
      <c r="BI29" s="705">
        <v>1</v>
      </c>
      <c r="BJ29" s="742">
        <v>219.51739125922487</v>
      </c>
      <c r="BK29" s="742">
        <v>14</v>
      </c>
      <c r="BL29" s="609">
        <f t="shared" si="31"/>
        <v>6.377626811111109E-2</v>
      </c>
      <c r="BM29" s="609">
        <f t="shared" si="32"/>
        <v>6.377626811111109E-2</v>
      </c>
      <c r="BN29" s="705">
        <v>1</v>
      </c>
      <c r="BO29" s="742">
        <v>878.06956503689946</v>
      </c>
      <c r="BP29" s="742">
        <v>49.666666666666664</v>
      </c>
      <c r="BQ29" s="609">
        <f t="shared" si="33"/>
        <v>4.4667549051217205E-2</v>
      </c>
      <c r="BR29" s="610">
        <f t="shared" si="34"/>
        <v>5.6563475884259244E-2</v>
      </c>
      <c r="BS29" s="705">
        <v>1</v>
      </c>
      <c r="BT29" s="742">
        <v>1524.7248665190421</v>
      </c>
      <c r="BU29" s="742">
        <v>405.66666666666669</v>
      </c>
      <c r="BV29" s="609">
        <f t="shared" si="35"/>
        <v>0.92772237707359573</v>
      </c>
      <c r="BW29" s="609">
        <f t="shared" si="36"/>
        <v>2</v>
      </c>
      <c r="BX29" s="705">
        <v>1</v>
      </c>
      <c r="BY29" s="687">
        <v>1</v>
      </c>
      <c r="BZ29" s="687">
        <v>0.42836914497354189</v>
      </c>
      <c r="CA29" s="609">
        <f t="shared" si="37"/>
        <v>0.23131933828571263</v>
      </c>
      <c r="CB29" s="610">
        <f t="shared" si="38"/>
        <v>0.42836914497354189</v>
      </c>
      <c r="CC29" s="705">
        <v>1</v>
      </c>
      <c r="CD29" s="687">
        <v>0.8</v>
      </c>
      <c r="CE29" s="687">
        <v>0.76536312849162014</v>
      </c>
      <c r="CF29" s="609">
        <f t="shared" si="39"/>
        <v>0.52618715083798873</v>
      </c>
      <c r="CG29" s="610">
        <f t="shared" si="40"/>
        <v>0.95670391061452509</v>
      </c>
      <c r="CH29" s="705">
        <v>1</v>
      </c>
      <c r="CI29" s="687">
        <v>0.8</v>
      </c>
      <c r="CJ29" s="687">
        <v>0.634020618556701</v>
      </c>
      <c r="CK29" s="609">
        <f t="shared" si="41"/>
        <v>0.34673002577319584</v>
      </c>
      <c r="CL29" s="610">
        <f t="shared" si="42"/>
        <v>0.79252577319587625</v>
      </c>
      <c r="CM29" s="705">
        <v>1</v>
      </c>
      <c r="CN29" s="637">
        <v>360996.34992579522</v>
      </c>
      <c r="CO29" s="637">
        <v>3635.28</v>
      </c>
      <c r="CP29" s="609">
        <f t="shared" si="43"/>
        <v>6.9473079375908468E-3</v>
      </c>
      <c r="CQ29" s="612">
        <f t="shared" si="44"/>
        <v>1.007012952E-2</v>
      </c>
      <c r="CR29" s="447"/>
      <c r="CS29" s="447">
        <f t="shared" si="46"/>
        <v>16.056633610826761</v>
      </c>
      <c r="CT29" s="447">
        <f t="shared" si="47"/>
        <v>19.179942698536799</v>
      </c>
      <c r="CU29" s="781" t="str">
        <f t="shared" si="1"/>
        <v>Department 24</v>
      </c>
      <c r="CV29" s="776">
        <f t="shared" si="45"/>
        <v>0.83715753812193039</v>
      </c>
      <c r="CW29" s="463">
        <f t="shared" si="2"/>
        <v>2.5924759291075718E-2</v>
      </c>
      <c r="CX29" s="463">
        <f t="shared" si="3"/>
        <v>7.2780468119451158E-2</v>
      </c>
      <c r="CY29" s="466">
        <f t="shared" si="4"/>
        <v>9981.0323270641511</v>
      </c>
      <c r="CZ29" s="466">
        <f t="shared" si="5"/>
        <v>0</v>
      </c>
      <c r="DA29" s="466">
        <f t="shared" si="6"/>
        <v>9981.0323270641511</v>
      </c>
      <c r="DB29" s="513">
        <f t="shared" si="7"/>
        <v>7984.8258616513212</v>
      </c>
      <c r="DC29" s="466">
        <f t="shared" si="8"/>
        <v>1996.2064654128299</v>
      </c>
      <c r="DD29" s="631" t="s">
        <v>255</v>
      </c>
      <c r="DE29" s="641"/>
      <c r="DF29" s="641"/>
      <c r="DG29" s="633"/>
    </row>
    <row r="30" spans="2:111" ht="15.75" thickTop="1" x14ac:dyDescent="0.25">
      <c r="B30" s="587" t="s">
        <v>257</v>
      </c>
      <c r="C30" s="716" t="s">
        <v>405</v>
      </c>
      <c r="D30" s="615">
        <v>37.150000000000006</v>
      </c>
      <c r="E30" s="628">
        <f t="shared" si="0"/>
        <v>7.4959644874899117E-2</v>
      </c>
      <c r="F30" s="616">
        <v>1</v>
      </c>
      <c r="G30" s="617">
        <v>0.3</v>
      </c>
      <c r="H30" s="617">
        <v>0.34800838574423482</v>
      </c>
      <c r="I30" s="618">
        <f t="shared" si="9"/>
        <v>1.1600279524807828</v>
      </c>
      <c r="J30" s="618">
        <f t="shared" si="10"/>
        <v>1.1600279524807828</v>
      </c>
      <c r="K30" s="616">
        <v>2</v>
      </c>
      <c r="L30" s="617">
        <v>0.95</v>
      </c>
      <c r="M30" s="617">
        <v>0.96855345911949686</v>
      </c>
      <c r="N30" s="618">
        <f t="shared" si="11"/>
        <v>1.5632792673507672</v>
      </c>
      <c r="O30" s="618">
        <f t="shared" si="12"/>
        <v>1.0195299569678915</v>
      </c>
      <c r="P30" s="616">
        <v>2</v>
      </c>
      <c r="Q30" s="617">
        <v>0.8</v>
      </c>
      <c r="R30" s="617">
        <v>0.96436058700209648</v>
      </c>
      <c r="S30" s="618">
        <f t="shared" si="13"/>
        <v>2.2903563941299789</v>
      </c>
      <c r="T30" s="618">
        <f t="shared" si="14"/>
        <v>1.2054507337526206</v>
      </c>
      <c r="U30" s="616">
        <v>1</v>
      </c>
      <c r="V30" s="617">
        <v>1</v>
      </c>
      <c r="W30" s="617">
        <v>0.64417177914110424</v>
      </c>
      <c r="X30" s="618">
        <f t="shared" si="15"/>
        <v>0.31693251533742328</v>
      </c>
      <c r="Y30" s="618">
        <f t="shared" si="16"/>
        <v>0.64417177914110424</v>
      </c>
      <c r="Z30" s="616">
        <v>1</v>
      </c>
      <c r="AA30" s="617">
        <v>0.9</v>
      </c>
      <c r="AB30" s="617">
        <v>0.72</v>
      </c>
      <c r="AC30" s="618">
        <f t="shared" si="17"/>
        <v>0.6399999999999999</v>
      </c>
      <c r="AD30" s="619">
        <f t="shared" si="18"/>
        <v>0.79999999999999993</v>
      </c>
      <c r="AE30" s="616">
        <v>1</v>
      </c>
      <c r="AF30" s="622">
        <v>7.0000000000000007E-2</v>
      </c>
      <c r="AG30" s="622">
        <v>6.6461116820829058E-2</v>
      </c>
      <c r="AH30" s="618">
        <f t="shared" si="19"/>
        <v>0.60922690419093306</v>
      </c>
      <c r="AI30" s="619">
        <f t="shared" si="20"/>
        <v>0.94944452601184359</v>
      </c>
      <c r="AJ30" s="616">
        <v>2</v>
      </c>
      <c r="AK30" s="661">
        <v>86.167737089210803</v>
      </c>
      <c r="AL30" s="661">
        <v>132.33333333333334</v>
      </c>
      <c r="AM30" s="618">
        <f t="shared" si="21"/>
        <v>3.0715285744669512</v>
      </c>
      <c r="AN30" s="619">
        <f t="shared" si="22"/>
        <v>1.5357642872334756</v>
      </c>
      <c r="AO30" s="616">
        <v>2</v>
      </c>
      <c r="AP30" s="622">
        <v>5.2820906557470286E-2</v>
      </c>
      <c r="AQ30" s="622">
        <v>9.3042236278310556E-2</v>
      </c>
      <c r="AR30" s="618">
        <f t="shared" si="23"/>
        <v>3.5229322002294148</v>
      </c>
      <c r="AS30" s="619">
        <f t="shared" si="24"/>
        <v>1.7614661001147074</v>
      </c>
      <c r="AT30" s="616">
        <v>2</v>
      </c>
      <c r="AU30" s="791">
        <v>140</v>
      </c>
      <c r="AV30" s="746">
        <v>223.33333333333334</v>
      </c>
      <c r="AW30" s="618">
        <f t="shared" si="25"/>
        <v>3.1904761904761907</v>
      </c>
      <c r="AX30" s="618">
        <f t="shared" si="26"/>
        <v>1.5952380952380953</v>
      </c>
      <c r="AY30" s="616">
        <v>1</v>
      </c>
      <c r="AZ30" s="746">
        <v>825</v>
      </c>
      <c r="BA30" s="746">
        <v>973</v>
      </c>
      <c r="BB30" s="618">
        <f t="shared" si="27"/>
        <v>1.1793939393939394</v>
      </c>
      <c r="BC30" s="619">
        <f t="shared" si="28"/>
        <v>1.1793939393939394</v>
      </c>
      <c r="BD30" s="616">
        <v>0</v>
      </c>
      <c r="BE30" s="746">
        <v>0</v>
      </c>
      <c r="BF30" s="746">
        <v>317.66666666666669</v>
      </c>
      <c r="BG30" s="618">
        <f t="shared" si="29"/>
        <v>0</v>
      </c>
      <c r="BH30" s="618">
        <f t="shared" si="30"/>
        <v>0</v>
      </c>
      <c r="BI30" s="616">
        <v>1</v>
      </c>
      <c r="BJ30" s="746">
        <v>50</v>
      </c>
      <c r="BK30" s="746">
        <v>61</v>
      </c>
      <c r="BL30" s="618">
        <f t="shared" si="31"/>
        <v>1.22</v>
      </c>
      <c r="BM30" s="618">
        <f t="shared" si="32"/>
        <v>1.22</v>
      </c>
      <c r="BN30" s="616">
        <v>1</v>
      </c>
      <c r="BO30" s="746">
        <v>200</v>
      </c>
      <c r="BP30" s="746">
        <v>228</v>
      </c>
      <c r="BQ30" s="618">
        <f t="shared" si="33"/>
        <v>0.90024534599999984</v>
      </c>
      <c r="BR30" s="619">
        <f t="shared" si="34"/>
        <v>1.1399999999999999</v>
      </c>
      <c r="BS30" s="616">
        <v>2</v>
      </c>
      <c r="BT30" s="746">
        <v>1780.2692247417278</v>
      </c>
      <c r="BU30" s="746">
        <v>150.33333333333334</v>
      </c>
      <c r="BV30" s="618">
        <f t="shared" si="35"/>
        <v>1.8554447541471915</v>
      </c>
      <c r="BW30" s="618">
        <f t="shared" si="36"/>
        <v>2</v>
      </c>
      <c r="BX30" s="616">
        <v>1</v>
      </c>
      <c r="BY30" s="622">
        <v>1</v>
      </c>
      <c r="BZ30" s="622">
        <v>6.5694794878983281E-3</v>
      </c>
      <c r="CA30" s="618">
        <f t="shared" si="37"/>
        <v>3.5475189234650973E-3</v>
      </c>
      <c r="CB30" s="619">
        <f t="shared" si="38"/>
        <v>6.5694794878983281E-3</v>
      </c>
      <c r="CC30" s="616">
        <v>1</v>
      </c>
      <c r="CD30" s="622">
        <v>0.4</v>
      </c>
      <c r="CE30" s="622">
        <v>0.34267912772585668</v>
      </c>
      <c r="CF30" s="618">
        <f t="shared" si="39"/>
        <v>0.47118380062305282</v>
      </c>
      <c r="CG30" s="619">
        <f t="shared" si="40"/>
        <v>0.85669781931464162</v>
      </c>
      <c r="CH30" s="616">
        <v>1</v>
      </c>
      <c r="CI30" s="622">
        <v>0.2</v>
      </c>
      <c r="CJ30" s="622">
        <v>0.18439716312056736</v>
      </c>
      <c r="CK30" s="618">
        <f t="shared" si="41"/>
        <v>0.40336879432624101</v>
      </c>
      <c r="CL30" s="619">
        <f t="shared" si="42"/>
        <v>0.92198581560283677</v>
      </c>
      <c r="CM30" s="616">
        <v>2</v>
      </c>
      <c r="CN30" s="638">
        <v>150000</v>
      </c>
      <c r="CO30" s="638">
        <v>152157.60999999999</v>
      </c>
      <c r="CP30" s="618">
        <f t="shared" si="43"/>
        <v>1.399632142590161</v>
      </c>
      <c r="CQ30" s="621">
        <f t="shared" si="44"/>
        <v>1.0143840666666666</v>
      </c>
      <c r="CR30" s="447"/>
      <c r="CS30" s="447">
        <f t="shared" si="46"/>
        <v>23.797576294666491</v>
      </c>
      <c r="CT30" s="447">
        <f t="shared" si="47"/>
        <v>18.991696497073594</v>
      </c>
      <c r="CU30" s="781" t="str">
        <f t="shared" si="1"/>
        <v>Department 25</v>
      </c>
      <c r="CV30" s="776">
        <f t="shared" si="45"/>
        <v>1.2530516322400913</v>
      </c>
      <c r="CW30" s="463">
        <f t="shared" si="2"/>
        <v>3.8804000998414842E-2</v>
      </c>
      <c r="CX30" s="463">
        <f t="shared" si="3"/>
        <v>7.4959644874899117E-2</v>
      </c>
      <c r="CY30" s="466">
        <f t="shared" si="4"/>
        <v>14939.540384389715</v>
      </c>
      <c r="CZ30" s="466">
        <f t="shared" si="5"/>
        <v>0</v>
      </c>
      <c r="DA30" s="466">
        <f t="shared" si="6"/>
        <v>14939.540384389715</v>
      </c>
      <c r="DB30" s="513">
        <f t="shared" si="7"/>
        <v>11951.632307511773</v>
      </c>
      <c r="DC30" s="466">
        <f t="shared" si="8"/>
        <v>2987.9080768779422</v>
      </c>
      <c r="DD30" s="631" t="s">
        <v>257</v>
      </c>
      <c r="DE30" s="641"/>
      <c r="DF30" s="641"/>
      <c r="DG30" s="633"/>
    </row>
    <row r="31" spans="2:111" ht="15.75" thickBot="1" x14ac:dyDescent="0.3">
      <c r="B31" s="587" t="s">
        <v>255</v>
      </c>
      <c r="C31" s="717" t="s">
        <v>406</v>
      </c>
      <c r="D31" s="607">
        <v>10.17</v>
      </c>
      <c r="E31" s="626">
        <f t="shared" si="0"/>
        <v>2.052058111380145E-2</v>
      </c>
      <c r="F31" s="704">
        <v>2</v>
      </c>
      <c r="G31" s="676">
        <v>0.6</v>
      </c>
      <c r="H31" s="676">
        <v>0.96969696969696961</v>
      </c>
      <c r="I31" s="600">
        <f t="shared" si="9"/>
        <v>3.2323232323232323</v>
      </c>
      <c r="J31" s="600">
        <f t="shared" si="10"/>
        <v>1.6161616161616161</v>
      </c>
      <c r="K31" s="704">
        <v>0</v>
      </c>
      <c r="L31" s="676">
        <v>0.05</v>
      </c>
      <c r="M31" s="676">
        <v>0.27272727272727271</v>
      </c>
      <c r="N31" s="600">
        <f t="shared" si="11"/>
        <v>0</v>
      </c>
      <c r="O31" s="600">
        <f t="shared" si="12"/>
        <v>2</v>
      </c>
      <c r="P31" s="704">
        <v>1</v>
      </c>
      <c r="Q31" s="676">
        <v>0.4</v>
      </c>
      <c r="R31" s="676">
        <v>0.30303030303030304</v>
      </c>
      <c r="S31" s="600">
        <f t="shared" si="13"/>
        <v>0.71969696969696961</v>
      </c>
      <c r="T31" s="600">
        <f t="shared" si="14"/>
        <v>0.75757575757575757</v>
      </c>
      <c r="U31" s="704">
        <v>1</v>
      </c>
      <c r="V31" s="676">
        <v>1</v>
      </c>
      <c r="W31" s="676">
        <v>0</v>
      </c>
      <c r="X31" s="600">
        <f t="shared" si="15"/>
        <v>0</v>
      </c>
      <c r="Y31" s="600">
        <f t="shared" si="16"/>
        <v>0</v>
      </c>
      <c r="Z31" s="704">
        <v>1</v>
      </c>
      <c r="AA31" s="676">
        <v>0.9</v>
      </c>
      <c r="AB31" s="676">
        <v>0.75</v>
      </c>
      <c r="AC31" s="600">
        <f t="shared" si="17"/>
        <v>0.66666666666666652</v>
      </c>
      <c r="AD31" s="601">
        <f t="shared" si="18"/>
        <v>0.83333333333333326</v>
      </c>
      <c r="AE31" s="704">
        <v>1</v>
      </c>
      <c r="AF31" s="686">
        <v>0.12</v>
      </c>
      <c r="AG31" s="686">
        <v>8.7248322147651006E-2</v>
      </c>
      <c r="AH31" s="600">
        <f t="shared" si="19"/>
        <v>0.46653616703952278</v>
      </c>
      <c r="AI31" s="601">
        <f t="shared" si="20"/>
        <v>0.72706935123042504</v>
      </c>
      <c r="AJ31" s="704">
        <v>1</v>
      </c>
      <c r="AK31" s="682">
        <v>15.604963016236281</v>
      </c>
      <c r="AL31" s="682">
        <v>6</v>
      </c>
      <c r="AM31" s="600">
        <f t="shared" si="21"/>
        <v>0.38449306119836762</v>
      </c>
      <c r="AN31" s="601">
        <f t="shared" si="22"/>
        <v>0.38449306119836762</v>
      </c>
      <c r="AO31" s="704">
        <v>0</v>
      </c>
      <c r="AP31" s="686">
        <v>3.8104987772280044E-3</v>
      </c>
      <c r="AQ31" s="686">
        <v>4.0807998367680065E-4</v>
      </c>
      <c r="AR31" s="600">
        <f t="shared" si="23"/>
        <v>0</v>
      </c>
      <c r="AS31" s="601">
        <f t="shared" si="24"/>
        <v>0.10709358735804754</v>
      </c>
      <c r="AT31" s="704">
        <v>0</v>
      </c>
      <c r="AU31" s="787">
        <v>5</v>
      </c>
      <c r="AV31" s="745">
        <v>3.3333333333333335</v>
      </c>
      <c r="AW31" s="600">
        <f t="shared" si="25"/>
        <v>0</v>
      </c>
      <c r="AX31" s="600">
        <f t="shared" si="26"/>
        <v>0.66666666666666674</v>
      </c>
      <c r="AY31" s="704">
        <v>1</v>
      </c>
      <c r="AZ31" s="745">
        <v>40</v>
      </c>
      <c r="BA31" s="745">
        <v>49.666666666666664</v>
      </c>
      <c r="BB31" s="600">
        <f t="shared" si="27"/>
        <v>1.2416666666666667</v>
      </c>
      <c r="BC31" s="601">
        <f t="shared" si="28"/>
        <v>1.2416666666666667</v>
      </c>
      <c r="BD31" s="704">
        <v>2</v>
      </c>
      <c r="BE31" s="745">
        <v>12000</v>
      </c>
      <c r="BF31" s="745">
        <v>8649</v>
      </c>
      <c r="BG31" s="600">
        <f t="shared" si="29"/>
        <v>1.4415</v>
      </c>
      <c r="BH31" s="600">
        <f t="shared" si="30"/>
        <v>0.72075</v>
      </c>
      <c r="BI31" s="704">
        <v>1</v>
      </c>
      <c r="BJ31" s="745">
        <v>55.062278974188892</v>
      </c>
      <c r="BK31" s="745">
        <v>87</v>
      </c>
      <c r="BL31" s="600">
        <f t="shared" si="31"/>
        <v>1.5800290438538205</v>
      </c>
      <c r="BM31" s="600">
        <f t="shared" si="32"/>
        <v>1.5800290438538205</v>
      </c>
      <c r="BN31" s="704">
        <v>1</v>
      </c>
      <c r="BO31" s="745">
        <v>220.24911589675557</v>
      </c>
      <c r="BP31" s="745">
        <v>171.33333333333334</v>
      </c>
      <c r="BQ31" s="600">
        <f t="shared" si="33"/>
        <v>0.61430453866955292</v>
      </c>
      <c r="BR31" s="601">
        <f t="shared" si="34"/>
        <v>0.77790701967515685</v>
      </c>
      <c r="BS31" s="704">
        <v>1</v>
      </c>
      <c r="BT31" s="745">
        <v>95.931665021869222</v>
      </c>
      <c r="BU31" s="745">
        <v>648</v>
      </c>
      <c r="BV31" s="600">
        <f t="shared" si="35"/>
        <v>6.8671259499009596E-2</v>
      </c>
      <c r="BW31" s="600">
        <f t="shared" si="36"/>
        <v>0.14804269293498337</v>
      </c>
      <c r="BX31" s="704">
        <v>1</v>
      </c>
      <c r="BY31" s="686">
        <v>1</v>
      </c>
      <c r="BZ31" s="686">
        <v>0.69073465254428046</v>
      </c>
      <c r="CA31" s="600">
        <f t="shared" si="37"/>
        <v>0.37299671237391147</v>
      </c>
      <c r="CB31" s="601">
        <f t="shared" si="38"/>
        <v>0.69073465254428046</v>
      </c>
      <c r="CC31" s="704">
        <v>1</v>
      </c>
      <c r="CD31" s="686">
        <v>0.8</v>
      </c>
      <c r="CE31" s="686">
        <v>0.46666666666666667</v>
      </c>
      <c r="CF31" s="600">
        <f t="shared" si="39"/>
        <v>0.32083333333333325</v>
      </c>
      <c r="CG31" s="601">
        <f t="shared" si="40"/>
        <v>0.58333333333333326</v>
      </c>
      <c r="CH31" s="704">
        <v>1</v>
      </c>
      <c r="CI31" s="686">
        <v>0.8</v>
      </c>
      <c r="CJ31" s="686">
        <v>0.19444444444444445</v>
      </c>
      <c r="CK31" s="600">
        <f t="shared" si="41"/>
        <v>0.10633680555555554</v>
      </c>
      <c r="CL31" s="601">
        <f t="shared" si="42"/>
        <v>0.24305555555555555</v>
      </c>
      <c r="CM31" s="704">
        <v>1</v>
      </c>
      <c r="CN31" s="636">
        <v>90549.917773053632</v>
      </c>
      <c r="CO31" s="636">
        <v>80041.149999999994</v>
      </c>
      <c r="CP31" s="600">
        <f t="shared" si="43"/>
        <v>0.60982714550110961</v>
      </c>
      <c r="CQ31" s="603">
        <f t="shared" si="44"/>
        <v>0.88394503240310063</v>
      </c>
      <c r="CR31" s="447"/>
      <c r="CS31" s="447">
        <f t="shared" si="46"/>
        <v>11.825881602377715</v>
      </c>
      <c r="CT31" s="447">
        <f t="shared" si="47"/>
        <v>13.354609365203464</v>
      </c>
      <c r="CU31" s="781" t="str">
        <f t="shared" si="1"/>
        <v>Department 26</v>
      </c>
      <c r="CV31" s="776">
        <f t="shared" si="45"/>
        <v>0.88552808090298951</v>
      </c>
      <c r="CW31" s="463">
        <f t="shared" si="2"/>
        <v>2.7422678883594509E-2</v>
      </c>
      <c r="CX31" s="463">
        <f t="shared" si="3"/>
        <v>2.052058111380145E-2</v>
      </c>
      <c r="CY31" s="466">
        <f t="shared" si="4"/>
        <v>10557.731370183887</v>
      </c>
      <c r="CZ31" s="466">
        <f t="shared" si="5"/>
        <v>0</v>
      </c>
      <c r="DA31" s="466">
        <f t="shared" si="6"/>
        <v>10557.731370183887</v>
      </c>
      <c r="DB31" s="513">
        <f t="shared" si="7"/>
        <v>8446.18509614711</v>
      </c>
      <c r="DC31" s="466">
        <f t="shared" si="8"/>
        <v>2111.546274036777</v>
      </c>
      <c r="DD31" s="631" t="s">
        <v>255</v>
      </c>
      <c r="DE31" s="641"/>
      <c r="DF31" s="641"/>
      <c r="DG31" s="633"/>
    </row>
    <row r="32" spans="2:111" ht="15.75" thickTop="1" x14ac:dyDescent="0.25">
      <c r="B32" s="587" t="s">
        <v>255</v>
      </c>
      <c r="C32" s="716" t="s">
        <v>407</v>
      </c>
      <c r="D32" s="607">
        <v>11</v>
      </c>
      <c r="E32" s="626">
        <f t="shared" si="0"/>
        <v>2.2195318805488293E-2</v>
      </c>
      <c r="F32" s="616">
        <v>2</v>
      </c>
      <c r="G32" s="617">
        <v>0.5</v>
      </c>
      <c r="H32" s="617">
        <v>0.65625</v>
      </c>
      <c r="I32" s="618">
        <f t="shared" si="9"/>
        <v>2.625</v>
      </c>
      <c r="J32" s="618">
        <f t="shared" si="10"/>
        <v>1.3125</v>
      </c>
      <c r="K32" s="616">
        <v>1</v>
      </c>
      <c r="L32" s="617">
        <v>0.05</v>
      </c>
      <c r="M32" s="617">
        <v>6.25E-2</v>
      </c>
      <c r="N32" s="618">
        <f t="shared" si="11"/>
        <v>0.95833333333333337</v>
      </c>
      <c r="O32" s="618">
        <f t="shared" si="12"/>
        <v>1.25</v>
      </c>
      <c r="P32" s="616">
        <v>1</v>
      </c>
      <c r="Q32" s="617">
        <v>0.05</v>
      </c>
      <c r="R32" s="617">
        <v>0.1171875</v>
      </c>
      <c r="S32" s="618">
        <f t="shared" si="13"/>
        <v>1.9</v>
      </c>
      <c r="T32" s="618">
        <f t="shared" si="14"/>
        <v>2</v>
      </c>
      <c r="U32" s="616">
        <v>1</v>
      </c>
      <c r="V32" s="617">
        <v>1</v>
      </c>
      <c r="W32" s="617">
        <v>0.23529411764705882</v>
      </c>
      <c r="X32" s="618">
        <f t="shared" si="15"/>
        <v>0.11576470588235294</v>
      </c>
      <c r="Y32" s="618">
        <f t="shared" si="16"/>
        <v>0.23529411764705882</v>
      </c>
      <c r="Z32" s="616">
        <v>1</v>
      </c>
      <c r="AA32" s="617">
        <v>0.9</v>
      </c>
      <c r="AB32" s="617">
        <v>0.9</v>
      </c>
      <c r="AC32" s="600">
        <f t="shared" si="17"/>
        <v>0.79999999999999993</v>
      </c>
      <c r="AD32" s="601">
        <f t="shared" si="18"/>
        <v>1</v>
      </c>
      <c r="AE32" s="616">
        <v>1</v>
      </c>
      <c r="AF32" s="622">
        <v>0.12</v>
      </c>
      <c r="AG32" s="622">
        <v>5.8426966292134827E-2</v>
      </c>
      <c r="AH32" s="618">
        <f t="shared" si="19"/>
        <v>0.31242197253433207</v>
      </c>
      <c r="AI32" s="619">
        <f t="shared" si="20"/>
        <v>0.48689138576779023</v>
      </c>
      <c r="AJ32" s="616">
        <v>1</v>
      </c>
      <c r="AK32" s="661">
        <v>22.119991872405809</v>
      </c>
      <c r="AL32" s="661">
        <v>10.333333333333334</v>
      </c>
      <c r="AM32" s="618">
        <f t="shared" si="21"/>
        <v>0.46714905651588118</v>
      </c>
      <c r="AN32" s="619">
        <f t="shared" si="22"/>
        <v>0.46714905651588118</v>
      </c>
      <c r="AO32" s="616">
        <v>1</v>
      </c>
      <c r="AP32" s="622">
        <v>1.3180344651083432E-2</v>
      </c>
      <c r="AQ32" s="622">
        <v>9.9979596000816153E-3</v>
      </c>
      <c r="AR32" s="618">
        <f t="shared" si="23"/>
        <v>0.75855069535376507</v>
      </c>
      <c r="AS32" s="619">
        <f t="shared" si="24"/>
        <v>0.75855069535376507</v>
      </c>
      <c r="AT32" s="616">
        <v>1</v>
      </c>
      <c r="AU32" s="791">
        <v>25</v>
      </c>
      <c r="AV32" s="746">
        <v>34</v>
      </c>
      <c r="AW32" s="618">
        <f t="shared" si="25"/>
        <v>1.36</v>
      </c>
      <c r="AX32" s="618">
        <f t="shared" si="26"/>
        <v>1.36</v>
      </c>
      <c r="AY32" s="616">
        <v>1</v>
      </c>
      <c r="AZ32" s="746">
        <v>140</v>
      </c>
      <c r="BA32" s="746">
        <v>148.33333333333334</v>
      </c>
      <c r="BB32" s="618">
        <f t="shared" si="27"/>
        <v>1.0595238095238095</v>
      </c>
      <c r="BC32" s="619">
        <f t="shared" si="28"/>
        <v>1.0595238095238095</v>
      </c>
      <c r="BD32" s="616">
        <v>2</v>
      </c>
      <c r="BE32" s="746">
        <v>13400</v>
      </c>
      <c r="BF32" s="746">
        <v>13220.333333333334</v>
      </c>
      <c r="BG32" s="600">
        <f t="shared" si="29"/>
        <v>1.9731840796019902</v>
      </c>
      <c r="BH32" s="600">
        <f t="shared" si="30"/>
        <v>0.98659203980099508</v>
      </c>
      <c r="BI32" s="616">
        <v>1</v>
      </c>
      <c r="BJ32" s="746">
        <v>78.050628003279954</v>
      </c>
      <c r="BK32" s="746">
        <v>73</v>
      </c>
      <c r="BL32" s="618">
        <f t="shared" si="31"/>
        <v>0.93529036046874969</v>
      </c>
      <c r="BM32" s="618">
        <f t="shared" si="32"/>
        <v>0.93529036046874969</v>
      </c>
      <c r="BN32" s="616">
        <v>1</v>
      </c>
      <c r="BO32" s="746">
        <v>312.20251201311982</v>
      </c>
      <c r="BP32" s="746">
        <v>157.33333333333334</v>
      </c>
      <c r="BQ32" s="618">
        <f t="shared" si="33"/>
        <v>0.39796088164758958</v>
      </c>
      <c r="BR32" s="619">
        <f t="shared" si="34"/>
        <v>0.50394640427083326</v>
      </c>
      <c r="BS32" s="616">
        <v>1</v>
      </c>
      <c r="BT32" s="746">
        <v>192.75534115006161</v>
      </c>
      <c r="BU32" s="746">
        <v>681.83333333333337</v>
      </c>
      <c r="BV32" s="618">
        <f t="shared" si="35"/>
        <v>0.13113427764754368</v>
      </c>
      <c r="BW32" s="618">
        <f t="shared" si="36"/>
        <v>0.2827015514300586</v>
      </c>
      <c r="BX32" s="616">
        <v>1</v>
      </c>
      <c r="BY32" s="622">
        <v>1</v>
      </c>
      <c r="BZ32" s="686">
        <v>0.99623777276147474</v>
      </c>
      <c r="CA32" s="600">
        <f t="shared" si="37"/>
        <v>0.53796839729119639</v>
      </c>
      <c r="CB32" s="601">
        <f t="shared" si="38"/>
        <v>0.99623777276147474</v>
      </c>
      <c r="CC32" s="616">
        <v>1</v>
      </c>
      <c r="CD32" s="622">
        <v>0.8</v>
      </c>
      <c r="CE32" s="686">
        <v>0.5625</v>
      </c>
      <c r="CF32" s="600">
        <f t="shared" si="39"/>
        <v>0.38671874999999994</v>
      </c>
      <c r="CG32" s="601">
        <f t="shared" si="40"/>
        <v>0.703125</v>
      </c>
      <c r="CH32" s="616">
        <v>1</v>
      </c>
      <c r="CI32" s="622">
        <v>0.8</v>
      </c>
      <c r="CJ32" s="686">
        <v>0.44954128440366964</v>
      </c>
      <c r="CK32" s="600">
        <f t="shared" si="41"/>
        <v>0.24584288990825681</v>
      </c>
      <c r="CL32" s="601">
        <f t="shared" si="42"/>
        <v>0.56192660550458706</v>
      </c>
      <c r="CM32" s="704">
        <v>1</v>
      </c>
      <c r="CN32" s="636">
        <v>128354.25775139386</v>
      </c>
      <c r="CO32" s="636">
        <v>55110.299999999996</v>
      </c>
      <c r="CP32" s="600">
        <f t="shared" si="43"/>
        <v>0.2962129139379493</v>
      </c>
      <c r="CQ32" s="603">
        <f t="shared" si="44"/>
        <v>0.4293609029062499</v>
      </c>
      <c r="CR32" s="447"/>
      <c r="CS32" s="447">
        <f t="shared" si="46"/>
        <v>15.261056123646751</v>
      </c>
      <c r="CT32" s="447">
        <f t="shared" si="47"/>
        <v>16.121276031870131</v>
      </c>
      <c r="CU32" s="781" t="str">
        <f t="shared" si="1"/>
        <v>Department 27</v>
      </c>
      <c r="CV32" s="776">
        <f t="shared" si="45"/>
        <v>0.94664070595138916</v>
      </c>
      <c r="CW32" s="463">
        <f t="shared" si="2"/>
        <v>2.9315190175531022E-2</v>
      </c>
      <c r="CX32" s="463">
        <f t="shared" si="3"/>
        <v>2.2195318805488293E-2</v>
      </c>
      <c r="CY32" s="466">
        <f t="shared" si="4"/>
        <v>11286.348217579443</v>
      </c>
      <c r="CZ32" s="466">
        <f t="shared" si="5"/>
        <v>0</v>
      </c>
      <c r="DA32" s="466">
        <f t="shared" si="6"/>
        <v>11286.348217579443</v>
      </c>
      <c r="DB32" s="513">
        <f t="shared" si="7"/>
        <v>9029.0785740635547</v>
      </c>
      <c r="DC32" s="466">
        <f t="shared" si="8"/>
        <v>2257.2696435158882</v>
      </c>
      <c r="DD32" s="631" t="s">
        <v>255</v>
      </c>
      <c r="DE32" s="641"/>
      <c r="DF32" s="641"/>
      <c r="DG32" s="633"/>
    </row>
    <row r="33" spans="1:111" ht="15.75" thickBot="1" x14ac:dyDescent="0.3">
      <c r="B33" s="587" t="s">
        <v>255</v>
      </c>
      <c r="C33" s="717" t="s">
        <v>408</v>
      </c>
      <c r="D33" s="608">
        <v>13.8</v>
      </c>
      <c r="E33" s="627">
        <f t="shared" si="0"/>
        <v>2.7845036319612586E-2</v>
      </c>
      <c r="F33" s="704">
        <v>1</v>
      </c>
      <c r="G33" s="676">
        <v>0.3</v>
      </c>
      <c r="H33" s="677">
        <v>9.3103448275862061E-2</v>
      </c>
      <c r="I33" s="609">
        <f t="shared" si="9"/>
        <v>0.31034482758620691</v>
      </c>
      <c r="J33" s="609">
        <f t="shared" si="10"/>
        <v>0.31034482758620691</v>
      </c>
      <c r="K33" s="704">
        <v>2</v>
      </c>
      <c r="L33" s="676">
        <v>0.3</v>
      </c>
      <c r="M33" s="677">
        <v>0.39310344827586208</v>
      </c>
      <c r="N33" s="609">
        <f t="shared" si="11"/>
        <v>2.0091954022988512</v>
      </c>
      <c r="O33" s="609">
        <f t="shared" si="12"/>
        <v>1.3103448275862071</v>
      </c>
      <c r="P33" s="704">
        <v>2</v>
      </c>
      <c r="Q33" s="676">
        <v>0.2</v>
      </c>
      <c r="R33" s="677">
        <v>0.22413793103448276</v>
      </c>
      <c r="S33" s="609">
        <f t="shared" si="13"/>
        <v>2.1293103448275859</v>
      </c>
      <c r="T33" s="609">
        <f t="shared" si="14"/>
        <v>1.1206896551724137</v>
      </c>
      <c r="U33" s="704">
        <v>1</v>
      </c>
      <c r="V33" s="676">
        <v>1</v>
      </c>
      <c r="W33" s="677">
        <v>9.5238095238095233E-2</v>
      </c>
      <c r="X33" s="609">
        <f t="shared" si="15"/>
        <v>4.6857142857142854E-2</v>
      </c>
      <c r="Y33" s="609">
        <f t="shared" si="16"/>
        <v>9.5238095238095233E-2</v>
      </c>
      <c r="Z33" s="704">
        <v>1</v>
      </c>
      <c r="AA33" s="676">
        <v>0.9</v>
      </c>
      <c r="AB33" s="677">
        <v>0.73</v>
      </c>
      <c r="AC33" s="609">
        <f t="shared" si="17"/>
        <v>0.64888888888888885</v>
      </c>
      <c r="AD33" s="610">
        <f t="shared" si="18"/>
        <v>0.81111111111111112</v>
      </c>
      <c r="AE33" s="704">
        <v>1</v>
      </c>
      <c r="AF33" s="686">
        <v>0.12</v>
      </c>
      <c r="AG33" s="687">
        <v>8.3866382373845069E-2</v>
      </c>
      <c r="AH33" s="609">
        <f t="shared" si="19"/>
        <v>0.44845218352681049</v>
      </c>
      <c r="AI33" s="610">
        <f t="shared" si="20"/>
        <v>0.6988865197820423</v>
      </c>
      <c r="AJ33" s="704">
        <v>2</v>
      </c>
      <c r="AK33" s="682">
        <v>24.193741110443856</v>
      </c>
      <c r="AL33" s="681">
        <v>45</v>
      </c>
      <c r="AM33" s="609">
        <f t="shared" si="21"/>
        <v>3.7199703670942053</v>
      </c>
      <c r="AN33" s="610">
        <f t="shared" si="22"/>
        <v>1.8599851835471026</v>
      </c>
      <c r="AO33" s="704">
        <v>1</v>
      </c>
      <c r="AP33" s="686">
        <v>3.2915315930159811E-2</v>
      </c>
      <c r="AQ33" s="687">
        <v>3.0605998775760049E-2</v>
      </c>
      <c r="AR33" s="609">
        <f t="shared" si="23"/>
        <v>0.92984065049535891</v>
      </c>
      <c r="AS33" s="610">
        <f t="shared" si="24"/>
        <v>0.92984065049535891</v>
      </c>
      <c r="AT33" s="704">
        <v>1</v>
      </c>
      <c r="AU33" s="787">
        <v>40</v>
      </c>
      <c r="AV33" s="742">
        <v>57.333333333333336</v>
      </c>
      <c r="AW33" s="609">
        <f t="shared" si="25"/>
        <v>1.4333333333333333</v>
      </c>
      <c r="AX33" s="609">
        <f t="shared" si="26"/>
        <v>1.4333333333333333</v>
      </c>
      <c r="AY33" s="704">
        <v>1</v>
      </c>
      <c r="AZ33" s="745">
        <v>250</v>
      </c>
      <c r="BA33" s="742">
        <v>469</v>
      </c>
      <c r="BB33" s="609">
        <f t="shared" si="27"/>
        <v>1.8759999999999999</v>
      </c>
      <c r="BC33" s="610">
        <f t="shared" si="28"/>
        <v>1.8759999999999999</v>
      </c>
      <c r="BD33" s="704">
        <v>2</v>
      </c>
      <c r="BE33" s="745">
        <v>13000</v>
      </c>
      <c r="BF33" s="742">
        <v>8629</v>
      </c>
      <c r="BG33" s="609">
        <f t="shared" si="29"/>
        <v>1.3275384615384616</v>
      </c>
      <c r="BH33" s="609">
        <f t="shared" si="30"/>
        <v>0.66376923076923078</v>
      </c>
      <c r="BI33" s="704">
        <v>1</v>
      </c>
      <c r="BJ33" s="745">
        <v>85.367874378587445</v>
      </c>
      <c r="BK33" s="742">
        <v>88</v>
      </c>
      <c r="BL33" s="609">
        <f t="shared" si="31"/>
        <v>1.0308327417142855</v>
      </c>
      <c r="BM33" s="609">
        <f t="shared" si="32"/>
        <v>1.0308327417142855</v>
      </c>
      <c r="BN33" s="704">
        <v>2</v>
      </c>
      <c r="BO33" s="745">
        <v>341.47149751434978</v>
      </c>
      <c r="BP33" s="742">
        <v>286.66666666666669</v>
      </c>
      <c r="BQ33" s="609">
        <f t="shared" si="33"/>
        <v>1.3258938817120658</v>
      </c>
      <c r="BR33" s="610">
        <f t="shared" si="34"/>
        <v>0.83950393738095219</v>
      </c>
      <c r="BS33" s="704">
        <v>1</v>
      </c>
      <c r="BT33" s="745">
        <v>230.59110635627485</v>
      </c>
      <c r="BU33" s="742">
        <v>912.66666666666663</v>
      </c>
      <c r="BV33" s="609">
        <f t="shared" si="35"/>
        <v>0.11719751423714772</v>
      </c>
      <c r="BW33" s="609">
        <f t="shared" si="36"/>
        <v>0.25265643501417989</v>
      </c>
      <c r="BX33" s="704">
        <v>1</v>
      </c>
      <c r="BY33" s="686">
        <v>1</v>
      </c>
      <c r="BZ33" s="687">
        <v>0.54252403258272663</v>
      </c>
      <c r="CA33" s="609">
        <f t="shared" si="37"/>
        <v>0.29296297759467238</v>
      </c>
      <c r="CB33" s="610">
        <f t="shared" si="38"/>
        <v>0.54252403258272663</v>
      </c>
      <c r="CC33" s="704">
        <v>1</v>
      </c>
      <c r="CD33" s="686">
        <v>0.8</v>
      </c>
      <c r="CE33" s="687">
        <v>0.4086687306501548</v>
      </c>
      <c r="CF33" s="609">
        <f t="shared" si="39"/>
        <v>0.28095975232198139</v>
      </c>
      <c r="CG33" s="610">
        <f t="shared" si="40"/>
        <v>0.51083591331269351</v>
      </c>
      <c r="CH33" s="704">
        <v>1</v>
      </c>
      <c r="CI33" s="686">
        <v>0.8</v>
      </c>
      <c r="CJ33" s="687">
        <v>0.29737609329446063</v>
      </c>
      <c r="CK33" s="609">
        <f t="shared" si="41"/>
        <v>0.16262755102040813</v>
      </c>
      <c r="CL33" s="610">
        <f t="shared" si="42"/>
        <v>0.37172011661807575</v>
      </c>
      <c r="CM33" s="705">
        <v>1</v>
      </c>
      <c r="CN33" s="637">
        <v>140387.46941558702</v>
      </c>
      <c r="CO33" s="637">
        <v>84240.03</v>
      </c>
      <c r="CP33" s="609">
        <f t="shared" si="43"/>
        <v>0.41397266013205658</v>
      </c>
      <c r="CQ33" s="612">
        <f t="shared" si="44"/>
        <v>0.60005376797999999</v>
      </c>
      <c r="CR33" s="447"/>
      <c r="CS33" s="447">
        <f t="shared" si="46"/>
        <v>18.504178681179461</v>
      </c>
      <c r="CT33" s="447">
        <f t="shared" si="47"/>
        <v>18.627631598536798</v>
      </c>
      <c r="CU33" s="781" t="str">
        <f t="shared" si="1"/>
        <v>Department 28</v>
      </c>
      <c r="CV33" s="776">
        <f t="shared" si="45"/>
        <v>0.99337259185612015</v>
      </c>
      <c r="CW33" s="463">
        <f t="shared" si="2"/>
        <v>3.0762364498318654E-2</v>
      </c>
      <c r="CX33" s="463">
        <f t="shared" si="3"/>
        <v>2.7845036319612586E-2</v>
      </c>
      <c r="CY33" s="466">
        <f t="shared" si="4"/>
        <v>11843.510331852682</v>
      </c>
      <c r="CZ33" s="466">
        <f t="shared" si="5"/>
        <v>0</v>
      </c>
      <c r="DA33" s="466">
        <f t="shared" si="6"/>
        <v>11843.510331852682</v>
      </c>
      <c r="DB33" s="513">
        <f t="shared" si="7"/>
        <v>9474.8082654821465</v>
      </c>
      <c r="DC33" s="466">
        <f t="shared" si="8"/>
        <v>2368.7020663705357</v>
      </c>
      <c r="DD33" s="631" t="s">
        <v>255</v>
      </c>
      <c r="DE33" s="641"/>
      <c r="DF33" s="641"/>
      <c r="DG33" s="633"/>
    </row>
    <row r="34" spans="1:111" ht="15.75" thickTop="1" x14ac:dyDescent="0.25">
      <c r="B34" s="587" t="s">
        <v>255</v>
      </c>
      <c r="C34" s="716" t="s">
        <v>409</v>
      </c>
      <c r="D34" s="615">
        <v>18.450000000000003</v>
      </c>
      <c r="E34" s="628">
        <f t="shared" si="0"/>
        <v>3.7227602905569007E-2</v>
      </c>
      <c r="F34" s="704">
        <v>2</v>
      </c>
      <c r="G34" s="676">
        <v>0.3</v>
      </c>
      <c r="H34" s="617">
        <v>0.49047619047619051</v>
      </c>
      <c r="I34" s="618">
        <f t="shared" si="9"/>
        <v>3.2698412698412702</v>
      </c>
      <c r="J34" s="618">
        <f t="shared" si="10"/>
        <v>1.6349206349206351</v>
      </c>
      <c r="K34" s="704">
        <v>1</v>
      </c>
      <c r="L34" s="676">
        <v>0.3</v>
      </c>
      <c r="M34" s="617">
        <v>0.20952380952380953</v>
      </c>
      <c r="N34" s="618">
        <f t="shared" si="11"/>
        <v>0.53544973544973551</v>
      </c>
      <c r="O34" s="618">
        <f t="shared" si="12"/>
        <v>0.69841269841269848</v>
      </c>
      <c r="P34" s="704">
        <v>1</v>
      </c>
      <c r="Q34" s="676">
        <v>0.2</v>
      </c>
      <c r="R34" s="617">
        <v>0.26190476190476186</v>
      </c>
      <c r="S34" s="618">
        <f t="shared" si="13"/>
        <v>1.2440476190476188</v>
      </c>
      <c r="T34" s="618">
        <f t="shared" si="14"/>
        <v>1.3095238095238093</v>
      </c>
      <c r="U34" s="704">
        <v>2</v>
      </c>
      <c r="V34" s="676">
        <v>1</v>
      </c>
      <c r="W34" s="617">
        <v>0.85365853658536583</v>
      </c>
      <c r="X34" s="618">
        <f t="shared" si="15"/>
        <v>0.84</v>
      </c>
      <c r="Y34" s="618">
        <f t="shared" si="16"/>
        <v>0.85365853658536583</v>
      </c>
      <c r="Z34" s="704">
        <v>2</v>
      </c>
      <c r="AA34" s="676">
        <v>0.9</v>
      </c>
      <c r="AB34" s="617">
        <v>0.57999999999999996</v>
      </c>
      <c r="AC34" s="618">
        <f t="shared" si="17"/>
        <v>1.0311111111111109</v>
      </c>
      <c r="AD34" s="619">
        <f t="shared" si="18"/>
        <v>0.64444444444444438</v>
      </c>
      <c r="AE34" s="704">
        <v>1</v>
      </c>
      <c r="AF34" s="686">
        <v>0.12</v>
      </c>
      <c r="AG34" s="622">
        <v>7.8100263852242752E-2</v>
      </c>
      <c r="AH34" s="618">
        <f t="shared" si="19"/>
        <v>0.41761946643213144</v>
      </c>
      <c r="AI34" s="619">
        <f t="shared" si="20"/>
        <v>0.65083553210202294</v>
      </c>
      <c r="AJ34" s="704">
        <v>2</v>
      </c>
      <c r="AK34" s="682">
        <v>34.994518391892008</v>
      </c>
      <c r="AL34" s="661">
        <v>42.333333333333336</v>
      </c>
      <c r="AM34" s="618">
        <f t="shared" si="21"/>
        <v>2.4194265432806574</v>
      </c>
      <c r="AN34" s="619">
        <f t="shared" si="22"/>
        <v>1.2097132716403287</v>
      </c>
      <c r="AO34" s="704">
        <v>2</v>
      </c>
      <c r="AP34" s="686">
        <v>2.9943695615082751E-2</v>
      </c>
      <c r="AQ34" s="622">
        <v>3.7543358498265657E-2</v>
      </c>
      <c r="AR34" s="618">
        <f t="shared" si="23"/>
        <v>2.5075968565052422</v>
      </c>
      <c r="AS34" s="619">
        <f t="shared" si="24"/>
        <v>1.2537984282526211</v>
      </c>
      <c r="AT34" s="704">
        <v>2</v>
      </c>
      <c r="AU34" s="787">
        <v>100</v>
      </c>
      <c r="AV34" s="746">
        <v>84</v>
      </c>
      <c r="AW34" s="618">
        <f t="shared" si="25"/>
        <v>1.68</v>
      </c>
      <c r="AX34" s="618">
        <f t="shared" si="26"/>
        <v>0.84</v>
      </c>
      <c r="AY34" s="704">
        <v>2</v>
      </c>
      <c r="AZ34" s="745">
        <v>600</v>
      </c>
      <c r="BA34" s="746">
        <v>631.66666666666663</v>
      </c>
      <c r="BB34" s="618">
        <f t="shared" si="27"/>
        <v>2.1055555555555556</v>
      </c>
      <c r="BC34" s="619">
        <f t="shared" si="28"/>
        <v>1.0527777777777778</v>
      </c>
      <c r="BD34" s="704">
        <v>2</v>
      </c>
      <c r="BE34" s="745">
        <v>10500</v>
      </c>
      <c r="BF34" s="746">
        <v>9407.3333333333339</v>
      </c>
      <c r="BG34" s="618">
        <f t="shared" si="29"/>
        <v>1.7918730158730161</v>
      </c>
      <c r="BH34" s="618">
        <f t="shared" si="30"/>
        <v>0.89593650793650803</v>
      </c>
      <c r="BI34" s="704">
        <v>2</v>
      </c>
      <c r="BJ34" s="745">
        <v>123.47853258331398</v>
      </c>
      <c r="BK34" s="746">
        <v>211.66666666666666</v>
      </c>
      <c r="BL34" s="618">
        <f t="shared" si="31"/>
        <v>3.4283962116872422</v>
      </c>
      <c r="BM34" s="618">
        <f t="shared" si="32"/>
        <v>1.7141981058436211</v>
      </c>
      <c r="BN34" s="704">
        <v>2</v>
      </c>
      <c r="BO34" s="745">
        <v>493.91413033325591</v>
      </c>
      <c r="BP34" s="746">
        <v>473.66666666666669</v>
      </c>
      <c r="BQ34" s="618">
        <f t="shared" si="33"/>
        <v>1.5146329533608867</v>
      </c>
      <c r="BR34" s="619">
        <f t="shared" si="34"/>
        <v>0.95900610567078171</v>
      </c>
      <c r="BS34" s="704">
        <v>1</v>
      </c>
      <c r="BT34" s="745">
        <v>482.43247729704058</v>
      </c>
      <c r="BU34" s="746">
        <v>684</v>
      </c>
      <c r="BV34" s="618">
        <f t="shared" si="35"/>
        <v>0.32716623144408918</v>
      </c>
      <c r="BW34" s="618">
        <f t="shared" si="36"/>
        <v>0.70531063932315874</v>
      </c>
      <c r="BX34" s="704">
        <v>1</v>
      </c>
      <c r="BY34" s="686">
        <v>1</v>
      </c>
      <c r="BZ34" s="622">
        <v>0.85467075315947438</v>
      </c>
      <c r="CA34" s="618">
        <f t="shared" si="37"/>
        <v>0.46152220670611621</v>
      </c>
      <c r="CB34" s="619">
        <f t="shared" si="38"/>
        <v>0.85467075315947438</v>
      </c>
      <c r="CC34" s="704">
        <v>1</v>
      </c>
      <c r="CD34" s="686">
        <v>0.8</v>
      </c>
      <c r="CE34" s="622">
        <v>0.45185185185185184</v>
      </c>
      <c r="CF34" s="618">
        <f t="shared" si="39"/>
        <v>0.31064814814814806</v>
      </c>
      <c r="CG34" s="619">
        <f t="shared" si="40"/>
        <v>0.56481481481481477</v>
      </c>
      <c r="CH34" s="704">
        <v>1</v>
      </c>
      <c r="CI34" s="686">
        <v>0.8</v>
      </c>
      <c r="CJ34" s="622">
        <v>0.36830835117773025</v>
      </c>
      <c r="CK34" s="618">
        <f t="shared" si="41"/>
        <v>0.20141862955032119</v>
      </c>
      <c r="CL34" s="619">
        <f t="shared" si="42"/>
        <v>0.46038543897216277</v>
      </c>
      <c r="CM34" s="616">
        <v>1</v>
      </c>
      <c r="CN34" s="638">
        <v>203060.4468332598</v>
      </c>
      <c r="CO34" s="638">
        <v>231044.19999999998</v>
      </c>
      <c r="CP34" s="618">
        <f t="shared" si="43"/>
        <v>0.78496668676321513</v>
      </c>
      <c r="CQ34" s="621">
        <f t="shared" si="44"/>
        <v>1.1378099654716047</v>
      </c>
      <c r="CR34" s="447"/>
      <c r="CS34" s="447">
        <f t="shared" si="46"/>
        <v>24.871272240756358</v>
      </c>
      <c r="CT34" s="447">
        <f t="shared" si="47"/>
        <v>23.202964931870131</v>
      </c>
      <c r="CU34" s="781" t="str">
        <f t="shared" si="1"/>
        <v>Department 29</v>
      </c>
      <c r="CV34" s="776">
        <f t="shared" si="45"/>
        <v>1.0719006089861709</v>
      </c>
      <c r="CW34" s="463">
        <f t="shared" si="2"/>
        <v>3.3194188675962889E-2</v>
      </c>
      <c r="CX34" s="463">
        <f t="shared" si="3"/>
        <v>3.7227602905569007E-2</v>
      </c>
      <c r="CY34" s="466">
        <f t="shared" si="4"/>
        <v>12779.762640245712</v>
      </c>
      <c r="CZ34" s="466">
        <f t="shared" si="5"/>
        <v>0</v>
      </c>
      <c r="DA34" s="466">
        <f t="shared" si="6"/>
        <v>12779.762640245712</v>
      </c>
      <c r="DB34" s="513">
        <f t="shared" si="7"/>
        <v>10223.81011219657</v>
      </c>
      <c r="DC34" s="466">
        <f t="shared" si="8"/>
        <v>2555.9525280491416</v>
      </c>
      <c r="DD34" s="631" t="s">
        <v>255</v>
      </c>
      <c r="DE34" s="641"/>
      <c r="DF34" s="641"/>
      <c r="DG34" s="633"/>
    </row>
    <row r="35" spans="1:111" ht="15.75" thickBot="1" x14ac:dyDescent="0.3">
      <c r="B35" s="587" t="s">
        <v>257</v>
      </c>
      <c r="C35" s="717" t="s">
        <v>410</v>
      </c>
      <c r="D35" s="607"/>
      <c r="E35" s="626">
        <f t="shared" si="0"/>
        <v>0</v>
      </c>
      <c r="F35" s="704">
        <v>1</v>
      </c>
      <c r="G35" s="676">
        <v>0.4</v>
      </c>
      <c r="H35" s="676"/>
      <c r="I35" s="600">
        <f t="shared" si="9"/>
        <v>0</v>
      </c>
      <c r="J35" s="600">
        <f t="shared" si="10"/>
        <v>0</v>
      </c>
      <c r="K35" s="704">
        <v>1</v>
      </c>
      <c r="L35" s="676">
        <v>0.6</v>
      </c>
      <c r="M35" s="676"/>
      <c r="N35" s="600">
        <f t="shared" si="11"/>
        <v>0</v>
      </c>
      <c r="O35" s="600">
        <f t="shared" si="12"/>
        <v>0</v>
      </c>
      <c r="P35" s="704">
        <v>1</v>
      </c>
      <c r="Q35" s="676">
        <v>0.4</v>
      </c>
      <c r="R35" s="676"/>
      <c r="S35" s="600">
        <f t="shared" si="13"/>
        <v>0</v>
      </c>
      <c r="T35" s="600">
        <f t="shared" si="14"/>
        <v>0</v>
      </c>
      <c r="U35" s="704">
        <v>1</v>
      </c>
      <c r="V35" s="676">
        <v>1</v>
      </c>
      <c r="W35" s="676"/>
      <c r="X35" s="600">
        <f t="shared" si="15"/>
        <v>0</v>
      </c>
      <c r="Y35" s="600">
        <f t="shared" si="16"/>
        <v>0</v>
      </c>
      <c r="Z35" s="704">
        <v>1</v>
      </c>
      <c r="AA35" s="676">
        <v>0.9</v>
      </c>
      <c r="AB35" s="676"/>
      <c r="AC35" s="600">
        <f t="shared" si="17"/>
        <v>0</v>
      </c>
      <c r="AD35" s="601">
        <f t="shared" si="18"/>
        <v>0</v>
      </c>
      <c r="AE35" s="704">
        <v>1</v>
      </c>
      <c r="AF35" s="686">
        <v>0.12</v>
      </c>
      <c r="AG35" s="686"/>
      <c r="AH35" s="600">
        <f t="shared" si="19"/>
        <v>0</v>
      </c>
      <c r="AI35" s="601">
        <f t="shared" si="20"/>
        <v>0</v>
      </c>
      <c r="AJ35" s="704">
        <v>1</v>
      </c>
      <c r="AK35" s="682">
        <v>3.4562487300634079</v>
      </c>
      <c r="AL35" s="682"/>
      <c r="AM35" s="600">
        <f t="shared" si="21"/>
        <v>0</v>
      </c>
      <c r="AN35" s="601">
        <f t="shared" si="22"/>
        <v>0</v>
      </c>
      <c r="AO35" s="704">
        <v>1</v>
      </c>
      <c r="AP35" s="686">
        <v>1.393391343911733E-3</v>
      </c>
      <c r="AQ35" s="686">
        <v>1.4282799428688023E-3</v>
      </c>
      <c r="AR35" s="600">
        <f t="shared" si="23"/>
        <v>1.025038621855598</v>
      </c>
      <c r="AS35" s="601">
        <f t="shared" si="24"/>
        <v>1.025038621855598</v>
      </c>
      <c r="AT35" s="704">
        <v>1</v>
      </c>
      <c r="AU35" s="787">
        <v>10</v>
      </c>
      <c r="AV35" s="745"/>
      <c r="AW35" s="600">
        <f t="shared" si="25"/>
        <v>0</v>
      </c>
      <c r="AX35" s="600">
        <f t="shared" si="26"/>
        <v>0</v>
      </c>
      <c r="AY35" s="704">
        <v>1</v>
      </c>
      <c r="AZ35" s="745">
        <v>60</v>
      </c>
      <c r="BA35" s="745"/>
      <c r="BB35" s="600">
        <f t="shared" si="27"/>
        <v>0</v>
      </c>
      <c r="BC35" s="601">
        <f t="shared" si="28"/>
        <v>0</v>
      </c>
      <c r="BD35" s="704">
        <v>1</v>
      </c>
      <c r="BE35" s="745">
        <v>800</v>
      </c>
      <c r="BF35" s="745">
        <v>0</v>
      </c>
      <c r="BG35" s="600">
        <f t="shared" si="29"/>
        <v>0</v>
      </c>
      <c r="BH35" s="600">
        <f t="shared" si="30"/>
        <v>0</v>
      </c>
      <c r="BI35" s="704">
        <v>1</v>
      </c>
      <c r="BJ35" s="745">
        <v>12.195410625512492</v>
      </c>
      <c r="BK35" s="745"/>
      <c r="BL35" s="600">
        <f t="shared" si="31"/>
        <v>0</v>
      </c>
      <c r="BM35" s="600">
        <f t="shared" si="32"/>
        <v>0</v>
      </c>
      <c r="BN35" s="704">
        <v>1</v>
      </c>
      <c r="BO35" s="745">
        <v>48.781642502049969</v>
      </c>
      <c r="BP35" s="745"/>
      <c r="BQ35" s="600">
        <f t="shared" si="33"/>
        <v>0</v>
      </c>
      <c r="BR35" s="601">
        <f t="shared" si="34"/>
        <v>0</v>
      </c>
      <c r="BS35" s="704">
        <v>1</v>
      </c>
      <c r="BT35" s="745">
        <v>4.7059409460464261</v>
      </c>
      <c r="BU35" s="745"/>
      <c r="BV35" s="600">
        <f t="shared" si="35"/>
        <v>0</v>
      </c>
      <c r="BW35" s="600">
        <f t="shared" si="36"/>
        <v>0</v>
      </c>
      <c r="BX35" s="704">
        <v>1</v>
      </c>
      <c r="BY35" s="686">
        <v>1</v>
      </c>
      <c r="BZ35" s="686">
        <v>0.73333333333333328</v>
      </c>
      <c r="CA35" s="600">
        <f t="shared" si="37"/>
        <v>0.39600000000000002</v>
      </c>
      <c r="CB35" s="601">
        <f t="shared" si="38"/>
        <v>0.73333333333333328</v>
      </c>
      <c r="CC35" s="704">
        <v>1</v>
      </c>
      <c r="CD35" s="686">
        <v>0.8</v>
      </c>
      <c r="CE35" s="686"/>
      <c r="CF35" s="600">
        <f t="shared" si="39"/>
        <v>0</v>
      </c>
      <c r="CG35" s="601">
        <f t="shared" si="40"/>
        <v>0</v>
      </c>
      <c r="CH35" s="704">
        <v>1</v>
      </c>
      <c r="CI35" s="686">
        <v>0.8</v>
      </c>
      <c r="CJ35" s="686"/>
      <c r="CK35" s="600">
        <f t="shared" si="41"/>
        <v>0</v>
      </c>
      <c r="CL35" s="601">
        <f t="shared" si="42"/>
        <v>0</v>
      </c>
      <c r="CM35" s="704">
        <v>1</v>
      </c>
      <c r="CN35" s="636">
        <v>20055.35277365529</v>
      </c>
      <c r="CO35" s="636"/>
      <c r="CP35" s="600">
        <f t="shared" si="43"/>
        <v>0</v>
      </c>
      <c r="CQ35" s="603">
        <f t="shared" si="44"/>
        <v>0</v>
      </c>
      <c r="CR35" s="447"/>
      <c r="CS35" s="447">
        <f t="shared" si="46"/>
        <v>1.4210386218555979</v>
      </c>
      <c r="CT35" s="447">
        <f t="shared" si="47"/>
        <v>14.12127603187013</v>
      </c>
      <c r="CU35" s="781" t="str">
        <f t="shared" si="1"/>
        <v>Department 30</v>
      </c>
      <c r="CV35" s="776">
        <f t="shared" si="45"/>
        <v>0.10063103494673384</v>
      </c>
      <c r="CW35" s="463">
        <f t="shared" si="2"/>
        <v>3.1163015793401736E-3</v>
      </c>
      <c r="CX35" s="463">
        <f t="shared" si="3"/>
        <v>0</v>
      </c>
      <c r="CY35" s="466">
        <f t="shared" si="4"/>
        <v>1199.7761080459668</v>
      </c>
      <c r="CZ35" s="466">
        <f t="shared" si="5"/>
        <v>0</v>
      </c>
      <c r="DA35" s="466">
        <f t="shared" si="6"/>
        <v>1199.7761080459668</v>
      </c>
      <c r="DB35" s="513">
        <f t="shared" si="7"/>
        <v>959.82088643677343</v>
      </c>
      <c r="DC35" s="466">
        <f t="shared" si="8"/>
        <v>239.9552216091933</v>
      </c>
      <c r="DD35" s="631" t="s">
        <v>257</v>
      </c>
      <c r="DE35" s="641"/>
      <c r="DF35" s="641"/>
      <c r="DG35" s="633"/>
    </row>
    <row r="36" spans="1:111" ht="15.75" thickTop="1" x14ac:dyDescent="0.25">
      <c r="B36" s="587" t="s">
        <v>256</v>
      </c>
      <c r="C36" s="716" t="s">
        <v>411</v>
      </c>
      <c r="D36" s="607">
        <v>7.4</v>
      </c>
      <c r="E36" s="626">
        <f t="shared" si="0"/>
        <v>1.4931396287328489E-2</v>
      </c>
      <c r="F36" s="704">
        <v>1</v>
      </c>
      <c r="G36" s="676">
        <v>0.15</v>
      </c>
      <c r="H36" s="676">
        <v>0.20942408376963353</v>
      </c>
      <c r="I36" s="600">
        <f t="shared" si="9"/>
        <v>1.3961605584642236</v>
      </c>
      <c r="J36" s="600">
        <f t="shared" si="10"/>
        <v>1.3961605584642236</v>
      </c>
      <c r="K36" s="704">
        <v>2</v>
      </c>
      <c r="L36" s="676">
        <v>0.9</v>
      </c>
      <c r="M36" s="676">
        <v>1</v>
      </c>
      <c r="N36" s="600">
        <f t="shared" si="11"/>
        <v>1.7037037037037039</v>
      </c>
      <c r="O36" s="600">
        <f t="shared" si="12"/>
        <v>1.1111111111111112</v>
      </c>
      <c r="P36" s="704">
        <v>2</v>
      </c>
      <c r="Q36" s="676">
        <v>0.5</v>
      </c>
      <c r="R36" s="676">
        <v>0.48167539267015713</v>
      </c>
      <c r="S36" s="600">
        <f t="shared" si="13"/>
        <v>1.830366492146597</v>
      </c>
      <c r="T36" s="600">
        <f t="shared" si="14"/>
        <v>0.96335078534031426</v>
      </c>
      <c r="U36" s="704">
        <v>1</v>
      </c>
      <c r="V36" s="676">
        <v>1</v>
      </c>
      <c r="W36" s="676">
        <v>0.69767441860465118</v>
      </c>
      <c r="X36" s="600">
        <f t="shared" si="15"/>
        <v>0.34325581395348836</v>
      </c>
      <c r="Y36" s="600">
        <f t="shared" si="16"/>
        <v>0.69767441860465118</v>
      </c>
      <c r="Z36" s="704">
        <v>1</v>
      </c>
      <c r="AA36" s="676">
        <v>0.9</v>
      </c>
      <c r="AB36" s="676">
        <v>0.84</v>
      </c>
      <c r="AC36" s="600">
        <f t="shared" si="17"/>
        <v>0.74666666666666648</v>
      </c>
      <c r="AD36" s="601">
        <f t="shared" si="18"/>
        <v>0.93333333333333324</v>
      </c>
      <c r="AE36" s="704">
        <v>2</v>
      </c>
      <c r="AF36" s="686">
        <v>0.12</v>
      </c>
      <c r="AG36" s="686">
        <v>0.10594594594594595</v>
      </c>
      <c r="AH36" s="600">
        <f t="shared" si="19"/>
        <v>1.1330330330330332</v>
      </c>
      <c r="AI36" s="601">
        <f t="shared" si="20"/>
        <v>0.88288288288288297</v>
      </c>
      <c r="AJ36" s="704">
        <v>2</v>
      </c>
      <c r="AK36" s="682">
        <v>19.148386019824624</v>
      </c>
      <c r="AL36" s="682">
        <v>24.666666666666668</v>
      </c>
      <c r="AM36" s="600">
        <f t="shared" si="21"/>
        <v>2.5763703156108178</v>
      </c>
      <c r="AN36" s="601">
        <f t="shared" si="22"/>
        <v>1.2881851578054089</v>
      </c>
      <c r="AO36" s="704">
        <v>1</v>
      </c>
      <c r="AP36" s="686">
        <v>8.8295512711141447E-3</v>
      </c>
      <c r="AQ36" s="686">
        <v>1.1630279534788819E-2</v>
      </c>
      <c r="AR36" s="600">
        <f t="shared" si="23"/>
        <v>1.3171993884714448</v>
      </c>
      <c r="AS36" s="601">
        <f t="shared" si="24"/>
        <v>1.3171993884714448</v>
      </c>
      <c r="AT36" s="704">
        <v>1</v>
      </c>
      <c r="AU36" s="787">
        <v>28.077493883117409</v>
      </c>
      <c r="AV36" s="745">
        <v>22.333333333333332</v>
      </c>
      <c r="AW36" s="600">
        <f t="shared" si="25"/>
        <v>0.79541761904761887</v>
      </c>
      <c r="AX36" s="600">
        <f t="shared" si="26"/>
        <v>0.79541761904761887</v>
      </c>
      <c r="AY36" s="704">
        <v>1</v>
      </c>
      <c r="AZ36" s="745">
        <v>300</v>
      </c>
      <c r="BA36" s="745">
        <v>308.33333333333331</v>
      </c>
      <c r="BB36" s="600">
        <f t="shared" si="27"/>
        <v>1.0277777777777777</v>
      </c>
      <c r="BC36" s="601">
        <f t="shared" si="28"/>
        <v>1.0277777777777777</v>
      </c>
      <c r="BD36" s="704">
        <v>1</v>
      </c>
      <c r="BE36" s="745">
        <v>350</v>
      </c>
      <c r="BF36" s="745">
        <v>268</v>
      </c>
      <c r="BG36" s="600">
        <f t="shared" si="29"/>
        <v>0.76571428571428568</v>
      </c>
      <c r="BH36" s="600">
        <f t="shared" si="30"/>
        <v>0.76571428571428568</v>
      </c>
      <c r="BI36" s="704">
        <v>1</v>
      </c>
      <c r="BJ36" s="745">
        <v>42.683937189293722</v>
      </c>
      <c r="BK36" s="745">
        <v>56</v>
      </c>
      <c r="BL36" s="600">
        <f t="shared" si="31"/>
        <v>1.3119689439999997</v>
      </c>
      <c r="BM36" s="600">
        <f t="shared" si="32"/>
        <v>1.3119689439999997</v>
      </c>
      <c r="BN36" s="704">
        <v>1</v>
      </c>
      <c r="BO36" s="745">
        <v>170.73574875717489</v>
      </c>
      <c r="BP36" s="745">
        <v>129.66666666666666</v>
      </c>
      <c r="BQ36" s="600">
        <f t="shared" si="33"/>
        <v>0.599735720913946</v>
      </c>
      <c r="BR36" s="601">
        <f t="shared" si="34"/>
        <v>0.75945821311904738</v>
      </c>
      <c r="BS36" s="704">
        <v>1</v>
      </c>
      <c r="BT36" s="745">
        <v>57.647776589068712</v>
      </c>
      <c r="BU36" s="745">
        <v>85</v>
      </c>
      <c r="BV36" s="600">
        <f t="shared" si="35"/>
        <v>0.31459489606010832</v>
      </c>
      <c r="BW36" s="600">
        <f t="shared" si="36"/>
        <v>0.67820913634198488</v>
      </c>
      <c r="BX36" s="704">
        <v>1</v>
      </c>
      <c r="BY36" s="686">
        <v>1</v>
      </c>
      <c r="BZ36" s="686">
        <v>0.19047619047619047</v>
      </c>
      <c r="CA36" s="600">
        <f t="shared" si="37"/>
        <v>0.10285714285714286</v>
      </c>
      <c r="CB36" s="601">
        <f t="shared" si="38"/>
        <v>0.19047619047619047</v>
      </c>
      <c r="CC36" s="704">
        <v>0</v>
      </c>
      <c r="CD36" s="686">
        <v>0.8</v>
      </c>
      <c r="CE36" s="686">
        <v>0.39766081871345033</v>
      </c>
      <c r="CF36" s="600">
        <f t="shared" si="39"/>
        <v>0</v>
      </c>
      <c r="CG36" s="601">
        <f t="shared" si="40"/>
        <v>0.49707602339181289</v>
      </c>
      <c r="CH36" s="704">
        <v>1</v>
      </c>
      <c r="CI36" s="686">
        <v>0.8</v>
      </c>
      <c r="CJ36" s="686">
        <v>0.34285714285714286</v>
      </c>
      <c r="CK36" s="600">
        <f t="shared" si="41"/>
        <v>0.18749999999999997</v>
      </c>
      <c r="CL36" s="601">
        <f t="shared" si="42"/>
        <v>0.42857142857142855</v>
      </c>
      <c r="CM36" s="704">
        <v>1</v>
      </c>
      <c r="CN36" s="636">
        <v>70193.734707793512</v>
      </c>
      <c r="CO36" s="636">
        <v>87126.76</v>
      </c>
      <c r="CP36" s="600">
        <f t="shared" si="43"/>
        <v>0.85631727827939419</v>
      </c>
      <c r="CQ36" s="603">
        <f t="shared" si="44"/>
        <v>1.2412327163199999</v>
      </c>
      <c r="CR36" s="447"/>
      <c r="CS36" s="447">
        <f t="shared" si="46"/>
        <v>17.008639636700249</v>
      </c>
      <c r="CT36" s="447">
        <f t="shared" si="47"/>
        <v>16.929609365203465</v>
      </c>
      <c r="CU36" s="781" t="str">
        <f t="shared" si="1"/>
        <v>Department 31</v>
      </c>
      <c r="CV36" s="776">
        <f t="shared" si="45"/>
        <v>1.0046681686382688</v>
      </c>
      <c r="CW36" s="463">
        <f t="shared" si="2"/>
        <v>3.1112161395313705E-2</v>
      </c>
      <c r="CX36" s="463">
        <f t="shared" si="3"/>
        <v>1.4931396287328489E-2</v>
      </c>
      <c r="CY36" s="466">
        <f t="shared" si="4"/>
        <v>11978.182137195776</v>
      </c>
      <c r="CZ36" s="466">
        <f t="shared" si="5"/>
        <v>0</v>
      </c>
      <c r="DA36" s="466">
        <f t="shared" si="6"/>
        <v>11978.182137195776</v>
      </c>
      <c r="DB36" s="513">
        <f t="shared" si="7"/>
        <v>9582.5457097566214</v>
      </c>
      <c r="DC36" s="466">
        <f t="shared" si="8"/>
        <v>2395.6364274391544</v>
      </c>
      <c r="DD36" s="632" t="s">
        <v>256</v>
      </c>
      <c r="DE36" s="641"/>
      <c r="DF36" s="641"/>
      <c r="DG36" s="633"/>
    </row>
    <row r="37" spans="1:111" ht="15.75" thickBot="1" x14ac:dyDescent="0.3">
      <c r="B37" s="587" t="s">
        <v>255</v>
      </c>
      <c r="C37" s="717" t="s">
        <v>412</v>
      </c>
      <c r="D37" s="607">
        <v>8.1999999999999993</v>
      </c>
      <c r="E37" s="626">
        <f t="shared" si="0"/>
        <v>1.6545601291363999E-2</v>
      </c>
      <c r="F37" s="704">
        <v>2</v>
      </c>
      <c r="G37" s="676">
        <v>0.3</v>
      </c>
      <c r="H37" s="676">
        <v>0.40540540540540537</v>
      </c>
      <c r="I37" s="600">
        <f t="shared" si="9"/>
        <v>2.7027027027027026</v>
      </c>
      <c r="J37" s="600">
        <f t="shared" si="10"/>
        <v>1.3513513513513513</v>
      </c>
      <c r="K37" s="704">
        <v>1</v>
      </c>
      <c r="L37" s="676">
        <v>0.3</v>
      </c>
      <c r="M37" s="676">
        <v>0.40540540540540537</v>
      </c>
      <c r="N37" s="600">
        <f t="shared" si="11"/>
        <v>1.0360360360360361</v>
      </c>
      <c r="O37" s="600">
        <f t="shared" si="12"/>
        <v>1.3513513513513513</v>
      </c>
      <c r="P37" s="704">
        <v>2</v>
      </c>
      <c r="Q37" s="676">
        <v>0.3</v>
      </c>
      <c r="R37" s="676">
        <v>0.29729729729729726</v>
      </c>
      <c r="S37" s="600">
        <f t="shared" si="13"/>
        <v>1.8828828828828825</v>
      </c>
      <c r="T37" s="600">
        <f t="shared" si="14"/>
        <v>0.99099099099099086</v>
      </c>
      <c r="U37" s="704">
        <v>1</v>
      </c>
      <c r="V37" s="676">
        <v>1</v>
      </c>
      <c r="W37" s="676">
        <v>0.2857142857142857</v>
      </c>
      <c r="X37" s="600">
        <f t="shared" si="15"/>
        <v>0.14057142857142857</v>
      </c>
      <c r="Y37" s="600">
        <f t="shared" si="16"/>
        <v>0.2857142857142857</v>
      </c>
      <c r="Z37" s="704">
        <v>1</v>
      </c>
      <c r="AA37" s="676">
        <v>0.9</v>
      </c>
      <c r="AB37" s="676">
        <v>0.82</v>
      </c>
      <c r="AC37" s="600">
        <f t="shared" si="17"/>
        <v>0.7288888888888887</v>
      </c>
      <c r="AD37" s="601">
        <f t="shared" si="18"/>
        <v>0.91111111111111098</v>
      </c>
      <c r="AE37" s="704">
        <v>1</v>
      </c>
      <c r="AF37" s="686">
        <v>0.12</v>
      </c>
      <c r="AG37" s="686">
        <v>0.19531250000000003</v>
      </c>
      <c r="AH37" s="600">
        <f t="shared" si="19"/>
        <v>1.0443793402777781</v>
      </c>
      <c r="AI37" s="601">
        <f t="shared" si="20"/>
        <v>1.627604166666667</v>
      </c>
      <c r="AJ37" s="704">
        <v>1</v>
      </c>
      <c r="AK37" s="682">
        <v>14.516244666266315</v>
      </c>
      <c r="AL37" s="682">
        <v>3.3333333333333335</v>
      </c>
      <c r="AM37" s="600">
        <f t="shared" si="21"/>
        <v>0.22962780043791389</v>
      </c>
      <c r="AN37" s="601">
        <f t="shared" si="22"/>
        <v>0.22962780043791389</v>
      </c>
      <c r="AO37" s="704">
        <v>1</v>
      </c>
      <c r="AP37" s="686">
        <v>3.1991127793891826E-3</v>
      </c>
      <c r="AQ37" s="686">
        <v>3.2646398694144052E-3</v>
      </c>
      <c r="AR37" s="600">
        <f t="shared" si="23"/>
        <v>1.020482894647351</v>
      </c>
      <c r="AS37" s="601">
        <f t="shared" si="24"/>
        <v>1.020482894647351</v>
      </c>
      <c r="AT37" s="704">
        <v>0</v>
      </c>
      <c r="AU37" s="787">
        <v>5</v>
      </c>
      <c r="AV37" s="745">
        <v>3</v>
      </c>
      <c r="AW37" s="600">
        <f t="shared" si="25"/>
        <v>0</v>
      </c>
      <c r="AX37" s="600">
        <f t="shared" si="26"/>
        <v>0.6</v>
      </c>
      <c r="AY37" s="704">
        <v>1</v>
      </c>
      <c r="AZ37" s="745">
        <v>75</v>
      </c>
      <c r="BA37" s="745">
        <v>85.333333333333329</v>
      </c>
      <c r="BB37" s="600">
        <f t="shared" si="27"/>
        <v>1.1377777777777778</v>
      </c>
      <c r="BC37" s="601">
        <f t="shared" si="28"/>
        <v>1.1377777777777778</v>
      </c>
      <c r="BD37" s="704">
        <v>2</v>
      </c>
      <c r="BE37" s="745">
        <v>8500</v>
      </c>
      <c r="BF37" s="745">
        <v>7028</v>
      </c>
      <c r="BG37" s="600">
        <f t="shared" si="29"/>
        <v>1.6536470588235295</v>
      </c>
      <c r="BH37" s="600">
        <f t="shared" si="30"/>
        <v>0.82682352941176473</v>
      </c>
      <c r="BI37" s="704">
        <v>1</v>
      </c>
      <c r="BJ37" s="745">
        <v>51.220724627152471</v>
      </c>
      <c r="BK37" s="745">
        <v>112</v>
      </c>
      <c r="BL37" s="600">
        <f t="shared" si="31"/>
        <v>2</v>
      </c>
      <c r="BM37" s="600">
        <f t="shared" si="32"/>
        <v>2</v>
      </c>
      <c r="BN37" s="704">
        <v>2</v>
      </c>
      <c r="BO37" s="745">
        <v>204.88289850860988</v>
      </c>
      <c r="BP37" s="745">
        <v>236.66666666666666</v>
      </c>
      <c r="BQ37" s="600">
        <f t="shared" si="33"/>
        <v>1.8243888682472222</v>
      </c>
      <c r="BR37" s="601">
        <f t="shared" si="34"/>
        <v>1.1551313867063489</v>
      </c>
      <c r="BS37" s="704">
        <v>1</v>
      </c>
      <c r="BT37" s="745">
        <v>83.012798288258963</v>
      </c>
      <c r="BU37" s="745">
        <v>377</v>
      </c>
      <c r="BV37" s="600">
        <f t="shared" si="35"/>
        <v>0.1021390325669954</v>
      </c>
      <c r="BW37" s="600">
        <f t="shared" si="36"/>
        <v>0.22019309890784872</v>
      </c>
      <c r="BX37" s="704">
        <v>1</v>
      </c>
      <c r="BY37" s="686">
        <v>1</v>
      </c>
      <c r="BZ37" s="686">
        <v>0.67039106789283964</v>
      </c>
      <c r="CA37" s="600">
        <f t="shared" si="37"/>
        <v>0.36201117666213345</v>
      </c>
      <c r="CB37" s="601">
        <f t="shared" si="38"/>
        <v>0.67039106789283964</v>
      </c>
      <c r="CC37" s="704">
        <v>1</v>
      </c>
      <c r="CD37" s="686">
        <v>0.8</v>
      </c>
      <c r="CE37" s="686">
        <v>0.40909090909090912</v>
      </c>
      <c r="CF37" s="600">
        <f t="shared" si="39"/>
        <v>0.28124999999999994</v>
      </c>
      <c r="CG37" s="601">
        <f t="shared" si="40"/>
        <v>0.51136363636363635</v>
      </c>
      <c r="CH37" s="704">
        <v>1</v>
      </c>
      <c r="CI37" s="686">
        <v>0.8</v>
      </c>
      <c r="CJ37" s="686">
        <v>0.203125</v>
      </c>
      <c r="CK37" s="600">
        <f t="shared" si="41"/>
        <v>0.11108398437499999</v>
      </c>
      <c r="CL37" s="601">
        <f t="shared" si="42"/>
        <v>0.25390625</v>
      </c>
      <c r="CM37" s="704">
        <v>1</v>
      </c>
      <c r="CN37" s="636">
        <v>84232.481649352223</v>
      </c>
      <c r="CO37" s="636">
        <v>78466.570000000007</v>
      </c>
      <c r="CP37" s="600">
        <f t="shared" si="43"/>
        <v>0.64266783686129236</v>
      </c>
      <c r="CQ37" s="603">
        <f t="shared" si="44"/>
        <v>0.93154764603333329</v>
      </c>
      <c r="CR37" s="447"/>
      <c r="CS37" s="447">
        <f t="shared" si="46"/>
        <v>16.900537709758932</v>
      </c>
      <c r="CT37" s="447">
        <f t="shared" si="47"/>
        <v>16.860964931870132</v>
      </c>
      <c r="CU37" s="781" t="str">
        <f t="shared" si="1"/>
        <v>Department 32</v>
      </c>
      <c r="CV37" s="776">
        <f t="shared" si="45"/>
        <v>1.0023470055271866</v>
      </c>
      <c r="CW37" s="463">
        <f t="shared" si="2"/>
        <v>3.1040280545903774E-2</v>
      </c>
      <c r="CX37" s="463">
        <f t="shared" si="3"/>
        <v>1.6545601291363999E-2</v>
      </c>
      <c r="CY37" s="466">
        <f t="shared" si="4"/>
        <v>11950.508010172953</v>
      </c>
      <c r="CZ37" s="466">
        <f t="shared" si="5"/>
        <v>0</v>
      </c>
      <c r="DA37" s="466">
        <f t="shared" si="6"/>
        <v>11950.508010172953</v>
      </c>
      <c r="DB37" s="513">
        <f t="shared" si="7"/>
        <v>9560.4064081383622</v>
      </c>
      <c r="DC37" s="466">
        <f t="shared" si="8"/>
        <v>2390.1016020345901</v>
      </c>
      <c r="DD37" s="631" t="s">
        <v>255</v>
      </c>
      <c r="DE37" s="641"/>
      <c r="DF37" s="641"/>
      <c r="DG37" s="633"/>
    </row>
    <row r="38" spans="1:111" ht="15.75" thickTop="1" x14ac:dyDescent="0.25">
      <c r="B38" s="587" t="s">
        <v>256</v>
      </c>
      <c r="C38" s="716" t="s">
        <v>413</v>
      </c>
      <c r="D38" s="608">
        <v>8.34</v>
      </c>
      <c r="E38" s="627">
        <f t="shared" si="0"/>
        <v>1.6828087167070214E-2</v>
      </c>
      <c r="F38" s="705">
        <v>1</v>
      </c>
      <c r="G38" s="677">
        <v>0.15</v>
      </c>
      <c r="H38" s="677">
        <v>7.9787234042553196E-2</v>
      </c>
      <c r="I38" s="609">
        <f t="shared" si="9"/>
        <v>0.53191489361702138</v>
      </c>
      <c r="J38" s="609">
        <f t="shared" si="10"/>
        <v>0.53191489361702138</v>
      </c>
      <c r="K38" s="705">
        <v>2</v>
      </c>
      <c r="L38" s="677">
        <v>0.9</v>
      </c>
      <c r="M38" s="677">
        <v>0.98404255319148937</v>
      </c>
      <c r="N38" s="609">
        <f t="shared" si="11"/>
        <v>1.6765169424743895</v>
      </c>
      <c r="O38" s="609">
        <f t="shared" si="12"/>
        <v>1.0933806146572105</v>
      </c>
      <c r="P38" s="705">
        <v>1</v>
      </c>
      <c r="Q38" s="677">
        <v>0.15</v>
      </c>
      <c r="R38" s="677">
        <v>0.28191489361702132</v>
      </c>
      <c r="S38" s="609">
        <f t="shared" si="13"/>
        <v>1.7854609929078018</v>
      </c>
      <c r="T38" s="609">
        <f t="shared" si="14"/>
        <v>1.8794326241134756</v>
      </c>
      <c r="U38" s="705">
        <v>1</v>
      </c>
      <c r="V38" s="677">
        <v>1</v>
      </c>
      <c r="W38" s="677">
        <v>0.21126760563380281</v>
      </c>
      <c r="X38" s="609">
        <f t="shared" si="15"/>
        <v>0.10394366197183098</v>
      </c>
      <c r="Y38" s="609">
        <f t="shared" si="16"/>
        <v>0.21126760563380281</v>
      </c>
      <c r="Z38" s="705">
        <v>1</v>
      </c>
      <c r="AA38" s="677">
        <v>0.9</v>
      </c>
      <c r="AB38" s="677">
        <v>0.81</v>
      </c>
      <c r="AC38" s="609">
        <f t="shared" si="17"/>
        <v>0.72</v>
      </c>
      <c r="AD38" s="610">
        <f t="shared" si="18"/>
        <v>0.9</v>
      </c>
      <c r="AE38" s="705">
        <v>1</v>
      </c>
      <c r="AF38" s="687">
        <v>0.05</v>
      </c>
      <c r="AG38" s="687">
        <v>2.0750988142292492E-2</v>
      </c>
      <c r="AH38" s="609">
        <f t="shared" si="19"/>
        <v>0.26630434782608697</v>
      </c>
      <c r="AI38" s="610">
        <f t="shared" si="20"/>
        <v>0.41501976284584979</v>
      </c>
      <c r="AJ38" s="705">
        <v>1</v>
      </c>
      <c r="AK38" s="681">
        <v>13.403870213877237</v>
      </c>
      <c r="AL38" s="681">
        <v>14.666666666666666</v>
      </c>
      <c r="AM38" s="609">
        <f t="shared" si="21"/>
        <v>1.0942113309544013</v>
      </c>
      <c r="AN38" s="610">
        <f t="shared" si="22"/>
        <v>1.0942113309544013</v>
      </c>
      <c r="AO38" s="705">
        <v>1</v>
      </c>
      <c r="AP38" s="687">
        <v>4.6493772393789452E-3</v>
      </c>
      <c r="AQ38" s="687">
        <v>7.5494796980208117E-3</v>
      </c>
      <c r="AR38" s="609">
        <f t="shared" si="23"/>
        <v>1.6237614866091736</v>
      </c>
      <c r="AS38" s="610">
        <f t="shared" si="24"/>
        <v>1.6237614866091736</v>
      </c>
      <c r="AT38" s="705">
        <v>1</v>
      </c>
      <c r="AU38" s="787">
        <v>32.088564437848468</v>
      </c>
      <c r="AV38" s="742">
        <v>32</v>
      </c>
      <c r="AW38" s="609">
        <f t="shared" si="25"/>
        <v>0.99723999999999979</v>
      </c>
      <c r="AX38" s="609">
        <f t="shared" si="26"/>
        <v>0.99723999999999979</v>
      </c>
      <c r="AY38" s="705">
        <v>1</v>
      </c>
      <c r="AZ38" s="742">
        <v>275</v>
      </c>
      <c r="BA38" s="742">
        <v>337.33333333333331</v>
      </c>
      <c r="BB38" s="609">
        <f t="shared" si="27"/>
        <v>1.2266666666666666</v>
      </c>
      <c r="BC38" s="610">
        <f t="shared" si="28"/>
        <v>1.2266666666666666</v>
      </c>
      <c r="BD38" s="705">
        <v>0</v>
      </c>
      <c r="BE38" s="742">
        <v>0</v>
      </c>
      <c r="BF38" s="742">
        <v>0</v>
      </c>
      <c r="BG38" s="609">
        <f t="shared" si="29"/>
        <v>0</v>
      </c>
      <c r="BH38" s="609">
        <f t="shared" si="30"/>
        <v>0</v>
      </c>
      <c r="BI38" s="705">
        <v>1</v>
      </c>
      <c r="BJ38" s="742">
        <v>48.781642502049969</v>
      </c>
      <c r="BK38" s="742">
        <v>119</v>
      </c>
      <c r="BL38" s="609">
        <f t="shared" si="31"/>
        <v>2</v>
      </c>
      <c r="BM38" s="609">
        <f t="shared" si="32"/>
        <v>2</v>
      </c>
      <c r="BN38" s="705">
        <v>1</v>
      </c>
      <c r="BO38" s="742">
        <v>195.12657000819988</v>
      </c>
      <c r="BP38" s="742">
        <v>295.33333333333331</v>
      </c>
      <c r="BQ38" s="609">
        <f t="shared" si="33"/>
        <v>1.195231664880557</v>
      </c>
      <c r="BR38" s="610">
        <f t="shared" si="34"/>
        <v>1.513547505708333</v>
      </c>
      <c r="BS38" s="705">
        <v>0</v>
      </c>
      <c r="BT38" s="742">
        <v>75.295055136742818</v>
      </c>
      <c r="BU38" s="742">
        <v>45.333333333333336</v>
      </c>
      <c r="BV38" s="609">
        <f t="shared" si="35"/>
        <v>0</v>
      </c>
      <c r="BW38" s="609">
        <f t="shared" si="36"/>
        <v>1.6609203338987386</v>
      </c>
      <c r="BX38" s="705">
        <v>1</v>
      </c>
      <c r="BY38" s="687">
        <v>1</v>
      </c>
      <c r="BZ38" s="687">
        <v>0.76328747391010376</v>
      </c>
      <c r="CA38" s="609">
        <f t="shared" si="37"/>
        <v>0.41217523591145605</v>
      </c>
      <c r="CB38" s="610">
        <f t="shared" si="38"/>
        <v>0.76328747391010376</v>
      </c>
      <c r="CC38" s="705">
        <v>1</v>
      </c>
      <c r="CD38" s="687">
        <v>0.8</v>
      </c>
      <c r="CE38" s="687">
        <v>0.64473684210526316</v>
      </c>
      <c r="CF38" s="609">
        <f t="shared" si="39"/>
        <v>0.44325657894736831</v>
      </c>
      <c r="CG38" s="610">
        <f t="shared" si="40"/>
        <v>0.80592105263157887</v>
      </c>
      <c r="CH38" s="705">
        <v>1</v>
      </c>
      <c r="CI38" s="687">
        <v>0.8</v>
      </c>
      <c r="CJ38" s="687">
        <v>0.57211538461538458</v>
      </c>
      <c r="CK38" s="609">
        <f t="shared" si="41"/>
        <v>0.31287560096153838</v>
      </c>
      <c r="CL38" s="610">
        <f t="shared" si="42"/>
        <v>0.71514423076923073</v>
      </c>
      <c r="CM38" s="705">
        <v>1</v>
      </c>
      <c r="CN38" s="637">
        <v>80221.411094621159</v>
      </c>
      <c r="CO38" s="637">
        <v>150973.06</v>
      </c>
      <c r="CP38" s="609">
        <f t="shared" si="43"/>
        <v>1.2983466256936758</v>
      </c>
      <c r="CQ38" s="612">
        <f t="shared" si="44"/>
        <v>1.8819546794299999</v>
      </c>
      <c r="CR38" s="447"/>
      <c r="CS38" s="447">
        <f t="shared" si="46"/>
        <v>15.687906029421965</v>
      </c>
      <c r="CT38" s="447">
        <f t="shared" si="47"/>
        <v>13.424081509999999</v>
      </c>
      <c r="CU38" s="781" t="str">
        <f t="shared" si="1"/>
        <v>Department 33</v>
      </c>
      <c r="CV38" s="776">
        <f t="shared" si="45"/>
        <v>1.1686390623995822</v>
      </c>
      <c r="CW38" s="463">
        <f t="shared" si="2"/>
        <v>3.6189946349673707E-2</v>
      </c>
      <c r="CX38" s="463">
        <f t="shared" si="3"/>
        <v>1.6828087167070214E-2</v>
      </c>
      <c r="CY38" s="466">
        <f t="shared" si="4"/>
        <v>13933.129344624378</v>
      </c>
      <c r="CZ38" s="466">
        <f t="shared" si="5"/>
        <v>0</v>
      </c>
      <c r="DA38" s="466">
        <f t="shared" si="6"/>
        <v>13933.129344624378</v>
      </c>
      <c r="DB38" s="513">
        <f t="shared" si="7"/>
        <v>11146.503475699503</v>
      </c>
      <c r="DC38" s="466">
        <f t="shared" si="8"/>
        <v>2786.6258689248748</v>
      </c>
      <c r="DD38" s="631" t="s">
        <v>256</v>
      </c>
      <c r="DE38" s="641"/>
      <c r="DF38" s="641"/>
      <c r="DG38" s="633"/>
    </row>
    <row r="39" spans="1:111" ht="15.75" thickBot="1" x14ac:dyDescent="0.3">
      <c r="B39" s="587" t="s">
        <v>255</v>
      </c>
      <c r="C39" s="717" t="s">
        <v>414</v>
      </c>
      <c r="D39" s="615">
        <v>6</v>
      </c>
      <c r="E39" s="628">
        <f t="shared" si="0"/>
        <v>1.2106537530266342E-2</v>
      </c>
      <c r="F39" s="616">
        <v>1</v>
      </c>
      <c r="G39" s="617">
        <v>0.3</v>
      </c>
      <c r="H39" s="617">
        <v>0.27499999999999997</v>
      </c>
      <c r="I39" s="618">
        <f t="shared" si="9"/>
        <v>0.91666666666666663</v>
      </c>
      <c r="J39" s="618">
        <f t="shared" si="10"/>
        <v>0.91666666666666663</v>
      </c>
      <c r="K39" s="616">
        <v>1</v>
      </c>
      <c r="L39" s="617">
        <v>0.2</v>
      </c>
      <c r="M39" s="617">
        <v>1</v>
      </c>
      <c r="N39" s="618">
        <f t="shared" si="11"/>
        <v>1.5333333333333334</v>
      </c>
      <c r="O39" s="618">
        <f t="shared" si="12"/>
        <v>2</v>
      </c>
      <c r="P39" s="616">
        <v>1</v>
      </c>
      <c r="Q39" s="617">
        <v>0.05</v>
      </c>
      <c r="R39" s="617">
        <v>0.17500000000000002</v>
      </c>
      <c r="S39" s="618">
        <f t="shared" si="13"/>
        <v>1.9</v>
      </c>
      <c r="T39" s="618">
        <f t="shared" si="14"/>
        <v>2</v>
      </c>
      <c r="U39" s="616">
        <v>1</v>
      </c>
      <c r="V39" s="617">
        <v>1</v>
      </c>
      <c r="W39" s="617">
        <v>0.44444444444444442</v>
      </c>
      <c r="X39" s="618">
        <f t="shared" si="15"/>
        <v>0.21866666666666665</v>
      </c>
      <c r="Y39" s="618">
        <f t="shared" si="16"/>
        <v>0.44444444444444442</v>
      </c>
      <c r="Z39" s="616">
        <v>1</v>
      </c>
      <c r="AA39" s="617">
        <v>0.9</v>
      </c>
      <c r="AB39" s="617">
        <v>0.38</v>
      </c>
      <c r="AC39" s="618">
        <f t="shared" si="17"/>
        <v>0.33777777777777773</v>
      </c>
      <c r="AD39" s="619">
        <f t="shared" si="18"/>
        <v>0.42222222222222222</v>
      </c>
      <c r="AE39" s="616">
        <v>1</v>
      </c>
      <c r="AF39" s="622">
        <v>0.12</v>
      </c>
      <c r="AG39" s="622">
        <v>6.936416184971099E-2</v>
      </c>
      <c r="AH39" s="618">
        <f t="shared" si="19"/>
        <v>0.37090558766859349</v>
      </c>
      <c r="AI39" s="619">
        <f t="shared" si="20"/>
        <v>0.5780346820809249</v>
      </c>
      <c r="AJ39" s="616">
        <v>1</v>
      </c>
      <c r="AK39" s="661">
        <v>3.4562487300634079</v>
      </c>
      <c r="AL39" s="661">
        <v>4.333333333333333</v>
      </c>
      <c r="AM39" s="618">
        <f t="shared" si="21"/>
        <v>1.2537677903910098</v>
      </c>
      <c r="AN39" s="619">
        <f t="shared" si="22"/>
        <v>1.2537677903910098</v>
      </c>
      <c r="AO39" s="616">
        <v>1</v>
      </c>
      <c r="AP39" s="622">
        <v>6.5119717909344257E-3</v>
      </c>
      <c r="AQ39" s="622">
        <v>4.896959804121608E-3</v>
      </c>
      <c r="AR39" s="618">
        <f t="shared" si="23"/>
        <v>0.75199339943991472</v>
      </c>
      <c r="AS39" s="619">
        <f t="shared" si="24"/>
        <v>0.75199339943991472</v>
      </c>
      <c r="AT39" s="616">
        <v>0</v>
      </c>
      <c r="AU39" s="787">
        <v>8.0221411094621171</v>
      </c>
      <c r="AV39" s="746">
        <v>2.6666666666666665</v>
      </c>
      <c r="AW39" s="618">
        <f t="shared" si="25"/>
        <v>0</v>
      </c>
      <c r="AX39" s="618">
        <f t="shared" si="26"/>
        <v>0.33241333333333323</v>
      </c>
      <c r="AY39" s="616">
        <v>1</v>
      </c>
      <c r="AZ39" s="746">
        <v>30</v>
      </c>
      <c r="BA39" s="746">
        <v>58</v>
      </c>
      <c r="BB39" s="618">
        <f t="shared" si="27"/>
        <v>1.9333333333333333</v>
      </c>
      <c r="BC39" s="619">
        <f t="shared" si="28"/>
        <v>1.9333333333333333</v>
      </c>
      <c r="BD39" s="616">
        <v>1</v>
      </c>
      <c r="BE39" s="746">
        <v>1500</v>
      </c>
      <c r="BF39" s="746">
        <v>720</v>
      </c>
      <c r="BG39" s="618">
        <f t="shared" si="29"/>
        <v>0.48</v>
      </c>
      <c r="BH39" s="618">
        <f t="shared" si="30"/>
        <v>0.48</v>
      </c>
      <c r="BI39" s="616">
        <v>1</v>
      </c>
      <c r="BJ39" s="746">
        <v>12.195410625512492</v>
      </c>
      <c r="BK39" s="746">
        <v>1.3333333333333333</v>
      </c>
      <c r="BL39" s="618">
        <f t="shared" si="31"/>
        <v>0.1093307453333333</v>
      </c>
      <c r="BM39" s="618">
        <f t="shared" si="32"/>
        <v>0.1093307453333333</v>
      </c>
      <c r="BN39" s="616">
        <v>1</v>
      </c>
      <c r="BO39" s="746">
        <v>48.781642502049969</v>
      </c>
      <c r="BP39" s="746">
        <v>43.666666666666664</v>
      </c>
      <c r="BQ39" s="618">
        <f t="shared" si="33"/>
        <v>0.70688644740114204</v>
      </c>
      <c r="BR39" s="619">
        <f t="shared" si="34"/>
        <v>0.89514547741666639</v>
      </c>
      <c r="BS39" s="616">
        <v>1</v>
      </c>
      <c r="BT39" s="746">
        <v>4.7059409460464261</v>
      </c>
      <c r="BU39" s="746">
        <v>31</v>
      </c>
      <c r="BV39" s="618">
        <f t="shared" si="35"/>
        <v>7.0416237432808976E-2</v>
      </c>
      <c r="BW39" s="618">
        <f t="shared" si="36"/>
        <v>0.15180454664665891</v>
      </c>
      <c r="BX39" s="616">
        <v>1</v>
      </c>
      <c r="BY39" s="622">
        <v>1</v>
      </c>
      <c r="BZ39" s="622">
        <v>0.81632653061224492</v>
      </c>
      <c r="CA39" s="618">
        <f t="shared" si="37"/>
        <v>0.44081632653061226</v>
      </c>
      <c r="CB39" s="619">
        <f t="shared" si="38"/>
        <v>0.81632653061224492</v>
      </c>
      <c r="CC39" s="616">
        <v>1</v>
      </c>
      <c r="CD39" s="622">
        <v>0.8</v>
      </c>
      <c r="CE39" s="622">
        <v>0.56756756756756754</v>
      </c>
      <c r="CF39" s="618">
        <f t="shared" si="39"/>
        <v>0.39020270270270263</v>
      </c>
      <c r="CG39" s="619">
        <f t="shared" si="40"/>
        <v>0.70945945945945943</v>
      </c>
      <c r="CH39" s="616">
        <v>1</v>
      </c>
      <c r="CI39" s="622">
        <v>0.8</v>
      </c>
      <c r="CJ39" s="622">
        <v>0.42499999999999999</v>
      </c>
      <c r="CK39" s="618">
        <f t="shared" si="41"/>
        <v>0.23242187499999997</v>
      </c>
      <c r="CL39" s="619">
        <f t="shared" si="42"/>
        <v>0.53125</v>
      </c>
      <c r="CM39" s="616">
        <v>1</v>
      </c>
      <c r="CN39" s="638">
        <v>20055.35277365529</v>
      </c>
      <c r="CO39" s="638">
        <v>8922.6200000000008</v>
      </c>
      <c r="CP39" s="618">
        <f t="shared" si="43"/>
        <v>0.30693300034713228</v>
      </c>
      <c r="CQ39" s="621">
        <f t="shared" si="44"/>
        <v>0.44489967844</v>
      </c>
      <c r="CR39" s="447"/>
      <c r="CS39" s="447">
        <f t="shared" si="46"/>
        <v>11.953451890025029</v>
      </c>
      <c r="CT39" s="447">
        <f t="shared" si="47"/>
        <v>13.12127603187013</v>
      </c>
      <c r="CU39" s="781" t="str">
        <f t="shared" si="1"/>
        <v>Department 34</v>
      </c>
      <c r="CV39" s="776">
        <f t="shared" si="45"/>
        <v>0.91099766981438512</v>
      </c>
      <c r="CW39" s="463">
        <f t="shared" si="2"/>
        <v>2.8211410910366767E-2</v>
      </c>
      <c r="CX39" s="463">
        <f t="shared" si="3"/>
        <v>1.2106537530266342E-2</v>
      </c>
      <c r="CY39" s="466">
        <f t="shared" si="4"/>
        <v>10861.393200491206</v>
      </c>
      <c r="CZ39" s="466">
        <f t="shared" si="5"/>
        <v>0</v>
      </c>
      <c r="DA39" s="466">
        <f t="shared" si="6"/>
        <v>10861.393200491206</v>
      </c>
      <c r="DB39" s="513">
        <f t="shared" si="7"/>
        <v>8689.1145603929654</v>
      </c>
      <c r="DC39" s="466">
        <f t="shared" si="8"/>
        <v>2172.2786400982409</v>
      </c>
      <c r="DD39" s="632" t="s">
        <v>255</v>
      </c>
      <c r="DE39" s="641"/>
      <c r="DF39" s="641"/>
      <c r="DG39" s="633"/>
    </row>
    <row r="40" spans="1:111" ht="15.75" thickTop="1" x14ac:dyDescent="0.25">
      <c r="B40" s="587" t="s">
        <v>255</v>
      </c>
      <c r="C40" s="716" t="s">
        <v>415</v>
      </c>
      <c r="D40" s="608">
        <v>3.6000000000000005</v>
      </c>
      <c r="E40" s="627">
        <f t="shared" si="0"/>
        <v>7.2639225181598058E-3</v>
      </c>
      <c r="F40" s="705">
        <v>1</v>
      </c>
      <c r="G40" s="677">
        <v>0.5</v>
      </c>
      <c r="H40" s="677">
        <v>0.5</v>
      </c>
      <c r="I40" s="609">
        <f t="shared" si="9"/>
        <v>1</v>
      </c>
      <c r="J40" s="609">
        <f t="shared" si="10"/>
        <v>1</v>
      </c>
      <c r="K40" s="705">
        <v>1</v>
      </c>
      <c r="L40" s="677">
        <v>0.5</v>
      </c>
      <c r="M40" s="677">
        <v>1</v>
      </c>
      <c r="N40" s="609">
        <f t="shared" si="11"/>
        <v>1.5333333333333334</v>
      </c>
      <c r="O40" s="609">
        <f t="shared" si="12"/>
        <v>2</v>
      </c>
      <c r="P40" s="705">
        <v>0</v>
      </c>
      <c r="Q40" s="677">
        <v>0.3</v>
      </c>
      <c r="R40" s="677">
        <v>0.5</v>
      </c>
      <c r="S40" s="609">
        <f t="shared" si="13"/>
        <v>0</v>
      </c>
      <c r="T40" s="609">
        <f t="shared" si="14"/>
        <v>1.6666666666666667</v>
      </c>
      <c r="U40" s="705">
        <v>0</v>
      </c>
      <c r="V40" s="677">
        <v>1</v>
      </c>
      <c r="W40" s="677">
        <v>1</v>
      </c>
      <c r="X40" s="609">
        <f t="shared" si="15"/>
        <v>0</v>
      </c>
      <c r="Y40" s="609">
        <f t="shared" si="16"/>
        <v>1</v>
      </c>
      <c r="Z40" s="705">
        <v>1</v>
      </c>
      <c r="AA40" s="677">
        <v>0.9</v>
      </c>
      <c r="AB40" s="677">
        <v>0.75</v>
      </c>
      <c r="AC40" s="609">
        <f t="shared" si="17"/>
        <v>0.66666666666666652</v>
      </c>
      <c r="AD40" s="610">
        <f t="shared" si="18"/>
        <v>0.83333333333333326</v>
      </c>
      <c r="AE40" s="705">
        <v>1</v>
      </c>
      <c r="AF40" s="687">
        <v>0.12</v>
      </c>
      <c r="AG40" s="687">
        <v>2.8571428571428571E-2</v>
      </c>
      <c r="AH40" s="609">
        <f t="shared" si="19"/>
        <v>0.15277777777777779</v>
      </c>
      <c r="AI40" s="610">
        <f t="shared" si="20"/>
        <v>0.23809523809523811</v>
      </c>
      <c r="AJ40" s="705">
        <v>0</v>
      </c>
      <c r="AK40" s="681">
        <v>6.65327880537206</v>
      </c>
      <c r="AL40" s="681">
        <v>0.33333333333333331</v>
      </c>
      <c r="AM40" s="609">
        <f t="shared" si="21"/>
        <v>0</v>
      </c>
      <c r="AN40" s="610">
        <f t="shared" si="22"/>
        <v>5.010061100463576E-2</v>
      </c>
      <c r="AO40" s="705">
        <v>0</v>
      </c>
      <c r="AP40" s="687">
        <v>4.265483705852244E-5</v>
      </c>
      <c r="AQ40" s="687">
        <v>0</v>
      </c>
      <c r="AR40" s="609">
        <f t="shared" si="23"/>
        <v>0</v>
      </c>
      <c r="AS40" s="610">
        <f t="shared" si="24"/>
        <v>0</v>
      </c>
      <c r="AT40" s="705">
        <v>0</v>
      </c>
      <c r="AU40" s="787">
        <v>5</v>
      </c>
      <c r="AV40" s="742">
        <v>0.33333333333333331</v>
      </c>
      <c r="AW40" s="609">
        <f t="shared" si="25"/>
        <v>0</v>
      </c>
      <c r="AX40" s="609">
        <f t="shared" si="26"/>
        <v>6.6666666666666666E-2</v>
      </c>
      <c r="AY40" s="705">
        <v>1</v>
      </c>
      <c r="AZ40" s="742">
        <v>15</v>
      </c>
      <c r="BA40" s="742">
        <v>11.666666666666666</v>
      </c>
      <c r="BB40" s="609">
        <f t="shared" si="27"/>
        <v>0.77777777777777779</v>
      </c>
      <c r="BC40" s="610">
        <f t="shared" si="28"/>
        <v>0.77777777777777779</v>
      </c>
      <c r="BD40" s="705">
        <v>1</v>
      </c>
      <c r="BE40" s="742">
        <v>4000</v>
      </c>
      <c r="BF40" s="742">
        <v>4298.333333333333</v>
      </c>
      <c r="BG40" s="609">
        <f t="shared" si="29"/>
        <v>1.0745833333333332</v>
      </c>
      <c r="BH40" s="609">
        <f t="shared" si="30"/>
        <v>1.0745833333333332</v>
      </c>
      <c r="BI40" s="705">
        <v>1</v>
      </c>
      <c r="BJ40" s="742">
        <v>23.476165454111548</v>
      </c>
      <c r="BK40" s="742">
        <v>67</v>
      </c>
      <c r="BL40" s="609">
        <f t="shared" si="31"/>
        <v>2</v>
      </c>
      <c r="BM40" s="609">
        <f t="shared" si="32"/>
        <v>2</v>
      </c>
      <c r="BN40" s="705">
        <v>1</v>
      </c>
      <c r="BO40" s="742">
        <v>93.904661816446193</v>
      </c>
      <c r="BP40" s="742">
        <v>88</v>
      </c>
      <c r="BQ40" s="609">
        <f t="shared" si="33"/>
        <v>0.74003379444394368</v>
      </c>
      <c r="BR40" s="610">
        <f t="shared" si="34"/>
        <v>0.93712067428571399</v>
      </c>
      <c r="BS40" s="705">
        <v>1</v>
      </c>
      <c r="BT40" s="742">
        <v>17.43845241819329</v>
      </c>
      <c r="BU40" s="742">
        <v>91.666666666666671</v>
      </c>
      <c r="BV40" s="609">
        <f t="shared" si="35"/>
        <v>8.8243868344860393E-2</v>
      </c>
      <c r="BW40" s="609">
        <f t="shared" si="36"/>
        <v>0.19023766274392678</v>
      </c>
      <c r="BX40" s="705">
        <v>1</v>
      </c>
      <c r="BY40" s="687">
        <v>1</v>
      </c>
      <c r="BZ40" s="687">
        <v>0.45715371637863972</v>
      </c>
      <c r="CA40" s="609">
        <f t="shared" si="37"/>
        <v>0.24686300684446547</v>
      </c>
      <c r="CB40" s="610">
        <f t="shared" si="38"/>
        <v>0.45715371637863972</v>
      </c>
      <c r="CC40" s="705">
        <v>1</v>
      </c>
      <c r="CD40" s="687">
        <v>0.8</v>
      </c>
      <c r="CE40" s="687">
        <v>0.375</v>
      </c>
      <c r="CF40" s="609">
        <f t="shared" si="39"/>
        <v>0.25781249999999994</v>
      </c>
      <c r="CG40" s="610">
        <f t="shared" si="40"/>
        <v>0.46875</v>
      </c>
      <c r="CH40" s="705">
        <v>1</v>
      </c>
      <c r="CI40" s="687">
        <v>0.8</v>
      </c>
      <c r="CJ40" s="687">
        <v>0.33333333333333331</v>
      </c>
      <c r="CK40" s="609">
        <f t="shared" si="41"/>
        <v>0.18229166666666663</v>
      </c>
      <c r="CL40" s="610">
        <f t="shared" si="42"/>
        <v>0.41666666666666663</v>
      </c>
      <c r="CM40" s="705">
        <v>1</v>
      </c>
      <c r="CN40" s="637">
        <v>38606.554089286437</v>
      </c>
      <c r="CO40" s="637">
        <v>40939.08</v>
      </c>
      <c r="CP40" s="609">
        <f t="shared" si="43"/>
        <v>0.73157445460890191</v>
      </c>
      <c r="CQ40" s="612">
        <f t="shared" si="44"/>
        <v>1.0604178737454544</v>
      </c>
      <c r="CR40" s="447"/>
      <c r="CS40" s="447">
        <f t="shared" si="46"/>
        <v>9.4519581797977263</v>
      </c>
      <c r="CT40" s="447">
        <f t="shared" si="47"/>
        <v>9.6792760318701312</v>
      </c>
      <c r="CU40" s="781" t="str">
        <f t="shared" si="1"/>
        <v>Department 35</v>
      </c>
      <c r="CV40" s="776">
        <f t="shared" si="45"/>
        <v>0.9765149943731396</v>
      </c>
      <c r="CW40" s="463">
        <f t="shared" si="2"/>
        <v>3.0240325172300589E-2</v>
      </c>
      <c r="CX40" s="463">
        <f t="shared" si="3"/>
        <v>7.2639225181598058E-3</v>
      </c>
      <c r="CY40" s="466">
        <f t="shared" si="4"/>
        <v>11642.525191335726</v>
      </c>
      <c r="CZ40" s="466">
        <f t="shared" si="5"/>
        <v>0</v>
      </c>
      <c r="DA40" s="466">
        <f t="shared" si="6"/>
        <v>11642.525191335726</v>
      </c>
      <c r="DB40" s="513">
        <f t="shared" si="7"/>
        <v>9314.0201530685808</v>
      </c>
      <c r="DC40" s="466">
        <f t="shared" si="8"/>
        <v>2328.5050382671448</v>
      </c>
      <c r="DD40" s="631" t="s">
        <v>255</v>
      </c>
      <c r="DE40" s="643"/>
      <c r="DF40" s="643"/>
      <c r="DG40" s="644"/>
    </row>
    <row r="41" spans="1:111" ht="15.75" thickBot="1" x14ac:dyDescent="0.3">
      <c r="B41" s="587" t="s">
        <v>361</v>
      </c>
      <c r="C41" s="717" t="s">
        <v>416</v>
      </c>
      <c r="D41" s="428"/>
      <c r="E41" s="441">
        <f t="shared" si="0"/>
        <v>0</v>
      </c>
      <c r="F41" s="429">
        <v>0</v>
      </c>
      <c r="G41" s="430">
        <v>0.4</v>
      </c>
      <c r="H41" s="430">
        <v>0.49180327868852464</v>
      </c>
      <c r="I41" s="431">
        <f t="shared" si="9"/>
        <v>0</v>
      </c>
      <c r="J41" s="431">
        <f t="shared" si="10"/>
        <v>1.2295081967213115</v>
      </c>
      <c r="K41" s="429">
        <v>0</v>
      </c>
      <c r="L41" s="430">
        <v>0.6</v>
      </c>
      <c r="M41" s="430">
        <v>0.93442622950819676</v>
      </c>
      <c r="N41" s="431">
        <f t="shared" si="11"/>
        <v>0</v>
      </c>
      <c r="O41" s="431">
        <f t="shared" si="12"/>
        <v>1.557377049180328</v>
      </c>
      <c r="P41" s="429">
        <v>0</v>
      </c>
      <c r="Q41" s="430">
        <v>0.4</v>
      </c>
      <c r="R41" s="430">
        <v>0.16393442622950821</v>
      </c>
      <c r="S41" s="431">
        <f t="shared" si="13"/>
        <v>0</v>
      </c>
      <c r="T41" s="431">
        <f t="shared" si="14"/>
        <v>0.4098360655737705</v>
      </c>
      <c r="U41" s="429">
        <v>0</v>
      </c>
      <c r="V41" s="430">
        <v>1</v>
      </c>
      <c r="W41" s="430">
        <v>0.17153284671532848</v>
      </c>
      <c r="X41" s="431">
        <f t="shared" si="15"/>
        <v>0</v>
      </c>
      <c r="Y41" s="431">
        <f t="shared" si="16"/>
        <v>0.17153284671532848</v>
      </c>
      <c r="Z41" s="429">
        <v>0</v>
      </c>
      <c r="AA41" s="430">
        <v>0.9</v>
      </c>
      <c r="AB41" s="430">
        <v>0.56999999999999995</v>
      </c>
      <c r="AC41" s="431">
        <f t="shared" si="17"/>
        <v>0</v>
      </c>
      <c r="AD41" s="432">
        <f t="shared" si="18"/>
        <v>0.6333333333333333</v>
      </c>
      <c r="AE41" s="429">
        <v>0</v>
      </c>
      <c r="AF41" s="434">
        <v>0.12</v>
      </c>
      <c r="AG41" s="434">
        <v>0.10548823948681398</v>
      </c>
      <c r="AH41" s="431">
        <f t="shared" si="19"/>
        <v>0</v>
      </c>
      <c r="AI41" s="432">
        <f t="shared" si="20"/>
        <v>0.8790686623901165</v>
      </c>
      <c r="AJ41" s="429">
        <v>0</v>
      </c>
      <c r="AK41" s="566">
        <v>0</v>
      </c>
      <c r="AL41" s="566">
        <v>120.66666666666667</v>
      </c>
      <c r="AM41" s="431">
        <f t="shared" si="21"/>
        <v>0</v>
      </c>
      <c r="AN41" s="432">
        <f t="shared" si="22"/>
        <v>0</v>
      </c>
      <c r="AO41" s="429">
        <v>0</v>
      </c>
      <c r="AP41" s="434">
        <v>0.40000284365580391</v>
      </c>
      <c r="AQ41" s="434">
        <v>0.35686594572536218</v>
      </c>
      <c r="AR41" s="431">
        <f t="shared" si="23"/>
        <v>0</v>
      </c>
      <c r="AS41" s="432">
        <f t="shared" si="24"/>
        <v>0.8921585218340089</v>
      </c>
      <c r="AT41" s="429">
        <v>0</v>
      </c>
      <c r="AU41" s="743">
        <v>584</v>
      </c>
      <c r="AV41" s="743">
        <v>578</v>
      </c>
      <c r="AW41" s="431">
        <f t="shared" si="25"/>
        <v>0</v>
      </c>
      <c r="AX41" s="431">
        <f t="shared" si="26"/>
        <v>0.98972602739726023</v>
      </c>
      <c r="AY41" s="429">
        <v>0</v>
      </c>
      <c r="AZ41" s="743">
        <v>0</v>
      </c>
      <c r="BA41" s="743">
        <v>1870.6666666666667</v>
      </c>
      <c r="BB41" s="431">
        <f t="shared" si="27"/>
        <v>0</v>
      </c>
      <c r="BC41" s="432">
        <f t="shared" si="28"/>
        <v>0</v>
      </c>
      <c r="BD41" s="429">
        <v>0</v>
      </c>
      <c r="BE41" s="743">
        <v>3800</v>
      </c>
      <c r="BF41" s="743">
        <v>4550.333333333333</v>
      </c>
      <c r="BG41" s="431">
        <f t="shared" si="29"/>
        <v>0</v>
      </c>
      <c r="BH41" s="431">
        <f t="shared" si="30"/>
        <v>1.1974561403508772</v>
      </c>
      <c r="BI41" s="429">
        <v>0</v>
      </c>
      <c r="BJ41" s="743">
        <v>0</v>
      </c>
      <c r="BK41" s="743">
        <v>166</v>
      </c>
      <c r="BL41" s="431">
        <f t="shared" si="31"/>
        <v>0</v>
      </c>
      <c r="BM41" s="431">
        <f t="shared" si="32"/>
        <v>0</v>
      </c>
      <c r="BN41" s="429">
        <v>0</v>
      </c>
      <c r="BO41" s="743">
        <v>0</v>
      </c>
      <c r="BP41" s="743">
        <v>230.33333333333334</v>
      </c>
      <c r="BQ41" s="431">
        <f t="shared" si="33"/>
        <v>0</v>
      </c>
      <c r="BR41" s="432">
        <f t="shared" si="34"/>
        <v>0</v>
      </c>
      <c r="BS41" s="429">
        <v>0</v>
      </c>
      <c r="BT41" s="743">
        <v>0</v>
      </c>
      <c r="BU41" s="743">
        <v>259</v>
      </c>
      <c r="BV41" s="431">
        <f t="shared" si="35"/>
        <v>0</v>
      </c>
      <c r="BW41" s="431">
        <f t="shared" si="36"/>
        <v>0</v>
      </c>
      <c r="BX41" s="429">
        <v>0</v>
      </c>
      <c r="BY41" s="434">
        <v>1</v>
      </c>
      <c r="BZ41" s="434">
        <v>0.76524507613158177</v>
      </c>
      <c r="CA41" s="431">
        <f t="shared" si="37"/>
        <v>0</v>
      </c>
      <c r="CB41" s="432">
        <f t="shared" si="38"/>
        <v>0.76524507613158177</v>
      </c>
      <c r="CC41" s="429">
        <v>0</v>
      </c>
      <c r="CD41" s="434">
        <v>0.8</v>
      </c>
      <c r="CE41" s="434">
        <v>0.26121979286536251</v>
      </c>
      <c r="CF41" s="431">
        <f t="shared" si="39"/>
        <v>0</v>
      </c>
      <c r="CG41" s="432">
        <f t="shared" si="40"/>
        <v>0.3265247410817031</v>
      </c>
      <c r="CH41" s="429">
        <v>0</v>
      </c>
      <c r="CI41" s="434">
        <v>0.8</v>
      </c>
      <c r="CJ41" s="434">
        <v>6.0085836909871244E-2</v>
      </c>
      <c r="CK41" s="431">
        <f t="shared" si="41"/>
        <v>0</v>
      </c>
      <c r="CL41" s="432">
        <f t="shared" si="42"/>
        <v>7.5107296137339047E-2</v>
      </c>
      <c r="CM41" s="429">
        <v>0</v>
      </c>
      <c r="CN41" s="456">
        <v>0</v>
      </c>
      <c r="CO41" s="456"/>
      <c r="CP41" s="431">
        <f t="shared" si="43"/>
        <v>0</v>
      </c>
      <c r="CQ41" s="437">
        <f t="shared" si="44"/>
        <v>0</v>
      </c>
      <c r="CR41" s="447"/>
      <c r="CS41" s="447">
        <f t="shared" si="46"/>
        <v>0</v>
      </c>
      <c r="CT41" s="447">
        <f t="shared" si="47"/>
        <v>0</v>
      </c>
      <c r="CU41" s="781" t="str">
        <f t="shared" si="1"/>
        <v>Department 36</v>
      </c>
      <c r="CV41" s="776">
        <f t="shared" si="45"/>
        <v>0</v>
      </c>
      <c r="CW41" s="472">
        <f t="shared" si="2"/>
        <v>0</v>
      </c>
      <c r="CX41" s="472">
        <f t="shared" si="3"/>
        <v>0</v>
      </c>
      <c r="CY41" s="470">
        <f t="shared" si="4"/>
        <v>0</v>
      </c>
      <c r="CZ41" s="470">
        <f t="shared" si="5"/>
        <v>0</v>
      </c>
      <c r="DA41" s="470">
        <f t="shared" si="6"/>
        <v>0</v>
      </c>
      <c r="DB41" s="514">
        <f t="shared" si="7"/>
        <v>0</v>
      </c>
      <c r="DC41" s="470">
        <f t="shared" si="8"/>
        <v>0</v>
      </c>
      <c r="DD41" s="632" t="s">
        <v>258</v>
      </c>
      <c r="DE41" s="640"/>
      <c r="DF41" s="640"/>
      <c r="DG41" s="639"/>
    </row>
    <row r="42" spans="1:111" s="734" customFormat="1" ht="15.75" customHeight="1" thickTop="1" thickBot="1" x14ac:dyDescent="0.25">
      <c r="A42" s="740"/>
      <c r="C42" s="385" t="s">
        <v>267</v>
      </c>
      <c r="D42" s="385">
        <f>IF(SUM(D6:D41)&gt;0,SUM(D6:D41),1)</f>
        <v>495.60000000000008</v>
      </c>
      <c r="E42" s="504">
        <f>SUM(E6:E41)</f>
        <v>1</v>
      </c>
      <c r="F42" s="385"/>
      <c r="G42" s="732">
        <v>0.4</v>
      </c>
      <c r="H42" s="732">
        <v>0.43</v>
      </c>
      <c r="I42" s="731"/>
      <c r="J42" s="733">
        <f>MIN(1, IF(ISERR(H42/G42),0,H42/G42))</f>
        <v>1</v>
      </c>
      <c r="K42" s="385"/>
      <c r="L42" s="732">
        <v>0.6</v>
      </c>
      <c r="M42" s="732">
        <v>0.46</v>
      </c>
      <c r="N42" s="731"/>
      <c r="O42" s="733">
        <f>MIN(1, IF(ISERR(M42/L42),0,M42/L42))</f>
        <v>0.76666666666666672</v>
      </c>
      <c r="P42" s="385"/>
      <c r="Q42" s="732">
        <v>0.4</v>
      </c>
      <c r="R42" s="732">
        <v>0.38</v>
      </c>
      <c r="S42" s="731"/>
      <c r="T42" s="733">
        <f>MIN(1, IF(ISERR(R42/Q42),0,R42/Q42))</f>
        <v>0.95</v>
      </c>
      <c r="U42" s="385"/>
      <c r="V42" s="732">
        <v>1</v>
      </c>
      <c r="W42" s="732">
        <v>0.49199999999999999</v>
      </c>
      <c r="X42" s="731"/>
      <c r="Y42" s="733">
        <f>MIN(1, IF(ISERR(W42/V42),0,W42/V42))</f>
        <v>0.49199999999999999</v>
      </c>
      <c r="Z42" s="385"/>
      <c r="AA42" s="732">
        <v>0.9</v>
      </c>
      <c r="AB42" s="732">
        <v>0.72</v>
      </c>
      <c r="AC42" s="731"/>
      <c r="AD42" s="733">
        <f>MIN(1, IF(ISERR(AB42/AA42),0,AB42/AA42))</f>
        <v>0.79999999999999993</v>
      </c>
      <c r="AE42" s="731"/>
      <c r="AF42" s="732">
        <v>0.12</v>
      </c>
      <c r="AG42" s="733">
        <v>7.6999999999999999E-2</v>
      </c>
      <c r="AH42" s="731"/>
      <c r="AI42" s="733">
        <f>MIN(1, IF(ISERR(AG42/AF42),0,AG42/AF42))</f>
        <v>0.64166666666666672</v>
      </c>
      <c r="AJ42" s="731"/>
      <c r="AK42" s="731">
        <v>969</v>
      </c>
      <c r="AL42" s="753">
        <f>SUM(AL6:AL41)</f>
        <v>979.33333333333337</v>
      </c>
      <c r="AM42" s="731"/>
      <c r="AN42" s="733">
        <f>MIN(1, IF(ISERR(AL42/AK42),0,AL42/AK42))</f>
        <v>1</v>
      </c>
      <c r="AO42" s="385"/>
      <c r="AP42" s="504">
        <f>SUM(AP6:AP41)</f>
        <v>1</v>
      </c>
      <c r="AQ42" s="504">
        <f>SUM(AQ6:AQ41)</f>
        <v>1</v>
      </c>
      <c r="AR42" s="385"/>
      <c r="AS42" s="504">
        <v>1</v>
      </c>
      <c r="AT42" s="385"/>
      <c r="AU42" s="792">
        <f>SUM(AU6:AU41)</f>
        <v>2071.4252537002126</v>
      </c>
      <c r="AV42" s="722">
        <f>SUM(AV6:AV41)</f>
        <v>2071</v>
      </c>
      <c r="AW42" s="385"/>
      <c r="AX42" s="504">
        <v>1</v>
      </c>
      <c r="AY42" s="385"/>
      <c r="AZ42" s="755">
        <f>D52</f>
        <v>10383</v>
      </c>
      <c r="BA42" s="755">
        <f>SUM(BA6:BA41)</f>
        <v>12455</v>
      </c>
      <c r="BB42" s="756"/>
      <c r="BC42" s="757">
        <v>1</v>
      </c>
      <c r="BD42" s="731"/>
      <c r="BE42" s="722">
        <f>$D$51*$D$56</f>
        <v>177896</v>
      </c>
      <c r="BF42" s="722">
        <f>SUM(BF6:BF41)</f>
        <v>186990.33333333337</v>
      </c>
      <c r="BG42" s="731"/>
      <c r="BH42" s="733">
        <f>MIN(1, IF(ISERR(BF42/BE42),0,BF42/BE42))</f>
        <v>1</v>
      </c>
      <c r="BI42" s="385"/>
      <c r="BJ42" s="722">
        <f>$D$59/$D$57</f>
        <v>3040.437823046519</v>
      </c>
      <c r="BK42" s="722">
        <f>SUM(BK6:BK41)</f>
        <v>3658.666666666667</v>
      </c>
      <c r="BL42" s="385"/>
      <c r="BM42" s="733">
        <f>MIN(1, IF(ISERR(BK42/BJ42),0,BK42/BJ42))</f>
        <v>1</v>
      </c>
      <c r="BN42" s="385"/>
      <c r="BO42" s="722">
        <f>$D$60/$D$57</f>
        <v>12161.751292186076</v>
      </c>
      <c r="BP42" s="722">
        <v>9604</v>
      </c>
      <c r="BQ42" s="731"/>
      <c r="BR42" s="733">
        <f>MIN(1, IF(ISERR(BP42/BO42),0,BP42/BO42))</f>
        <v>0.78968889999999992</v>
      </c>
      <c r="BS42" s="812"/>
      <c r="BT42" s="814">
        <f>$BT$45*SUM(BJ42,BO42,D51*D55)</f>
        <v>9110.465673456978</v>
      </c>
      <c r="BU42" s="814">
        <f>SUM(BU6:BU41)</f>
        <v>19640.5</v>
      </c>
      <c r="BV42" s="812"/>
      <c r="BW42" s="815">
        <f>BT42/BU42</f>
        <v>0.46386118853679786</v>
      </c>
      <c r="BX42" s="731"/>
      <c r="BY42" s="732">
        <v>1</v>
      </c>
      <c r="BZ42" s="732">
        <v>0.54</v>
      </c>
      <c r="CA42" s="731"/>
      <c r="CB42" s="733">
        <f>MIN(1, IF(ISERR(BZ42/BY42),0,BZ42/BY42))</f>
        <v>0.54</v>
      </c>
      <c r="CC42" s="731"/>
      <c r="CD42" s="732">
        <v>0.8</v>
      </c>
      <c r="CE42" s="732">
        <v>0.44</v>
      </c>
      <c r="CF42" s="731"/>
      <c r="CG42" s="733">
        <f>MIN(1, IF(ISERR(CE42/CD42),0,CE42/CD42))</f>
        <v>0.54999999999999993</v>
      </c>
      <c r="CH42" s="731"/>
      <c r="CI42" s="732">
        <v>0.8</v>
      </c>
      <c r="CJ42" s="732">
        <v>0.35</v>
      </c>
      <c r="CK42" s="731"/>
      <c r="CL42" s="733">
        <f>MIN(1, IF(ISERR(CJ42/CI42),0,CJ42/CI42))</f>
        <v>0.43749999999999994</v>
      </c>
      <c r="CM42" s="385"/>
      <c r="CN42" s="506">
        <f>$D$59+$D$60</f>
        <v>5000000</v>
      </c>
      <c r="CO42" s="506">
        <f>SUM(CO6:CO41)</f>
        <v>3449463.0499999993</v>
      </c>
      <c r="CP42" s="385"/>
      <c r="CQ42" s="504">
        <f>MIN(1, IF(ISERR(CO42/CN42),0,CO42/CN42))</f>
        <v>0.68989260999999991</v>
      </c>
      <c r="CR42" s="488"/>
      <c r="CS42" s="488"/>
      <c r="CT42" s="488"/>
      <c r="CU42" s="782"/>
      <c r="CV42" s="777">
        <f>IF(SUM(CV6:CV41)&gt;0,SUM(CV6:CV41),1)</f>
        <v>32.291815276761767</v>
      </c>
      <c r="CW42" s="481">
        <f>SUM(CW6:CW41)</f>
        <v>1.0000000000000002</v>
      </c>
      <c r="CX42" s="481">
        <f>SUM(CX6:CX41)</f>
        <v>1</v>
      </c>
      <c r="CY42" s="482"/>
      <c r="CZ42" s="482"/>
      <c r="DA42" s="483"/>
      <c r="DB42" s="484">
        <f>SUM(DB6:DB41)</f>
        <v>308000.00000000012</v>
      </c>
      <c r="DC42" s="485">
        <f>SUM(DC6:DC41)</f>
        <v>77000</v>
      </c>
      <c r="DD42" s="643"/>
      <c r="DE42" s="640"/>
      <c r="DF42" s="640"/>
      <c r="DG42" s="639"/>
    </row>
    <row r="43" spans="1:111" ht="16.5" thickTop="1" thickBot="1" x14ac:dyDescent="0.3">
      <c r="C43" s="1016" t="s">
        <v>340</v>
      </c>
      <c r="D43" s="1016"/>
      <c r="E43" s="1016"/>
      <c r="F43" s="517"/>
      <c r="G43" s="741">
        <f>SUM(G50:G85)/$D$54</f>
        <v>0.36834176676249797</v>
      </c>
      <c r="H43" s="1014"/>
      <c r="I43" s="1014"/>
      <c r="J43" s="1014"/>
      <c r="K43" s="752"/>
      <c r="L43" s="741">
        <f>SUM(L50:L85)/$D$54</f>
        <v>0.46981377652147333</v>
      </c>
      <c r="M43" s="1014"/>
      <c r="N43" s="1014"/>
      <c r="O43" s="1014"/>
      <c r="P43" s="752"/>
      <c r="Q43" s="741">
        <f>SUM(Q50:Q85)/D54</f>
        <v>0.24873731889857392</v>
      </c>
      <c r="R43" s="1014"/>
      <c r="S43" s="1014"/>
      <c r="T43" s="1014"/>
      <c r="U43" s="736"/>
      <c r="V43" s="749">
        <f>SUM(V50:V85)/AU43</f>
        <v>1</v>
      </c>
      <c r="W43" s="1015"/>
      <c r="X43" s="1015"/>
      <c r="Y43" s="1015"/>
      <c r="Z43" s="740"/>
      <c r="AA43" s="749">
        <f>SUM(AA50:AA85)/AZ43</f>
        <v>0.9</v>
      </c>
      <c r="AB43" s="749"/>
      <c r="AC43" s="740"/>
      <c r="AD43" s="740"/>
      <c r="AE43" s="740"/>
      <c r="AF43" s="749">
        <f>SUM(AF50:AF85)/AZ43</f>
        <v>9.1098226943238381E-2</v>
      </c>
      <c r="AG43" s="749"/>
      <c r="AH43" s="740"/>
      <c r="AI43" s="740"/>
      <c r="AJ43" s="748"/>
      <c r="AK43" s="754">
        <f>SUM(AK6:AK41)</f>
        <v>969.00000000000011</v>
      </c>
      <c r="AL43" s="748"/>
      <c r="AM43" s="748"/>
      <c r="AN43" s="748"/>
      <c r="AO43" s="734"/>
      <c r="AP43" s="487"/>
      <c r="AQ43" s="558"/>
      <c r="AR43" s="734"/>
      <c r="AS43" s="734"/>
      <c r="AT43" s="734"/>
      <c r="AU43" s="802">
        <f>SUM(AU6:AU41)</f>
        <v>2071.4252537002126</v>
      </c>
      <c r="AV43" s="734"/>
      <c r="AW43" s="734"/>
      <c r="AX43" s="734"/>
      <c r="AY43" s="734"/>
      <c r="AZ43" s="735">
        <f>SUM(AZ6:AZ41)</f>
        <v>10073.77642292728</v>
      </c>
      <c r="BA43" s="734"/>
      <c r="BB43" s="734"/>
      <c r="BC43" s="734"/>
      <c r="BD43" s="748"/>
      <c r="BE43" s="724">
        <f>SUM(BE6:BE41)</f>
        <v>192150</v>
      </c>
      <c r="BF43" s="803"/>
      <c r="BG43" s="748"/>
      <c r="BH43" s="748"/>
      <c r="BJ43" s="724">
        <f>SUM(BJ6:BJ41)</f>
        <v>3146.8569029298619</v>
      </c>
      <c r="BO43" s="724">
        <f>SUM(BO6:BO41)</f>
        <v>12397.06235546381</v>
      </c>
      <c r="BP43" s="748"/>
      <c r="BQ43" s="748"/>
      <c r="BR43" s="748"/>
      <c r="BS43" s="489"/>
      <c r="BT43" s="724">
        <f>SUM(BT6:BT41)</f>
        <v>12918.948381685714</v>
      </c>
      <c r="BU43" s="489"/>
      <c r="BV43" s="489"/>
      <c r="BW43" s="489"/>
      <c r="BX43" s="736"/>
      <c r="BY43" s="749">
        <f>SUM(BY50:BY85)/AU43</f>
        <v>1</v>
      </c>
      <c r="BZ43" s="804"/>
      <c r="CA43" s="740"/>
      <c r="CB43" s="740"/>
      <c r="CC43" s="736"/>
      <c r="CD43" s="749">
        <f>SUM(CD50:CD85)/AZ43</f>
        <v>0.76724167917317065</v>
      </c>
      <c r="CE43" s="749"/>
      <c r="CF43" s="740"/>
      <c r="CG43" s="740"/>
      <c r="CH43" s="736"/>
      <c r="CI43" s="749">
        <f>SUM(CI50:CI85)/AZ43</f>
        <v>0.75086251875975607</v>
      </c>
      <c r="CJ43" s="749"/>
      <c r="CK43" s="740"/>
      <c r="CL43" s="736"/>
      <c r="CM43" s="489"/>
      <c r="CN43" s="581">
        <f>SUM(CN6:CN41)</f>
        <v>4759923.388552404</v>
      </c>
      <c r="CO43" s="805"/>
      <c r="CP43" s="478"/>
      <c r="CQ43" s="489"/>
      <c r="CR43" s="312"/>
      <c r="CS43" s="312"/>
      <c r="CT43" s="312"/>
      <c r="CU43" s="783"/>
      <c r="CV43" s="631"/>
      <c r="CW43" s="631"/>
      <c r="CX43" s="631"/>
      <c r="CY43" s="632"/>
      <c r="CZ43" s="515"/>
      <c r="DA43" s="516"/>
      <c r="DB43" s="516"/>
      <c r="DC43" s="632"/>
      <c r="DD43" s="631"/>
      <c r="DE43" s="640"/>
      <c r="DF43" s="640"/>
      <c r="DG43" s="639"/>
    </row>
    <row r="44" spans="1:111" ht="16.5" thickTop="1" thickBot="1" x14ac:dyDescent="0.3">
      <c r="C44" s="808" t="s">
        <v>379</v>
      </c>
      <c r="D44" s="810">
        <v>2</v>
      </c>
      <c r="E44" s="809"/>
      <c r="F44" s="517"/>
      <c r="G44" s="741"/>
      <c r="H44" s="806"/>
      <c r="I44" s="806"/>
      <c r="J44" s="806"/>
      <c r="K44" s="752"/>
      <c r="L44" s="741"/>
      <c r="M44" s="806"/>
      <c r="N44" s="806"/>
      <c r="O44" s="806"/>
      <c r="P44" s="752"/>
      <c r="Q44" s="741"/>
      <c r="R44" s="806"/>
      <c r="S44" s="806"/>
      <c r="T44" s="806"/>
      <c r="U44" s="736"/>
      <c r="V44" s="749"/>
      <c r="W44" s="807"/>
      <c r="X44" s="807"/>
      <c r="Y44" s="807"/>
      <c r="Z44" s="740"/>
      <c r="AA44" s="749"/>
      <c r="AB44" s="749"/>
      <c r="AC44" s="740"/>
      <c r="AD44" s="740"/>
      <c r="AE44" s="740"/>
      <c r="AF44" s="749"/>
      <c r="AG44" s="749"/>
      <c r="AH44" s="740"/>
      <c r="AI44" s="740"/>
      <c r="AJ44" s="748"/>
      <c r="AK44" s="754"/>
      <c r="AL44" s="748"/>
      <c r="AM44" s="748"/>
      <c r="AN44" s="748"/>
      <c r="AO44" s="734"/>
      <c r="AP44" s="487"/>
      <c r="AQ44" s="558"/>
      <c r="AR44" s="734"/>
      <c r="AS44" s="734"/>
      <c r="AT44" s="734"/>
      <c r="AU44" s="802"/>
      <c r="AV44" s="734"/>
      <c r="AW44" s="734"/>
      <c r="AX44" s="734"/>
      <c r="AY44" s="734"/>
      <c r="AZ44" s="735"/>
      <c r="BA44" s="734"/>
      <c r="BB44" s="734"/>
      <c r="BC44" s="734"/>
      <c r="BD44" s="748"/>
      <c r="BE44" s="724"/>
      <c r="BF44" s="803"/>
      <c r="BG44" s="748"/>
      <c r="BH44" s="748"/>
      <c r="BJ44" s="724"/>
      <c r="BO44" s="724"/>
      <c r="BP44" s="748"/>
      <c r="BQ44" s="748"/>
      <c r="BR44" s="748"/>
      <c r="BS44" s="1070" t="s">
        <v>380</v>
      </c>
      <c r="BT44" s="1071"/>
      <c r="BU44" s="1071"/>
      <c r="BV44" s="1071"/>
      <c r="BW44" s="1072"/>
      <c r="BX44" s="736"/>
      <c r="BY44" s="749"/>
      <c r="BZ44" s="804"/>
      <c r="CA44" s="740"/>
      <c r="CB44" s="740"/>
      <c r="CC44" s="736"/>
      <c r="CD44" s="749"/>
      <c r="CE44" s="749"/>
      <c r="CF44" s="740"/>
      <c r="CG44" s="740"/>
      <c r="CH44" s="736"/>
      <c r="CI44" s="749"/>
      <c r="CJ44" s="749"/>
      <c r="CK44" s="740"/>
      <c r="CL44" s="736"/>
      <c r="CM44" s="489"/>
      <c r="CN44" s="581"/>
      <c r="CO44" s="805"/>
      <c r="CP44" s="478"/>
      <c r="CQ44" s="489"/>
      <c r="CR44" s="312"/>
      <c r="CS44" s="312"/>
      <c r="CT44" s="312"/>
      <c r="CU44" s="783"/>
      <c r="CV44" s="631"/>
      <c r="CW44" s="631"/>
      <c r="CX44" s="631"/>
      <c r="CY44" s="632"/>
      <c r="CZ44" s="515"/>
      <c r="DA44" s="516"/>
      <c r="DB44" s="516"/>
      <c r="DC44" s="632"/>
      <c r="DD44" s="631"/>
      <c r="DE44" s="640"/>
      <c r="DF44" s="640"/>
      <c r="DG44" s="639"/>
    </row>
    <row r="45" spans="1:111" ht="20.25" thickTop="1" thickBot="1" x14ac:dyDescent="0.35">
      <c r="C45" s="531" t="s">
        <v>194</v>
      </c>
      <c r="D45" s="532"/>
      <c r="E45" s="533"/>
      <c r="F45" s="489"/>
      <c r="G45" s="741"/>
      <c r="H45" s="734"/>
      <c r="I45" s="734"/>
      <c r="J45" s="734"/>
      <c r="K45" s="489"/>
      <c r="L45" s="741"/>
      <c r="M45" s="734"/>
      <c r="N45" s="734"/>
      <c r="O45" s="734"/>
      <c r="P45" s="489"/>
      <c r="Q45" s="741"/>
      <c r="R45" s="558"/>
      <c r="S45" s="734"/>
      <c r="T45" s="734"/>
      <c r="U45" s="489"/>
      <c r="V45" s="741"/>
      <c r="W45" s="558"/>
      <c r="X45" s="734"/>
      <c r="Y45" s="734"/>
      <c r="Z45" s="734"/>
      <c r="AA45" s="741"/>
      <c r="AB45" s="734"/>
      <c r="AC45" s="734"/>
      <c r="AD45" s="734"/>
      <c r="AE45" s="734"/>
      <c r="AF45" s="519"/>
      <c r="AG45" s="525"/>
      <c r="AH45" s="734"/>
      <c r="AI45" s="734"/>
      <c r="AJ45" s="734"/>
      <c r="AK45" s="529"/>
      <c r="AL45" s="477"/>
      <c r="AM45" s="477"/>
      <c r="AN45" s="734"/>
      <c r="AO45" s="734"/>
      <c r="AP45" s="487"/>
      <c r="AQ45" s="734"/>
      <c r="AR45" s="734"/>
      <c r="AS45" s="734"/>
      <c r="AT45" s="734"/>
      <c r="AU45" s="735"/>
      <c r="AV45" s="734"/>
      <c r="AW45" s="734"/>
      <c r="AX45" s="734"/>
      <c r="AY45" s="734"/>
      <c r="AZ45" s="735"/>
      <c r="BA45" s="734"/>
      <c r="BB45" s="734"/>
      <c r="BC45" s="734"/>
      <c r="BD45" s="734"/>
      <c r="BF45" s="734"/>
      <c r="BG45" s="734"/>
      <c r="BH45" s="734"/>
      <c r="BI45" s="489"/>
      <c r="BJ45" s="489"/>
      <c r="BK45" s="489"/>
      <c r="BL45" s="489"/>
      <c r="BM45" s="489"/>
      <c r="BN45" s="489"/>
      <c r="BO45" s="489"/>
      <c r="BP45" s="489"/>
      <c r="BQ45" s="489"/>
      <c r="BR45" s="489"/>
      <c r="BS45" s="489"/>
      <c r="BT45" s="518">
        <v>0.03</v>
      </c>
      <c r="BU45" s="489"/>
      <c r="BV45" s="489"/>
      <c r="BW45" s="489"/>
      <c r="BX45" s="489"/>
      <c r="BY45" s="519"/>
      <c r="BZ45" s="734"/>
      <c r="CA45" s="734"/>
      <c r="CB45" s="734"/>
      <c r="CC45" s="489"/>
      <c r="CD45" s="519"/>
      <c r="CE45" s="734"/>
      <c r="CF45" s="734"/>
      <c r="CG45" s="734"/>
      <c r="CH45" s="489"/>
      <c r="CI45" s="519"/>
      <c r="CJ45" s="734"/>
      <c r="CK45" s="734"/>
      <c r="CL45" s="489"/>
      <c r="CM45" s="489"/>
      <c r="CN45" s="734"/>
      <c r="CO45" s="478"/>
      <c r="CP45" s="478"/>
      <c r="CQ45" s="489"/>
      <c r="CR45" s="312"/>
      <c r="CS45" s="312"/>
      <c r="CT45" s="312"/>
      <c r="CU45" s="783"/>
      <c r="CV45" s="631"/>
      <c r="CW45" s="631"/>
      <c r="CX45" s="631"/>
      <c r="CY45" s="475">
        <f>SUM(CY6:CY41)</f>
        <v>385000</v>
      </c>
      <c r="CZ45" s="473">
        <f>SUM(CZ6:CZ41)</f>
        <v>0</v>
      </c>
      <c r="DA45" s="1053" t="s">
        <v>236</v>
      </c>
      <c r="DB45" s="1053"/>
      <c r="DC45" s="459">
        <f>SUM(DB42:DC42)</f>
        <v>385000.00000000012</v>
      </c>
      <c r="DD45" s="631"/>
      <c r="DE45" s="640"/>
      <c r="DF45" s="640"/>
      <c r="DG45" s="639"/>
    </row>
    <row r="46" spans="1:111" ht="16.5" thickTop="1" thickBot="1" x14ac:dyDescent="0.3">
      <c r="C46" s="534" t="s">
        <v>195</v>
      </c>
      <c r="D46" s="535">
        <v>0.6</v>
      </c>
      <c r="E46" s="536"/>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736"/>
      <c r="BK46" s="510"/>
      <c r="BL46" s="489"/>
      <c r="BM46" s="489"/>
      <c r="BN46" s="489"/>
      <c r="BO46" s="489"/>
      <c r="BP46" s="489"/>
      <c r="BQ46" s="489"/>
      <c r="BR46" s="489"/>
      <c r="BS46" s="489"/>
      <c r="BT46" s="489"/>
      <c r="BU46" s="489"/>
      <c r="BV46" s="489"/>
      <c r="BW46" s="489"/>
      <c r="BX46" s="489"/>
      <c r="BY46" s="489"/>
      <c r="BZ46" s="489"/>
      <c r="CA46" s="489"/>
      <c r="CB46" s="489"/>
      <c r="CC46" s="489"/>
      <c r="CD46" s="489"/>
      <c r="CE46" s="489"/>
      <c r="CF46" s="489"/>
      <c r="CG46" s="489"/>
      <c r="CH46" s="489"/>
      <c r="CI46" s="489"/>
      <c r="CJ46" s="489"/>
      <c r="CK46" s="489"/>
      <c r="CL46" s="489"/>
      <c r="CM46" s="489"/>
      <c r="CN46" s="507"/>
      <c r="CO46" s="509"/>
      <c r="CP46" s="489"/>
      <c r="CQ46" s="489"/>
      <c r="CU46" s="784"/>
      <c r="CV46" s="461"/>
      <c r="CW46" s="461"/>
      <c r="CX46" s="461"/>
      <c r="CY46" s="461"/>
      <c r="CZ46" s="461"/>
      <c r="DA46" s="461"/>
      <c r="DB46" s="461"/>
      <c r="DC46" s="461"/>
      <c r="DD46" s="461"/>
      <c r="DE46" s="461"/>
      <c r="DF46" s="461"/>
      <c r="DG46" s="785">
        <v>41947</v>
      </c>
    </row>
    <row r="47" spans="1:111" x14ac:dyDescent="0.25">
      <c r="C47" s="534" t="s">
        <v>196</v>
      </c>
      <c r="D47" s="535">
        <v>0.85</v>
      </c>
      <c r="E47" s="536"/>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737"/>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row>
    <row r="48" spans="1:111" x14ac:dyDescent="0.25">
      <c r="C48" s="534" t="s">
        <v>197</v>
      </c>
      <c r="D48" s="535">
        <v>1.1499999999999999</v>
      </c>
      <c r="E48" s="536"/>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751" t="s">
        <v>4</v>
      </c>
      <c r="BU48" s="489"/>
      <c r="BV48" s="489"/>
      <c r="BW48" s="489"/>
      <c r="BX48" s="489"/>
      <c r="BY48" s="489"/>
      <c r="BZ48" s="489"/>
      <c r="CA48" s="489"/>
      <c r="CB48" s="489"/>
      <c r="CC48" s="489"/>
      <c r="CD48" s="489"/>
      <c r="CE48" s="489"/>
      <c r="CF48" s="489"/>
      <c r="CG48" s="489"/>
      <c r="CH48" s="489"/>
      <c r="CI48" s="489"/>
      <c r="CJ48" s="489"/>
      <c r="CK48" s="489"/>
      <c r="CL48" s="489"/>
      <c r="CM48" s="489"/>
      <c r="CN48" s="489"/>
      <c r="CO48" s="489"/>
      <c r="CP48" s="489"/>
      <c r="CQ48" s="489"/>
    </row>
    <row r="49" spans="3:95" ht="15.75" thickBot="1" x14ac:dyDescent="0.3">
      <c r="C49" s="537" t="s">
        <v>198</v>
      </c>
      <c r="D49" s="538">
        <v>1.4</v>
      </c>
      <c r="E49" s="539"/>
      <c r="Q49" s="489"/>
      <c r="R49" s="489"/>
      <c r="S49" s="489"/>
      <c r="T49" s="489"/>
      <c r="U49" s="489"/>
      <c r="V49" s="489"/>
      <c r="W49" s="489"/>
      <c r="X49" s="489"/>
      <c r="Y49" s="489"/>
      <c r="Z49" s="489"/>
      <c r="AA49" s="489"/>
      <c r="AB49" s="489"/>
      <c r="AC49" s="489"/>
      <c r="AD49" s="489"/>
      <c r="AE49" s="489"/>
      <c r="AF49" s="489"/>
      <c r="AG49" s="489"/>
      <c r="AH49" s="489"/>
      <c r="AI49" s="489"/>
      <c r="AJ49" s="489"/>
      <c r="AK49" s="489"/>
      <c r="AL49" s="489" t="s">
        <v>378</v>
      </c>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751" t="s">
        <v>364</v>
      </c>
      <c r="BU49" s="489"/>
      <c r="BV49" s="489"/>
      <c r="BW49" s="489"/>
      <c r="BX49" s="489"/>
      <c r="BY49" s="489"/>
      <c r="BZ49" s="489"/>
      <c r="CA49" s="489"/>
      <c r="CB49" s="489"/>
      <c r="CC49" s="489"/>
      <c r="CD49" s="489"/>
      <c r="CE49" s="489"/>
      <c r="CF49" s="489"/>
      <c r="CG49" s="489"/>
      <c r="CH49" s="489"/>
      <c r="CI49" s="489"/>
      <c r="CJ49" s="489"/>
      <c r="CK49" s="489"/>
      <c r="CL49" s="489"/>
      <c r="CM49" s="489"/>
      <c r="CN49" s="489"/>
      <c r="CO49" s="489"/>
      <c r="CP49" s="489"/>
      <c r="CQ49" s="489"/>
    </row>
    <row r="50" spans="3:95" ht="15.75" thickTop="1" x14ac:dyDescent="0.25">
      <c r="C50" s="529"/>
      <c r="D50" s="529"/>
      <c r="E50" s="530"/>
      <c r="F50" s="489"/>
      <c r="G50" s="720">
        <f t="shared" ref="G50:G85" si="51">G6*((AZ6/$AZ$43)*$D$54)</f>
        <v>44.381568662021458</v>
      </c>
      <c r="H50" s="738"/>
      <c r="I50" s="523"/>
      <c r="J50" s="523"/>
      <c r="K50" s="523"/>
      <c r="L50" s="720">
        <f t="shared" ref="L50:L85" si="52">L6*((AZ6/$AZ$43)*$D$54)</f>
        <v>66.572352993032197</v>
      </c>
      <c r="M50" s="738"/>
      <c r="N50" s="523"/>
      <c r="O50" s="523"/>
      <c r="P50" s="523"/>
      <c r="Q50" s="720">
        <f t="shared" ref="Q50:Q85" si="53">Q6*((AZ6/$AZ$43)*$D$54)</f>
        <v>14.79385622067382</v>
      </c>
      <c r="R50" s="738"/>
      <c r="S50" s="523"/>
      <c r="T50" s="523"/>
      <c r="U50" s="523"/>
      <c r="V50" s="720">
        <f t="shared" ref="V50:V85" si="54">V6*AU6</f>
        <v>71.196502346476294</v>
      </c>
      <c r="W50" s="738"/>
      <c r="X50" s="523"/>
      <c r="Y50" s="523"/>
      <c r="Z50" s="523"/>
      <c r="AA50" s="720">
        <f t="shared" ref="AA50:AA85" si="55">AA6*AZ6</f>
        <v>630</v>
      </c>
      <c r="AB50" s="738"/>
      <c r="AC50" s="523"/>
      <c r="AD50" s="523"/>
      <c r="AE50" s="523"/>
      <c r="AF50" s="720">
        <f t="shared" ref="AF50:AF85" si="56">AF6*AZ6</f>
        <v>35</v>
      </c>
      <c r="AG50" s="738"/>
      <c r="AH50" s="523"/>
      <c r="AI50" s="523"/>
      <c r="AJ50" s="523"/>
      <c r="AK50" s="798">
        <f>AL50*$AK$42</f>
        <v>62.232254564430029</v>
      </c>
      <c r="AL50" s="723">
        <v>6.4223172925108388E-2</v>
      </c>
      <c r="AM50" s="523"/>
      <c r="AN50" s="523"/>
      <c r="AO50" s="523"/>
      <c r="AP50" s="523"/>
      <c r="AQ50" s="523"/>
      <c r="AR50" s="523"/>
      <c r="AS50" s="523"/>
      <c r="AT50" s="738"/>
      <c r="AU50" s="720"/>
      <c r="AV50" s="720"/>
      <c r="AW50" s="523"/>
      <c r="AX50" s="523"/>
      <c r="AY50" s="720">
        <v>641.14137960880578</v>
      </c>
      <c r="AZ50" s="723">
        <f>AY50/$AY$86</f>
        <v>6.6674436315391619E-2</v>
      </c>
      <c r="BA50" s="723">
        <v>5.7883800847118985E-2</v>
      </c>
      <c r="BB50" s="523"/>
      <c r="BC50" s="523"/>
      <c r="BD50" s="723"/>
      <c r="BE50" s="720"/>
      <c r="BF50" s="723"/>
      <c r="BG50" s="523"/>
      <c r="BH50" s="523"/>
      <c r="BI50" s="523"/>
      <c r="BJ50" s="720">
        <v>100</v>
      </c>
      <c r="BK50" s="723">
        <f>BJ50/$BJ$86</f>
        <v>3.1280724485463145E-2</v>
      </c>
      <c r="BL50" s="523"/>
      <c r="BM50" s="523"/>
      <c r="BN50" s="523"/>
      <c r="BO50" s="720">
        <v>500</v>
      </c>
      <c r="BP50" s="723">
        <f>BO50/$BO$86</f>
        <v>4.0332135603047353E-2</v>
      </c>
      <c r="BQ50" s="523"/>
      <c r="BR50" s="523"/>
      <c r="BS50" s="523"/>
      <c r="BT50" s="720">
        <v>370.66637982843804</v>
      </c>
      <c r="BU50" s="723">
        <f>BT50/$BT$86</f>
        <v>2.8691683632230139E-2</v>
      </c>
      <c r="BV50" s="523"/>
      <c r="BW50" s="523"/>
      <c r="BX50" s="523"/>
      <c r="BY50" s="720">
        <f t="shared" ref="BY50:BY85" si="57">BY6*AU6</f>
        <v>71.196502346476294</v>
      </c>
      <c r="BZ50" s="523"/>
      <c r="CA50" s="523"/>
      <c r="CB50" s="523"/>
      <c r="CC50" s="523"/>
      <c r="CD50" s="720">
        <f t="shared" ref="CD50:CD85" si="58">CD6*AZ6</f>
        <v>560</v>
      </c>
      <c r="CE50" s="523"/>
      <c r="CF50" s="523"/>
      <c r="CG50" s="523"/>
      <c r="CH50" s="523"/>
      <c r="CI50" s="720">
        <f t="shared" ref="CI50:CI85" si="59">CI6*AZ6</f>
        <v>560</v>
      </c>
      <c r="CJ50" s="523"/>
      <c r="CK50" s="523"/>
      <c r="CL50" s="523"/>
      <c r="CM50" s="523"/>
      <c r="CN50" s="523"/>
      <c r="CO50" s="523"/>
      <c r="CP50" s="523"/>
      <c r="CQ50" s="523"/>
    </row>
    <row r="51" spans="3:95" x14ac:dyDescent="0.25">
      <c r="C51" s="739" t="s">
        <v>332</v>
      </c>
      <c r="D51" s="1028">
        <v>9616</v>
      </c>
      <c r="E51" s="1028"/>
      <c r="G51" s="737">
        <f t="shared" si="51"/>
        <v>0.21134080315248316</v>
      </c>
      <c r="H51" s="518"/>
      <c r="I51" s="489"/>
      <c r="J51" s="489"/>
      <c r="L51" s="737">
        <f t="shared" si="52"/>
        <v>0.21134080315248316</v>
      </c>
      <c r="M51" s="518"/>
      <c r="N51" s="489"/>
      <c r="O51" s="489"/>
      <c r="Q51" s="737">
        <f t="shared" si="53"/>
        <v>3.8041344567446966</v>
      </c>
      <c r="R51" s="518"/>
      <c r="S51" s="489"/>
      <c r="T51" s="489"/>
      <c r="V51" s="737">
        <f t="shared" si="54"/>
        <v>10.027676386827645</v>
      </c>
      <c r="W51" s="518"/>
      <c r="X51" s="489"/>
      <c r="Y51" s="489"/>
      <c r="Z51" s="489"/>
      <c r="AA51" s="737">
        <f t="shared" si="55"/>
        <v>18</v>
      </c>
      <c r="AB51" s="518"/>
      <c r="AC51" s="489"/>
      <c r="AD51" s="489"/>
      <c r="AE51" s="489"/>
      <c r="AF51" s="737">
        <f t="shared" si="56"/>
        <v>2.4</v>
      </c>
      <c r="AG51" s="518"/>
      <c r="AH51" s="489"/>
      <c r="AI51" s="489"/>
      <c r="AJ51" s="489"/>
      <c r="AK51" s="799">
        <f t="shared" ref="AK51:AK85" si="60">AL51*$AK$42</f>
        <v>4.3203109125792603</v>
      </c>
      <c r="AL51" s="730">
        <v>4.4585251935802478E-3</v>
      </c>
      <c r="AM51" s="489"/>
      <c r="AN51" s="489"/>
      <c r="AO51" s="489"/>
      <c r="AP51" s="489"/>
      <c r="AQ51" s="489"/>
      <c r="AR51" s="489"/>
      <c r="AS51" s="489"/>
      <c r="AT51" s="738"/>
      <c r="AU51" s="720"/>
      <c r="AV51" s="737"/>
      <c r="AW51" s="489"/>
      <c r="AX51" s="489"/>
      <c r="AY51" s="720">
        <v>18.318325131680169</v>
      </c>
      <c r="AZ51" s="723">
        <f t="shared" ref="AZ51:AZ85" si="61">AY51/$AY$86</f>
        <v>1.9049838947254752E-3</v>
      </c>
      <c r="BA51" s="730">
        <v>7.4322704387437056E-4</v>
      </c>
      <c r="BB51" s="489"/>
      <c r="BC51" s="489"/>
      <c r="BD51" s="730"/>
      <c r="BE51" s="737"/>
      <c r="BF51" s="730"/>
      <c r="BG51" s="489"/>
      <c r="BH51" s="489"/>
      <c r="BJ51" s="793">
        <v>15.244263281890616</v>
      </c>
      <c r="BK51" s="794">
        <f t="shared" ref="BK51:BK85" si="62">BJ51/$BJ$86</f>
        <v>4.7685159970468254E-3</v>
      </c>
      <c r="BO51" s="793">
        <v>60.977053127562463</v>
      </c>
      <c r="BP51" s="794">
        <f t="shared" ref="BP51:BP85" si="63">BO51/$BO$86</f>
        <v>4.9186695508301442E-3</v>
      </c>
      <c r="BT51" s="797">
        <v>7.3530327281975403</v>
      </c>
      <c r="BU51" s="794">
        <f t="shared" ref="BU51:BU85" si="64">BT51/$BT$86</f>
        <v>5.6916650728486686E-4</v>
      </c>
      <c r="BY51" s="737">
        <f t="shared" si="57"/>
        <v>10.027676386827645</v>
      </c>
      <c r="BZ51" s="518"/>
      <c r="CA51" s="489"/>
      <c r="CB51" s="489"/>
      <c r="CD51" s="737">
        <f t="shared" si="58"/>
        <v>16</v>
      </c>
      <c r="CE51" s="518"/>
      <c r="CF51" s="489"/>
      <c r="CG51" s="489"/>
      <c r="CI51" s="737">
        <f t="shared" si="59"/>
        <v>16</v>
      </c>
      <c r="CJ51" s="518"/>
      <c r="CK51" s="489"/>
      <c r="CN51" s="489"/>
      <c r="CO51" s="489"/>
      <c r="CP51" s="489"/>
    </row>
    <row r="52" spans="3:95" x14ac:dyDescent="0.25">
      <c r="C52" s="739" t="s">
        <v>373</v>
      </c>
      <c r="D52" s="1028">
        <v>10383</v>
      </c>
      <c r="E52" s="1028"/>
      <c r="G52" s="737">
        <f t="shared" si="51"/>
        <v>42.190171966223126</v>
      </c>
      <c r="H52" s="518"/>
      <c r="L52" s="737">
        <f t="shared" si="52"/>
        <v>28.126781310815421</v>
      </c>
      <c r="M52" s="518"/>
      <c r="Q52" s="737">
        <f t="shared" si="53"/>
        <v>7.0316953277038552</v>
      </c>
      <c r="R52" s="518"/>
      <c r="V52" s="737">
        <f t="shared" si="54"/>
        <v>63.374914764750727</v>
      </c>
      <c r="W52" s="518"/>
      <c r="AA52" s="737">
        <f t="shared" si="55"/>
        <v>299.44647226344716</v>
      </c>
      <c r="AB52" s="518"/>
      <c r="AF52" s="737">
        <f t="shared" si="56"/>
        <v>39.926196301792956</v>
      </c>
      <c r="AG52" s="518"/>
      <c r="AK52" s="799">
        <f t="shared" si="60"/>
        <v>27.304364967500923</v>
      </c>
      <c r="AL52" s="794">
        <v>2.8177879223427165E-2</v>
      </c>
      <c r="AT52" s="738"/>
      <c r="AU52" s="720"/>
      <c r="AV52" s="737"/>
      <c r="AY52" s="720">
        <v>304.74210213647069</v>
      </c>
      <c r="AZ52" s="723">
        <f t="shared" si="61"/>
        <v>3.1691150388568082E-2</v>
      </c>
      <c r="BA52" s="730">
        <v>2.805082713977463E-2</v>
      </c>
      <c r="BD52" s="730"/>
      <c r="BE52" s="737"/>
      <c r="BF52" s="794"/>
      <c r="BJ52" s="793">
        <v>96.343743941548695</v>
      </c>
      <c r="BK52" s="794">
        <f t="shared" si="62"/>
        <v>3.0137021101335936E-2</v>
      </c>
      <c r="BO52" s="793">
        <v>385.37497576619478</v>
      </c>
      <c r="BP52" s="794">
        <f t="shared" si="63"/>
        <v>3.1085991561246511E-2</v>
      </c>
      <c r="BT52" s="797">
        <v>293.69777444275746</v>
      </c>
      <c r="BU52" s="794">
        <f t="shared" si="64"/>
        <v>2.2733876300575068E-2</v>
      </c>
      <c r="BY52" s="737">
        <f t="shared" si="57"/>
        <v>63.374914764750727</v>
      </c>
      <c r="BZ52" s="518"/>
      <c r="CD52" s="737">
        <f t="shared" si="58"/>
        <v>266.17464201195304</v>
      </c>
      <c r="CE52" s="518"/>
      <c r="CI52" s="737">
        <f t="shared" si="59"/>
        <v>266.17464201195304</v>
      </c>
      <c r="CJ52" s="518"/>
    </row>
    <row r="53" spans="3:95" x14ac:dyDescent="0.25">
      <c r="C53" s="739" t="s">
        <v>374</v>
      </c>
      <c r="D53" s="1028">
        <v>2071</v>
      </c>
      <c r="E53" s="1028"/>
      <c r="G53" s="737">
        <f t="shared" si="51"/>
        <v>42.268160630496631</v>
      </c>
      <c r="H53" s="518"/>
      <c r="L53" s="737">
        <f t="shared" si="52"/>
        <v>5.2835200788120789</v>
      </c>
      <c r="M53" s="518"/>
      <c r="Q53" s="737">
        <f t="shared" si="53"/>
        <v>10.567040157624158</v>
      </c>
      <c r="R53" s="518"/>
      <c r="V53" s="737">
        <f t="shared" si="54"/>
        <v>120</v>
      </c>
      <c r="W53" s="518"/>
      <c r="AA53" s="737">
        <f t="shared" si="55"/>
        <v>450</v>
      </c>
      <c r="AB53" s="518"/>
      <c r="AF53" s="737">
        <f t="shared" si="56"/>
        <v>60</v>
      </c>
      <c r="AG53" s="518"/>
      <c r="AK53" s="799">
        <f t="shared" si="60"/>
        <v>42.390890674227698</v>
      </c>
      <c r="AL53" s="794">
        <v>4.3747049199409388E-2</v>
      </c>
      <c r="AT53" s="738"/>
      <c r="AU53" s="720"/>
      <c r="AV53" s="737"/>
      <c r="AY53" s="720">
        <v>457.95812829200418</v>
      </c>
      <c r="AZ53" s="723">
        <f t="shared" si="61"/>
        <v>4.7624597368136873E-2</v>
      </c>
      <c r="BA53" s="730">
        <v>6.1216335011587943E-2</v>
      </c>
      <c r="BD53" s="730"/>
      <c r="BE53" s="737"/>
      <c r="BF53" s="794"/>
      <c r="BJ53" s="793">
        <v>149.57671132191072</v>
      </c>
      <c r="BK53" s="794">
        <f t="shared" si="62"/>
        <v>4.6788678963023446E-2</v>
      </c>
      <c r="BO53" s="793">
        <v>598.30684528764289</v>
      </c>
      <c r="BP53" s="794">
        <f t="shared" si="63"/>
        <v>4.826198563274537E-2</v>
      </c>
      <c r="BT53" s="797">
        <v>707.91575535047684</v>
      </c>
      <c r="BU53" s="794">
        <f t="shared" si="64"/>
        <v>5.4796701282129073E-2</v>
      </c>
      <c r="BY53" s="737">
        <f t="shared" si="57"/>
        <v>120</v>
      </c>
      <c r="BZ53" s="518"/>
      <c r="CD53" s="737">
        <f t="shared" si="58"/>
        <v>400</v>
      </c>
      <c r="CE53" s="518"/>
      <c r="CI53" s="737">
        <f t="shared" si="59"/>
        <v>400</v>
      </c>
      <c r="CJ53" s="518"/>
    </row>
    <row r="54" spans="3:95" x14ac:dyDescent="0.25">
      <c r="C54" s="739" t="s">
        <v>366</v>
      </c>
      <c r="D54" s="1028">
        <v>2129</v>
      </c>
      <c r="E54" s="1028"/>
      <c r="G54" s="737">
        <f t="shared" si="51"/>
        <v>0</v>
      </c>
      <c r="H54" s="518"/>
      <c r="L54" s="737">
        <f t="shared" si="52"/>
        <v>0</v>
      </c>
      <c r="M54" s="518"/>
      <c r="Q54" s="737">
        <f t="shared" si="53"/>
        <v>0</v>
      </c>
      <c r="R54" s="518"/>
      <c r="V54" s="737">
        <f t="shared" si="54"/>
        <v>0</v>
      </c>
      <c r="W54" s="518"/>
      <c r="AA54" s="737">
        <f t="shared" si="55"/>
        <v>0</v>
      </c>
      <c r="AB54" s="518"/>
      <c r="AF54" s="737">
        <f t="shared" si="56"/>
        <v>0</v>
      </c>
      <c r="AG54" s="518"/>
      <c r="AK54" s="799">
        <f t="shared" si="60"/>
        <v>0</v>
      </c>
      <c r="AL54" s="794">
        <v>0</v>
      </c>
      <c r="AT54" s="738"/>
      <c r="AU54" s="720"/>
      <c r="AV54" s="737"/>
      <c r="AY54" s="720">
        <v>0</v>
      </c>
      <c r="AZ54" s="723">
        <f t="shared" si="61"/>
        <v>0</v>
      </c>
      <c r="BA54" s="730">
        <v>0</v>
      </c>
      <c r="BD54" s="730"/>
      <c r="BE54" s="737"/>
      <c r="BF54" s="794"/>
      <c r="BJ54" s="793">
        <v>100</v>
      </c>
      <c r="BK54" s="794">
        <f t="shared" si="62"/>
        <v>3.1280724485463145E-2</v>
      </c>
      <c r="BO54" s="793">
        <v>150</v>
      </c>
      <c r="BP54" s="794">
        <f t="shared" si="63"/>
        <v>1.2099640680914205E-2</v>
      </c>
      <c r="BT54" s="797">
        <v>42.353468514417834</v>
      </c>
      <c r="BU54" s="794">
        <f t="shared" si="64"/>
        <v>3.2783990819608331E-3</v>
      </c>
      <c r="BY54" s="737">
        <f t="shared" si="57"/>
        <v>0</v>
      </c>
      <c r="BZ54" s="518"/>
      <c r="CD54" s="737">
        <f t="shared" si="58"/>
        <v>0</v>
      </c>
      <c r="CE54" s="518"/>
      <c r="CI54" s="737">
        <f t="shared" si="59"/>
        <v>0</v>
      </c>
      <c r="CJ54" s="518"/>
    </row>
    <row r="55" spans="3:95" x14ac:dyDescent="0.25">
      <c r="C55" s="559" t="s">
        <v>342</v>
      </c>
      <c r="D55" s="1029">
        <v>30</v>
      </c>
      <c r="E55" s="1029"/>
      <c r="G55" s="737">
        <f t="shared" si="51"/>
        <v>25.360896378297973</v>
      </c>
      <c r="H55" s="518"/>
      <c r="L55" s="737">
        <f t="shared" si="52"/>
        <v>2.1134080315248314</v>
      </c>
      <c r="M55" s="518"/>
      <c r="Q55" s="737">
        <f t="shared" si="53"/>
        <v>2.1134080315248314</v>
      </c>
      <c r="R55" s="518"/>
      <c r="V55" s="737">
        <f t="shared" si="54"/>
        <v>50</v>
      </c>
      <c r="W55" s="518"/>
      <c r="AA55" s="737">
        <f t="shared" si="55"/>
        <v>180</v>
      </c>
      <c r="AB55" s="518"/>
      <c r="AF55" s="737">
        <f t="shared" si="56"/>
        <v>24</v>
      </c>
      <c r="AG55" s="518"/>
      <c r="AK55" s="799">
        <f t="shared" si="60"/>
        <v>34.562487300634082</v>
      </c>
      <c r="AL55" s="794">
        <v>3.5668201548641983E-2</v>
      </c>
      <c r="AT55" s="738"/>
      <c r="AU55" s="720"/>
      <c r="AV55" s="737"/>
      <c r="AY55" s="720">
        <v>183.18325131680169</v>
      </c>
      <c r="AZ55" s="723">
        <f t="shared" si="61"/>
        <v>1.904983894725475E-2</v>
      </c>
      <c r="BA55" s="730">
        <v>1.6678654199632378E-2</v>
      </c>
      <c r="BD55" s="730"/>
      <c r="BE55" s="737"/>
      <c r="BF55" s="794"/>
      <c r="BJ55" s="793">
        <v>121.95410625512493</v>
      </c>
      <c r="BK55" s="794">
        <f t="shared" si="62"/>
        <v>3.8148127976374603E-2</v>
      </c>
      <c r="BO55" s="793">
        <v>487.81642502049971</v>
      </c>
      <c r="BP55" s="794">
        <f t="shared" si="63"/>
        <v>3.9349356406641153E-2</v>
      </c>
      <c r="BT55" s="797">
        <v>470.59409460464258</v>
      </c>
      <c r="BU55" s="794">
        <f t="shared" si="64"/>
        <v>3.6426656466231479E-2</v>
      </c>
      <c r="BY55" s="737">
        <f t="shared" si="57"/>
        <v>50</v>
      </c>
      <c r="BZ55" s="518"/>
      <c r="CD55" s="737">
        <f t="shared" si="58"/>
        <v>160</v>
      </c>
      <c r="CE55" s="518"/>
      <c r="CI55" s="737">
        <f t="shared" si="59"/>
        <v>160</v>
      </c>
      <c r="CJ55" s="518"/>
    </row>
    <row r="56" spans="3:95" x14ac:dyDescent="0.25">
      <c r="C56" s="559" t="s">
        <v>343</v>
      </c>
      <c r="D56" s="1029">
        <v>18.5</v>
      </c>
      <c r="E56" s="1029"/>
      <c r="G56" s="737">
        <f t="shared" si="51"/>
        <v>76.082689134893926</v>
      </c>
      <c r="H56" s="518"/>
      <c r="L56" s="737">
        <f t="shared" si="52"/>
        <v>25.36089637829798</v>
      </c>
      <c r="M56" s="518"/>
      <c r="Q56" s="737">
        <f t="shared" si="53"/>
        <v>25.36089637829798</v>
      </c>
      <c r="R56" s="518"/>
      <c r="V56" s="737">
        <f t="shared" si="54"/>
        <v>72.159159279611728</v>
      </c>
      <c r="W56" s="518"/>
      <c r="AA56" s="737">
        <f t="shared" si="55"/>
        <v>540</v>
      </c>
      <c r="AB56" s="518"/>
      <c r="AF56" s="737">
        <f t="shared" si="56"/>
        <v>72</v>
      </c>
      <c r="AG56" s="518"/>
      <c r="AK56" s="799">
        <f t="shared" si="60"/>
        <v>31.088957326920344</v>
      </c>
      <c r="AL56" s="794">
        <v>3.2083547293003452E-2</v>
      </c>
      <c r="AT56" s="738"/>
      <c r="AU56" s="720"/>
      <c r="AV56" s="737"/>
      <c r="AY56" s="720">
        <v>549.54975395040503</v>
      </c>
      <c r="AZ56" s="723">
        <f t="shared" si="61"/>
        <v>5.7149516841764253E-2</v>
      </c>
      <c r="BA56" s="730">
        <v>4.6088068408854786E-2</v>
      </c>
      <c r="BD56" s="730"/>
      <c r="BE56" s="737"/>
      <c r="BF56" s="794"/>
      <c r="BJ56" s="793">
        <v>109.69771857648485</v>
      </c>
      <c r="BK56" s="794">
        <f t="shared" si="62"/>
        <v>3.4314241114748949E-2</v>
      </c>
      <c r="BO56" s="793">
        <v>438.79087430593938</v>
      </c>
      <c r="BP56" s="794">
        <f t="shared" si="63"/>
        <v>3.539474608777371E-2</v>
      </c>
      <c r="BT56" s="797">
        <v>380.75779959313985</v>
      </c>
      <c r="BU56" s="794">
        <f t="shared" si="64"/>
        <v>2.9472816853491995E-2</v>
      </c>
      <c r="BY56" s="737">
        <f t="shared" si="57"/>
        <v>72.159159279611728</v>
      </c>
      <c r="BZ56" s="518"/>
      <c r="CD56" s="737">
        <f t="shared" si="58"/>
        <v>480</v>
      </c>
      <c r="CE56" s="518"/>
      <c r="CI56" s="737">
        <f t="shared" si="59"/>
        <v>480</v>
      </c>
      <c r="CJ56" s="518"/>
    </row>
    <row r="57" spans="3:95" x14ac:dyDescent="0.25">
      <c r="C57" s="559" t="s">
        <v>341</v>
      </c>
      <c r="D57" s="1066">
        <v>328.9</v>
      </c>
      <c r="E57" s="1066"/>
      <c r="G57" s="737">
        <f t="shared" si="51"/>
        <v>13.314470598606437</v>
      </c>
      <c r="H57" s="518"/>
      <c r="L57" s="737">
        <f t="shared" si="52"/>
        <v>39.943411795819316</v>
      </c>
      <c r="M57" s="518"/>
      <c r="Q57" s="737">
        <f t="shared" si="53"/>
        <v>6.6572352993032187</v>
      </c>
      <c r="R57" s="518"/>
      <c r="V57" s="737">
        <f t="shared" si="54"/>
        <v>36.099634992579524</v>
      </c>
      <c r="W57" s="518"/>
      <c r="AA57" s="737">
        <f t="shared" si="55"/>
        <v>189</v>
      </c>
      <c r="AB57" s="518"/>
      <c r="AF57" s="737">
        <f t="shared" si="56"/>
        <v>10.5</v>
      </c>
      <c r="AG57" s="518"/>
      <c r="AK57" s="799">
        <f t="shared" si="60"/>
        <v>15.553119285285334</v>
      </c>
      <c r="AL57" s="794">
        <v>1.605069069688889E-2</v>
      </c>
      <c r="AT57" s="738"/>
      <c r="AU57" s="720"/>
      <c r="AV57" s="737"/>
      <c r="AY57" s="720">
        <v>192.34241388264175</v>
      </c>
      <c r="AZ57" s="723">
        <f t="shared" si="61"/>
        <v>2.0002330894617486E-2</v>
      </c>
      <c r="BA57" s="730">
        <v>1.9419803404459358E-2</v>
      </c>
      <c r="BD57" s="730"/>
      <c r="BE57" s="737"/>
      <c r="BF57" s="794"/>
      <c r="BJ57" s="793">
        <v>30</v>
      </c>
      <c r="BK57" s="794">
        <f t="shared" si="62"/>
        <v>9.3842173456389431E-3</v>
      </c>
      <c r="BO57" s="793">
        <v>219.51739125922487</v>
      </c>
      <c r="BP57" s="794">
        <f t="shared" si="63"/>
        <v>1.7707210382988517E-2</v>
      </c>
      <c r="BT57" s="797">
        <v>95.295304157440128</v>
      </c>
      <c r="BU57" s="794">
        <f t="shared" si="64"/>
        <v>7.3763979344118749E-3</v>
      </c>
      <c r="BY57" s="737">
        <f t="shared" si="57"/>
        <v>36.099634992579524</v>
      </c>
      <c r="BZ57" s="518"/>
      <c r="CD57" s="737">
        <f t="shared" si="58"/>
        <v>168</v>
      </c>
      <c r="CE57" s="518"/>
      <c r="CI57" s="737">
        <f t="shared" si="59"/>
        <v>168</v>
      </c>
      <c r="CJ57" s="518"/>
    </row>
    <row r="58" spans="3:95" x14ac:dyDescent="0.25">
      <c r="C58" s="559" t="s">
        <v>365</v>
      </c>
      <c r="D58" s="1067">
        <v>62779863</v>
      </c>
      <c r="E58" s="1067"/>
      <c r="G58" s="737">
        <f t="shared" si="51"/>
        <v>19.020672283723481</v>
      </c>
      <c r="H58" s="518"/>
      <c r="L58" s="737">
        <f t="shared" si="52"/>
        <v>19.020672283723481</v>
      </c>
      <c r="M58" s="518"/>
      <c r="Q58" s="737">
        <f t="shared" si="53"/>
        <v>3.1701120472872475</v>
      </c>
      <c r="R58" s="518"/>
      <c r="V58" s="737">
        <f t="shared" si="54"/>
        <v>50</v>
      </c>
      <c r="W58" s="518"/>
      <c r="AA58" s="737">
        <f t="shared" si="55"/>
        <v>270</v>
      </c>
      <c r="AB58" s="518"/>
      <c r="AF58" s="737">
        <f t="shared" si="56"/>
        <v>36</v>
      </c>
      <c r="AG58" s="518"/>
      <c r="AK58" s="799">
        <f t="shared" si="60"/>
        <v>12.96093273773778</v>
      </c>
      <c r="AL58" s="794">
        <v>1.3375575580740743E-2</v>
      </c>
      <c r="AT58" s="738"/>
      <c r="AU58" s="720"/>
      <c r="AV58" s="737"/>
      <c r="AY58" s="720">
        <v>274.77487697520252</v>
      </c>
      <c r="AZ58" s="723">
        <f t="shared" si="61"/>
        <v>2.8574758420882126E-2</v>
      </c>
      <c r="BA58" s="730">
        <v>1.8884360265324061E-2</v>
      </c>
      <c r="BD58" s="730"/>
      <c r="BE58" s="737"/>
      <c r="BF58" s="794"/>
      <c r="BJ58" s="793">
        <v>45.732789845671846</v>
      </c>
      <c r="BK58" s="794">
        <f t="shared" si="62"/>
        <v>1.4305547991140475E-2</v>
      </c>
      <c r="BO58" s="793">
        <v>182.93115938268738</v>
      </c>
      <c r="BP58" s="794">
        <f t="shared" si="63"/>
        <v>1.4756008652490431E-2</v>
      </c>
      <c r="BT58" s="797">
        <v>66.177294553777855</v>
      </c>
      <c r="BU58" s="794">
        <f t="shared" si="64"/>
        <v>5.1224985655638012E-3</v>
      </c>
      <c r="BY58" s="737">
        <f t="shared" si="57"/>
        <v>50</v>
      </c>
      <c r="BZ58" s="518"/>
      <c r="CD58" s="737">
        <f t="shared" si="58"/>
        <v>240</v>
      </c>
      <c r="CE58" s="518"/>
      <c r="CI58" s="737">
        <f t="shared" si="59"/>
        <v>240</v>
      </c>
      <c r="CJ58" s="518"/>
    </row>
    <row r="59" spans="3:95" x14ac:dyDescent="0.25">
      <c r="C59" s="559" t="s">
        <v>348</v>
      </c>
      <c r="D59" s="1068">
        <v>1000000</v>
      </c>
      <c r="E59" s="1068"/>
      <c r="G59" s="737">
        <f t="shared" si="51"/>
        <v>7.6082689134893924</v>
      </c>
      <c r="H59" s="518"/>
      <c r="L59" s="737">
        <f t="shared" si="52"/>
        <v>10.144358551319192</v>
      </c>
      <c r="M59" s="518"/>
      <c r="Q59" s="737">
        <f t="shared" si="53"/>
        <v>7.6082689134893924</v>
      </c>
      <c r="R59" s="518"/>
      <c r="V59" s="737">
        <f t="shared" si="54"/>
        <v>20</v>
      </c>
      <c r="W59" s="518"/>
      <c r="AA59" s="737">
        <f t="shared" si="55"/>
        <v>108</v>
      </c>
      <c r="AB59" s="518"/>
      <c r="AF59" s="737">
        <f t="shared" si="56"/>
        <v>14.399999999999999</v>
      </c>
      <c r="AG59" s="518"/>
      <c r="AK59" s="799">
        <f t="shared" si="60"/>
        <v>19.009368015348745</v>
      </c>
      <c r="AL59" s="794">
        <v>1.9617510851753089E-2</v>
      </c>
      <c r="AT59" s="738"/>
      <c r="AU59" s="720"/>
      <c r="AV59" s="737"/>
      <c r="AY59" s="720">
        <v>109.909950790081</v>
      </c>
      <c r="AZ59" s="723">
        <f t="shared" si="61"/>
        <v>1.142990336835285E-2</v>
      </c>
      <c r="BA59" s="730">
        <v>8.4472148965076318E-3</v>
      </c>
      <c r="BD59" s="730"/>
      <c r="BE59" s="737"/>
      <c r="BF59" s="794"/>
      <c r="BJ59" s="793">
        <v>67.074758440318703</v>
      </c>
      <c r="BK59" s="794">
        <f t="shared" si="62"/>
        <v>2.098147038700603E-2</v>
      </c>
      <c r="BO59" s="793">
        <v>268.29903376127481</v>
      </c>
      <c r="BP59" s="794">
        <f t="shared" si="63"/>
        <v>2.1642146023652633E-2</v>
      </c>
      <c r="BT59" s="797">
        <v>142.35471361790437</v>
      </c>
      <c r="BU59" s="794">
        <f t="shared" si="64"/>
        <v>1.1019063581035021E-2</v>
      </c>
      <c r="BY59" s="737">
        <f t="shared" si="57"/>
        <v>20</v>
      </c>
      <c r="BZ59" s="518"/>
      <c r="CD59" s="737">
        <f t="shared" si="58"/>
        <v>96</v>
      </c>
      <c r="CE59" s="518"/>
      <c r="CI59" s="737">
        <f t="shared" si="59"/>
        <v>96</v>
      </c>
      <c r="CJ59" s="518"/>
    </row>
    <row r="60" spans="3:95" x14ac:dyDescent="0.25">
      <c r="C60" s="559" t="s">
        <v>349</v>
      </c>
      <c r="D60" s="1068">
        <v>4000000</v>
      </c>
      <c r="E60" s="1068">
        <v>4000000</v>
      </c>
      <c r="G60" s="737">
        <f t="shared" si="51"/>
        <v>10.778380960776641</v>
      </c>
      <c r="H60" s="518"/>
      <c r="L60" s="737">
        <f t="shared" si="52"/>
        <v>97.005428646989756</v>
      </c>
      <c r="M60" s="518"/>
      <c r="Q60" s="737">
        <f t="shared" si="53"/>
        <v>26.9459524019416</v>
      </c>
      <c r="R60" s="518"/>
      <c r="V60" s="737">
        <f t="shared" si="54"/>
        <v>100</v>
      </c>
      <c r="W60" s="518"/>
      <c r="AA60" s="737">
        <f t="shared" si="55"/>
        <v>459</v>
      </c>
      <c r="AB60" s="518"/>
      <c r="AF60" s="737">
        <f t="shared" si="56"/>
        <v>25.5</v>
      </c>
      <c r="AG60" s="518"/>
      <c r="AK60" s="799">
        <f t="shared" si="60"/>
        <v>31.918457022135563</v>
      </c>
      <c r="AL60" s="794">
        <v>3.2939584130170861E-2</v>
      </c>
      <c r="AT60" s="738"/>
      <c r="AU60" s="720"/>
      <c r="AV60" s="737"/>
      <c r="AY60" s="720">
        <v>467.11729085784424</v>
      </c>
      <c r="AZ60" s="723">
        <f t="shared" si="61"/>
        <v>4.8577089315499609E-2</v>
      </c>
      <c r="BA60" s="730">
        <v>4.5232957723967071E-2</v>
      </c>
      <c r="BD60" s="730"/>
      <c r="BE60" s="737"/>
      <c r="BF60" s="794"/>
      <c r="BJ60" s="793">
        <v>113</v>
      </c>
      <c r="BK60" s="794">
        <f t="shared" si="62"/>
        <v>3.5347218668573349E-2</v>
      </c>
      <c r="BO60" s="793">
        <v>450.49846850643144</v>
      </c>
      <c r="BP60" s="794">
        <f t="shared" si="63"/>
        <v>3.6339130641533102E-2</v>
      </c>
      <c r="BT60" s="797">
        <v>401.34723242028218</v>
      </c>
      <c r="BU60" s="794">
        <f t="shared" si="64"/>
        <v>3.1066555927202557E-2</v>
      </c>
      <c r="BY60" s="737">
        <f t="shared" si="57"/>
        <v>100</v>
      </c>
      <c r="BZ60" s="518"/>
      <c r="CD60" s="737">
        <f t="shared" si="58"/>
        <v>408</v>
      </c>
      <c r="CE60" s="518"/>
      <c r="CI60" s="737">
        <f t="shared" si="59"/>
        <v>408</v>
      </c>
      <c r="CJ60" s="518"/>
    </row>
    <row r="61" spans="3:95" x14ac:dyDescent="0.25">
      <c r="C61" s="1069" t="s">
        <v>375</v>
      </c>
      <c r="D61" s="1069"/>
      <c r="E61" s="1069"/>
      <c r="G61" s="737">
        <f t="shared" si="51"/>
        <v>16.907264252198651</v>
      </c>
      <c r="H61" s="518"/>
      <c r="L61" s="737">
        <f t="shared" si="52"/>
        <v>16.907264252198651</v>
      </c>
      <c r="M61" s="518"/>
      <c r="Q61" s="737">
        <f t="shared" si="53"/>
        <v>21.134080315248312</v>
      </c>
      <c r="R61" s="518"/>
      <c r="V61" s="737">
        <f t="shared" si="54"/>
        <v>50</v>
      </c>
      <c r="W61" s="518"/>
      <c r="AA61" s="737">
        <f t="shared" si="55"/>
        <v>360</v>
      </c>
      <c r="AB61" s="518"/>
      <c r="AF61" s="737">
        <f t="shared" si="56"/>
        <v>48</v>
      </c>
      <c r="AG61" s="518"/>
      <c r="AK61" s="799">
        <f t="shared" si="60"/>
        <v>69.055849626666884</v>
      </c>
      <c r="AL61" s="794">
        <v>7.1265066694186668E-2</v>
      </c>
      <c r="AT61" s="738"/>
      <c r="AU61" s="720"/>
      <c r="AV61" s="737"/>
      <c r="AY61" s="720">
        <v>366.36650263360337</v>
      </c>
      <c r="AZ61" s="723">
        <f t="shared" si="61"/>
        <v>3.80996778945095E-2</v>
      </c>
      <c r="BA61" s="730">
        <v>3.3804842963318142E-2</v>
      </c>
      <c r="BD61" s="730"/>
      <c r="BE61" s="737"/>
      <c r="BF61" s="794"/>
      <c r="BJ61" s="793">
        <v>243.66430429773959</v>
      </c>
      <c r="BK61" s="794">
        <f t="shared" si="62"/>
        <v>7.6219959696796444E-2</v>
      </c>
      <c r="BO61" s="793">
        <v>974.65721719095836</v>
      </c>
      <c r="BP61" s="794">
        <f t="shared" si="63"/>
        <v>7.8620014100469024E-2</v>
      </c>
      <c r="BT61" s="797">
        <v>1878.6135080381116</v>
      </c>
      <c r="BU61" s="794">
        <f t="shared" si="64"/>
        <v>0.14541535831982191</v>
      </c>
      <c r="BY61" s="737">
        <f t="shared" si="57"/>
        <v>50</v>
      </c>
      <c r="BZ61" s="518"/>
      <c r="CD61" s="737">
        <f t="shared" si="58"/>
        <v>320</v>
      </c>
      <c r="CE61" s="518"/>
      <c r="CI61" s="737">
        <f t="shared" si="59"/>
        <v>320</v>
      </c>
      <c r="CJ61" s="518"/>
    </row>
    <row r="62" spans="3:95" x14ac:dyDescent="0.25">
      <c r="C62" s="1069"/>
      <c r="D62" s="1069"/>
      <c r="E62" s="1069"/>
      <c r="G62" s="737">
        <f t="shared" si="51"/>
        <v>7.3969281103369102</v>
      </c>
      <c r="H62" s="518"/>
      <c r="L62" s="737">
        <f t="shared" si="52"/>
        <v>7.3969281103369102</v>
      </c>
      <c r="M62" s="518"/>
      <c r="Q62" s="737">
        <f t="shared" si="53"/>
        <v>33.286176496516099</v>
      </c>
      <c r="R62" s="518"/>
      <c r="V62" s="737">
        <f t="shared" si="54"/>
        <v>20</v>
      </c>
      <c r="W62" s="518"/>
      <c r="AA62" s="737">
        <f t="shared" si="55"/>
        <v>157.5</v>
      </c>
      <c r="AB62" s="518"/>
      <c r="AF62" s="737">
        <f t="shared" si="56"/>
        <v>21</v>
      </c>
      <c r="AG62" s="518"/>
      <c r="AK62" s="799">
        <f t="shared" si="60"/>
        <v>34.268706158578688</v>
      </c>
      <c r="AL62" s="794">
        <v>3.5365021835478523E-2</v>
      </c>
      <c r="AT62" s="738"/>
      <c r="AU62" s="720"/>
      <c r="AV62" s="737"/>
      <c r="AY62" s="720">
        <v>160.28534490220144</v>
      </c>
      <c r="AZ62" s="723">
        <f t="shared" si="61"/>
        <v>1.6668609078847905E-2</v>
      </c>
      <c r="BA62" s="730">
        <v>1.4145288899544473E-2</v>
      </c>
      <c r="BD62" s="730"/>
      <c r="BE62" s="737"/>
      <c r="BF62" s="794"/>
      <c r="BJ62" s="793">
        <v>120.91749635195634</v>
      </c>
      <c r="BK62" s="794">
        <f t="shared" si="62"/>
        <v>3.7823868888575411E-2</v>
      </c>
      <c r="BO62" s="793">
        <v>483.66998540782538</v>
      </c>
      <c r="BP62" s="794">
        <f t="shared" si="63"/>
        <v>3.9014886877184698E-2</v>
      </c>
      <c r="BT62" s="797">
        <v>462.62799541969878</v>
      </c>
      <c r="BU62" s="794">
        <f t="shared" si="64"/>
        <v>3.581003513223522E-2</v>
      </c>
      <c r="BY62" s="737">
        <f t="shared" si="57"/>
        <v>20</v>
      </c>
      <c r="BZ62" s="518"/>
      <c r="CD62" s="737">
        <f t="shared" si="58"/>
        <v>140</v>
      </c>
      <c r="CE62" s="518"/>
      <c r="CI62" s="737">
        <f t="shared" si="59"/>
        <v>140</v>
      </c>
      <c r="CJ62" s="518"/>
    </row>
    <row r="63" spans="3:95" x14ac:dyDescent="0.25">
      <c r="C63"/>
      <c r="D63"/>
      <c r="E63"/>
      <c r="G63" s="737">
        <f t="shared" si="51"/>
        <v>19.020672283723481</v>
      </c>
      <c r="H63" s="518"/>
      <c r="L63" s="737">
        <f t="shared" si="52"/>
        <v>1.5850560236436237</v>
      </c>
      <c r="M63" s="518"/>
      <c r="Q63" s="737">
        <f t="shared" si="53"/>
        <v>12.68044818914899</v>
      </c>
      <c r="R63" s="518"/>
      <c r="V63" s="737">
        <f t="shared" si="54"/>
        <v>10</v>
      </c>
      <c r="W63" s="518"/>
      <c r="AA63" s="737">
        <f t="shared" si="55"/>
        <v>135</v>
      </c>
      <c r="AB63" s="518"/>
      <c r="AF63" s="737">
        <f t="shared" si="56"/>
        <v>18</v>
      </c>
      <c r="AG63" s="518"/>
      <c r="AK63" s="799">
        <f t="shared" si="60"/>
        <v>25.92186547547556</v>
      </c>
      <c r="AL63" s="794">
        <v>2.6751151161481485E-2</v>
      </c>
      <c r="AT63" s="738"/>
      <c r="AU63" s="720"/>
      <c r="AV63" s="737"/>
      <c r="AY63" s="720">
        <v>137.38743848760126</v>
      </c>
      <c r="AZ63" s="723">
        <f t="shared" si="61"/>
        <v>1.4287379210441063E-2</v>
      </c>
      <c r="BA63" s="730">
        <v>7.0087109406217528E-3</v>
      </c>
      <c r="BD63" s="730"/>
      <c r="BE63" s="737"/>
      <c r="BF63" s="794"/>
      <c r="BJ63" s="793">
        <v>91.465579691343692</v>
      </c>
      <c r="BK63" s="794">
        <f t="shared" si="62"/>
        <v>2.8611095982280951E-2</v>
      </c>
      <c r="BO63" s="793">
        <v>365.86231876537477</v>
      </c>
      <c r="BP63" s="794">
        <f t="shared" si="63"/>
        <v>2.9512017304980862E-2</v>
      </c>
      <c r="BT63" s="797">
        <v>264.70917821511142</v>
      </c>
      <c r="BU63" s="794">
        <f t="shared" si="64"/>
        <v>2.0489994262255205E-2</v>
      </c>
      <c r="BY63" s="737">
        <f t="shared" si="57"/>
        <v>10</v>
      </c>
      <c r="BZ63" s="518"/>
      <c r="CD63" s="737">
        <f t="shared" si="58"/>
        <v>120</v>
      </c>
      <c r="CE63" s="518"/>
      <c r="CI63" s="737">
        <f t="shared" si="59"/>
        <v>120</v>
      </c>
      <c r="CJ63" s="518"/>
    </row>
    <row r="64" spans="3:95" x14ac:dyDescent="0.25">
      <c r="G64" s="737">
        <f t="shared" si="51"/>
        <v>16.907264252198651</v>
      </c>
      <c r="H64" s="518"/>
      <c r="L64" s="737">
        <f t="shared" si="52"/>
        <v>2.1134080315248314</v>
      </c>
      <c r="M64" s="518"/>
      <c r="Q64" s="737">
        <f t="shared" si="53"/>
        <v>4.2268160630496627</v>
      </c>
      <c r="R64" s="518"/>
      <c r="V64" s="737">
        <f t="shared" si="54"/>
        <v>32.088564437848468</v>
      </c>
      <c r="W64" s="518"/>
      <c r="AA64" s="737">
        <f t="shared" si="55"/>
        <v>180</v>
      </c>
      <c r="AB64" s="518"/>
      <c r="AF64" s="737">
        <f t="shared" si="56"/>
        <v>24</v>
      </c>
      <c r="AG64" s="518"/>
      <c r="AK64" s="799">
        <f t="shared" si="60"/>
        <v>13.824994920253632</v>
      </c>
      <c r="AL64" s="794">
        <v>1.4267280619456792E-2</v>
      </c>
      <c r="AT64" s="738"/>
      <c r="AU64" s="720"/>
      <c r="AV64" s="737"/>
      <c r="AY64" s="720">
        <v>183.18325131680169</v>
      </c>
      <c r="AZ64" s="723">
        <f t="shared" si="61"/>
        <v>1.904983894725475E-2</v>
      </c>
      <c r="BA64" s="730">
        <v>7.0087109406217528E-3</v>
      </c>
      <c r="BD64" s="730"/>
      <c r="BE64" s="737"/>
      <c r="BF64" s="794"/>
      <c r="BJ64" s="793">
        <v>48.781642502049969</v>
      </c>
      <c r="BK64" s="794">
        <f t="shared" si="62"/>
        <v>1.525925119054984E-2</v>
      </c>
      <c r="BO64" s="793">
        <v>195.12657000819988</v>
      </c>
      <c r="BP64" s="794">
        <f t="shared" si="63"/>
        <v>1.5739742562656461E-2</v>
      </c>
      <c r="BT64" s="797">
        <v>75.295055136742818</v>
      </c>
      <c r="BU64" s="794">
        <f t="shared" si="64"/>
        <v>5.828265034597037E-3</v>
      </c>
      <c r="BY64" s="737">
        <f t="shared" si="57"/>
        <v>32.088564437848468</v>
      </c>
      <c r="BZ64" s="518"/>
      <c r="CD64" s="737">
        <f t="shared" si="58"/>
        <v>160</v>
      </c>
      <c r="CE64" s="518"/>
      <c r="CI64" s="737">
        <f t="shared" si="59"/>
        <v>160</v>
      </c>
      <c r="CJ64" s="518"/>
    </row>
    <row r="65" spans="7:88" x14ac:dyDescent="0.25">
      <c r="G65" s="737">
        <f t="shared" si="51"/>
        <v>33.286176496516099</v>
      </c>
      <c r="H65" s="518"/>
      <c r="L65" s="737">
        <f t="shared" si="52"/>
        <v>7.3969281103369102</v>
      </c>
      <c r="M65" s="518"/>
      <c r="Q65" s="737">
        <f t="shared" si="53"/>
        <v>14.79385622067382</v>
      </c>
      <c r="R65" s="518"/>
      <c r="V65" s="737">
        <f t="shared" si="54"/>
        <v>20</v>
      </c>
      <c r="W65" s="518"/>
      <c r="AA65" s="737">
        <f t="shared" si="55"/>
        <v>157.5</v>
      </c>
      <c r="AB65" s="518"/>
      <c r="AF65" s="737">
        <f t="shared" si="56"/>
        <v>21</v>
      </c>
      <c r="AG65" s="518"/>
      <c r="AK65" s="799">
        <f t="shared" si="60"/>
        <v>22.811241618418489</v>
      </c>
      <c r="AL65" s="794">
        <v>2.3541013022103704E-2</v>
      </c>
      <c r="AT65" s="738"/>
      <c r="AU65" s="720"/>
      <c r="AV65" s="737"/>
      <c r="AY65" s="720">
        <v>160.28534490220144</v>
      </c>
      <c r="AZ65" s="723">
        <f t="shared" si="61"/>
        <v>1.6668609078847905E-2</v>
      </c>
      <c r="BA65" s="730">
        <v>1.6382961719811392E-2</v>
      </c>
      <c r="BD65" s="730"/>
      <c r="BE65" s="737"/>
      <c r="BF65" s="794"/>
      <c r="BJ65" s="793">
        <v>80.489710128382441</v>
      </c>
      <c r="BK65" s="794">
        <f t="shared" si="62"/>
        <v>2.5177764464407233E-2</v>
      </c>
      <c r="BO65" s="793">
        <v>321.95884051352976</v>
      </c>
      <c r="BP65" s="794">
        <f t="shared" si="63"/>
        <v>2.5970575228383155E-2</v>
      </c>
      <c r="BT65" s="797">
        <v>204.99078760978227</v>
      </c>
      <c r="BU65" s="794">
        <f t="shared" si="64"/>
        <v>1.5867451556690428E-2</v>
      </c>
      <c r="BY65" s="737">
        <f t="shared" si="57"/>
        <v>20</v>
      </c>
      <c r="BZ65" s="518"/>
      <c r="CD65" s="737">
        <f t="shared" si="58"/>
        <v>140</v>
      </c>
      <c r="CE65" s="518"/>
      <c r="CI65" s="737">
        <f t="shared" si="59"/>
        <v>140</v>
      </c>
      <c r="CJ65" s="518"/>
    </row>
    <row r="66" spans="7:88" x14ac:dyDescent="0.25">
      <c r="G66" s="737">
        <f t="shared" si="51"/>
        <v>52.306848780239584</v>
      </c>
      <c r="H66" s="518"/>
      <c r="L66" s="737">
        <f t="shared" si="52"/>
        <v>34.871232520159722</v>
      </c>
      <c r="M66" s="518"/>
      <c r="Q66" s="737">
        <f t="shared" si="53"/>
        <v>5.8118720866932874</v>
      </c>
      <c r="R66" s="518"/>
      <c r="V66" s="737">
        <f t="shared" si="54"/>
        <v>4</v>
      </c>
      <c r="W66" s="518"/>
      <c r="AA66" s="737">
        <f t="shared" si="55"/>
        <v>247.5</v>
      </c>
      <c r="AB66" s="518"/>
      <c r="AF66" s="737">
        <f t="shared" si="56"/>
        <v>13.75</v>
      </c>
      <c r="AG66" s="518"/>
      <c r="AK66" s="799">
        <f t="shared" si="60"/>
        <v>14.361289514868467</v>
      </c>
      <c r="AL66" s="794">
        <v>1.4820732213486551E-2</v>
      </c>
      <c r="AT66" s="738"/>
      <c r="AU66" s="720"/>
      <c r="AV66" s="737"/>
      <c r="AY66" s="720">
        <v>251.8769705606023</v>
      </c>
      <c r="AZ66" s="723">
        <f t="shared" si="61"/>
        <v>2.6193528552475281E-2</v>
      </c>
      <c r="BA66" s="730">
        <v>1.8620634540078316E-2</v>
      </c>
      <c r="BD66" s="730"/>
      <c r="BE66" s="737"/>
      <c r="BF66" s="794"/>
      <c r="BJ66" s="793">
        <v>60</v>
      </c>
      <c r="BK66" s="794">
        <f t="shared" si="62"/>
        <v>1.8768434691277886E-2</v>
      </c>
      <c r="BO66" s="793">
        <v>200</v>
      </c>
      <c r="BP66" s="794">
        <f t="shared" si="63"/>
        <v>1.6132854241218943E-2</v>
      </c>
      <c r="BT66" s="797">
        <v>57.647776589068712</v>
      </c>
      <c r="BU66" s="794">
        <f t="shared" si="64"/>
        <v>4.462265417113356E-3</v>
      </c>
      <c r="BY66" s="737">
        <f t="shared" si="57"/>
        <v>4</v>
      </c>
      <c r="BZ66" s="518"/>
      <c r="CD66" s="737">
        <f t="shared" si="58"/>
        <v>220</v>
      </c>
      <c r="CE66" s="518"/>
      <c r="CI66" s="737">
        <f t="shared" si="59"/>
        <v>220</v>
      </c>
      <c r="CJ66" s="518"/>
    </row>
    <row r="67" spans="7:88" x14ac:dyDescent="0.25">
      <c r="G67" s="737">
        <f t="shared" si="51"/>
        <v>73.969281103369099</v>
      </c>
      <c r="H67" s="518"/>
      <c r="L67" s="737">
        <f t="shared" si="52"/>
        <v>96.160065434379831</v>
      </c>
      <c r="M67" s="518"/>
      <c r="Q67" s="737">
        <f t="shared" si="53"/>
        <v>22.190784331010729</v>
      </c>
      <c r="R67" s="518"/>
      <c r="V67" s="737">
        <f t="shared" si="54"/>
        <v>120</v>
      </c>
      <c r="W67" s="518"/>
      <c r="AA67" s="737">
        <f t="shared" si="55"/>
        <v>630</v>
      </c>
      <c r="AB67" s="518"/>
      <c r="AF67" s="737">
        <f t="shared" si="56"/>
        <v>56</v>
      </c>
      <c r="AG67" s="518"/>
      <c r="AK67" s="799">
        <f t="shared" si="60"/>
        <v>33.509675534693095</v>
      </c>
      <c r="AL67" s="794">
        <v>3.4581708498135286E-2</v>
      </c>
      <c r="AT67" s="738"/>
      <c r="AU67" s="720"/>
      <c r="AV67" s="737"/>
      <c r="AY67" s="720">
        <v>686.93719243800626</v>
      </c>
      <c r="AZ67" s="723">
        <f t="shared" si="61"/>
        <v>7.1436896052205309E-2</v>
      </c>
      <c r="BA67" s="730">
        <v>5.5118676576360583E-2</v>
      </c>
      <c r="BD67" s="730"/>
      <c r="BE67" s="737"/>
      <c r="BF67" s="794"/>
      <c r="BJ67" s="793">
        <v>96</v>
      </c>
      <c r="BK67" s="794">
        <f t="shared" si="62"/>
        <v>3.0029495506044616E-2</v>
      </c>
      <c r="BO67" s="793">
        <v>385.61888397870501</v>
      </c>
      <c r="BP67" s="794">
        <f t="shared" si="63"/>
        <v>3.1105666239449832E-2</v>
      </c>
      <c r="BT67" s="797">
        <v>294.0696614260188</v>
      </c>
      <c r="BU67" s="794">
        <f t="shared" si="64"/>
        <v>2.2762662465847509E-2</v>
      </c>
      <c r="BY67" s="737">
        <f t="shared" si="57"/>
        <v>120</v>
      </c>
      <c r="BZ67" s="518"/>
      <c r="CD67" s="737">
        <f t="shared" si="58"/>
        <v>560</v>
      </c>
      <c r="CE67" s="518"/>
      <c r="CI67" s="737">
        <f t="shared" si="59"/>
        <v>560</v>
      </c>
      <c r="CJ67" s="518"/>
    </row>
    <row r="68" spans="7:88" x14ac:dyDescent="0.25">
      <c r="G68" s="737">
        <f t="shared" si="51"/>
        <v>0.89008801616504485</v>
      </c>
      <c r="H68" s="518"/>
      <c r="L68" s="737">
        <f t="shared" si="52"/>
        <v>0.89008801616504485</v>
      </c>
      <c r="M68" s="518"/>
      <c r="Q68" s="737">
        <f t="shared" si="53"/>
        <v>4.0053960727427018</v>
      </c>
      <c r="R68" s="518"/>
      <c r="V68" s="737">
        <f t="shared" si="54"/>
        <v>4.0110705547310586</v>
      </c>
      <c r="W68" s="518"/>
      <c r="AA68" s="737">
        <f t="shared" si="55"/>
        <v>18.952308371104252</v>
      </c>
      <c r="AB68" s="518"/>
      <c r="AF68" s="737">
        <f t="shared" si="56"/>
        <v>2.5269744494805666</v>
      </c>
      <c r="AG68" s="518"/>
      <c r="AK68" s="799">
        <f t="shared" si="60"/>
        <v>1.728124365031704</v>
      </c>
      <c r="AL68" s="794">
        <v>1.783410077432099E-3</v>
      </c>
      <c r="AT68" s="738"/>
      <c r="AU68" s="720"/>
      <c r="AV68" s="737"/>
      <c r="AY68" s="720">
        <v>19.287474818763965</v>
      </c>
      <c r="AZ68" s="723">
        <f t="shared" si="61"/>
        <v>2.0057690119346886E-3</v>
      </c>
      <c r="BA68" s="730">
        <v>1.8380883880764003E-3</v>
      </c>
      <c r="BD68" s="730"/>
      <c r="BE68" s="737"/>
      <c r="BF68" s="794"/>
      <c r="BJ68" s="793">
        <v>6.0977053127562462</v>
      </c>
      <c r="BK68" s="794">
        <f t="shared" si="62"/>
        <v>1.9074063988187299E-3</v>
      </c>
      <c r="BO68" s="793">
        <v>24.390821251024985</v>
      </c>
      <c r="BP68" s="794">
        <f t="shared" si="63"/>
        <v>1.9674678203320576E-3</v>
      </c>
      <c r="BT68" s="797">
        <v>1.1764852365116065</v>
      </c>
      <c r="BU68" s="794">
        <f t="shared" si="64"/>
        <v>9.1066641165578704E-5</v>
      </c>
      <c r="BY68" s="737">
        <f t="shared" si="57"/>
        <v>4.0110705547310586</v>
      </c>
      <c r="BZ68" s="518"/>
      <c r="CD68" s="737">
        <f t="shared" si="58"/>
        <v>16.846496329870444</v>
      </c>
      <c r="CE68" s="518"/>
      <c r="CI68" s="737">
        <f t="shared" si="59"/>
        <v>16.846496329870444</v>
      </c>
      <c r="CJ68" s="518"/>
    </row>
    <row r="69" spans="7:88" x14ac:dyDescent="0.25">
      <c r="G69" s="737">
        <f t="shared" si="51"/>
        <v>0</v>
      </c>
      <c r="H69" s="518"/>
      <c r="L69" s="737">
        <f t="shared" si="52"/>
        <v>0</v>
      </c>
      <c r="M69" s="518"/>
      <c r="Q69" s="737">
        <f t="shared" si="53"/>
        <v>0</v>
      </c>
      <c r="R69" s="518"/>
      <c r="V69" s="737">
        <f t="shared" si="54"/>
        <v>0</v>
      </c>
      <c r="W69" s="518"/>
      <c r="AA69" s="737">
        <f t="shared" si="55"/>
        <v>0</v>
      </c>
      <c r="AB69" s="518"/>
      <c r="AF69" s="737">
        <f t="shared" si="56"/>
        <v>0</v>
      </c>
      <c r="AG69" s="518"/>
      <c r="AK69" s="799">
        <f t="shared" si="60"/>
        <v>0</v>
      </c>
      <c r="AL69" s="794">
        <v>0</v>
      </c>
      <c r="AT69" s="738"/>
      <c r="AU69" s="720"/>
      <c r="AV69" s="737"/>
      <c r="AY69" s="720">
        <v>0</v>
      </c>
      <c r="AZ69" s="723">
        <f t="shared" si="61"/>
        <v>0</v>
      </c>
      <c r="BA69" s="730">
        <v>3.0128666187165345E-3</v>
      </c>
      <c r="BD69" s="730"/>
      <c r="BE69" s="737"/>
      <c r="BF69" s="794"/>
      <c r="BJ69" s="793">
        <v>0</v>
      </c>
      <c r="BK69" s="794">
        <f t="shared" si="62"/>
        <v>0</v>
      </c>
      <c r="BO69" s="793">
        <v>0</v>
      </c>
      <c r="BP69" s="794">
        <f t="shared" si="63"/>
        <v>0</v>
      </c>
      <c r="BT69" s="797">
        <v>0</v>
      </c>
      <c r="BU69" s="794">
        <f t="shared" si="64"/>
        <v>0</v>
      </c>
      <c r="BY69" s="737">
        <f t="shared" si="57"/>
        <v>0</v>
      </c>
      <c r="BZ69" s="518"/>
      <c r="CD69" s="737">
        <f t="shared" si="58"/>
        <v>0</v>
      </c>
      <c r="CE69" s="518"/>
      <c r="CI69" s="737">
        <f t="shared" si="59"/>
        <v>0</v>
      </c>
      <c r="CJ69" s="518"/>
    </row>
    <row r="70" spans="7:88" x14ac:dyDescent="0.25">
      <c r="G70" s="737">
        <f t="shared" si="51"/>
        <v>38.041344567446963</v>
      </c>
      <c r="H70" s="518"/>
      <c r="L70" s="737">
        <f t="shared" si="52"/>
        <v>152.16537826978785</v>
      </c>
      <c r="M70" s="518"/>
      <c r="Q70" s="737">
        <f t="shared" si="53"/>
        <v>50.72179275659596</v>
      </c>
      <c r="R70" s="518"/>
      <c r="V70" s="737">
        <f t="shared" si="54"/>
        <v>101.27953150695922</v>
      </c>
      <c r="W70" s="518"/>
      <c r="AA70" s="737">
        <f t="shared" si="55"/>
        <v>1080</v>
      </c>
      <c r="AB70" s="518"/>
      <c r="AF70" s="737">
        <f t="shared" si="56"/>
        <v>60</v>
      </c>
      <c r="AG70" s="518"/>
      <c r="AK70" s="799">
        <f t="shared" si="60"/>
        <v>95.741930099123124</v>
      </c>
      <c r="AL70" s="794">
        <v>9.8804881423243673E-2</v>
      </c>
      <c r="AT70" s="738"/>
      <c r="AU70" s="720"/>
      <c r="AV70" s="737"/>
      <c r="AY70" s="720">
        <v>1099.0995079008101</v>
      </c>
      <c r="AZ70" s="723">
        <f t="shared" si="61"/>
        <v>0.11429903368352851</v>
      </c>
      <c r="BA70" s="730">
        <v>0.10418764484935666</v>
      </c>
      <c r="BD70" s="730"/>
      <c r="BE70" s="737"/>
      <c r="BF70" s="794"/>
      <c r="BJ70" s="793">
        <v>400</v>
      </c>
      <c r="BK70" s="794">
        <f t="shared" si="62"/>
        <v>0.12512289794185258</v>
      </c>
      <c r="BO70" s="793">
        <v>1500</v>
      </c>
      <c r="BP70" s="794">
        <f t="shared" si="63"/>
        <v>0.12099640680914206</v>
      </c>
      <c r="BT70" s="797">
        <v>750.08286860343105</v>
      </c>
      <c r="BU70" s="794">
        <f t="shared" si="64"/>
        <v>5.8060675408129266E-2</v>
      </c>
      <c r="BY70" s="737">
        <f t="shared" si="57"/>
        <v>101.27953150695922</v>
      </c>
      <c r="BZ70" s="518"/>
      <c r="CD70" s="737">
        <f t="shared" si="58"/>
        <v>960</v>
      </c>
      <c r="CE70" s="518"/>
      <c r="CI70" s="737">
        <f t="shared" si="59"/>
        <v>960</v>
      </c>
      <c r="CJ70" s="518"/>
    </row>
    <row r="71" spans="7:88" x14ac:dyDescent="0.25">
      <c r="G71" s="737">
        <f t="shared" si="51"/>
        <v>6.340224094574495</v>
      </c>
      <c r="H71" s="518"/>
      <c r="L71" s="737">
        <f t="shared" si="52"/>
        <v>0.79252801182181187</v>
      </c>
      <c r="M71" s="518"/>
      <c r="Q71" s="737">
        <f t="shared" si="53"/>
        <v>0.79252801182181187</v>
      </c>
      <c r="R71" s="518"/>
      <c r="V71" s="737">
        <f t="shared" si="54"/>
        <v>5</v>
      </c>
      <c r="W71" s="518"/>
      <c r="AA71" s="737">
        <f t="shared" si="55"/>
        <v>67.5</v>
      </c>
      <c r="AB71" s="518"/>
      <c r="AF71" s="737">
        <f t="shared" si="56"/>
        <v>9</v>
      </c>
      <c r="AG71" s="518"/>
      <c r="AK71" s="799">
        <f t="shared" si="60"/>
        <v>12.096870555221928</v>
      </c>
      <c r="AL71" s="794">
        <v>1.2483870542024694E-2</v>
      </c>
      <c r="AT71" s="738"/>
      <c r="AU71" s="720"/>
      <c r="AV71" s="737"/>
      <c r="AY71" s="720">
        <v>68.693719243800629</v>
      </c>
      <c r="AZ71" s="723">
        <f t="shared" si="61"/>
        <v>7.1436896052205316E-3</v>
      </c>
      <c r="BA71" s="730">
        <v>1.0389195236953567E-3</v>
      </c>
      <c r="BD71" s="730"/>
      <c r="BE71" s="737"/>
      <c r="BF71" s="794"/>
      <c r="BJ71" s="793">
        <v>42.683937189293722</v>
      </c>
      <c r="BK71" s="794">
        <f t="shared" si="62"/>
        <v>1.3351844791731109E-2</v>
      </c>
      <c r="BO71" s="793">
        <v>170.73574875717489</v>
      </c>
      <c r="BP71" s="794">
        <f t="shared" si="63"/>
        <v>1.3772274742324403E-2</v>
      </c>
      <c r="BT71" s="797">
        <v>57.647776589068712</v>
      </c>
      <c r="BU71" s="794">
        <f t="shared" si="64"/>
        <v>4.462265417113356E-3</v>
      </c>
      <c r="BY71" s="737">
        <f t="shared" si="57"/>
        <v>5</v>
      </c>
      <c r="BZ71" s="518"/>
      <c r="CD71" s="737">
        <f t="shared" si="58"/>
        <v>60</v>
      </c>
      <c r="CE71" s="518"/>
      <c r="CI71" s="737">
        <f t="shared" si="59"/>
        <v>60</v>
      </c>
      <c r="CJ71" s="518"/>
    </row>
    <row r="72" spans="7:88" x14ac:dyDescent="0.25">
      <c r="G72" s="737">
        <f t="shared" si="51"/>
        <v>21.134080315248315</v>
      </c>
      <c r="H72" s="518"/>
      <c r="L72" s="737">
        <f t="shared" si="52"/>
        <v>10.567040157624158</v>
      </c>
      <c r="M72" s="518"/>
      <c r="Q72" s="737">
        <f t="shared" si="53"/>
        <v>5.2835200788120789</v>
      </c>
      <c r="R72" s="518"/>
      <c r="V72" s="737">
        <f t="shared" si="54"/>
        <v>50</v>
      </c>
      <c r="W72" s="518"/>
      <c r="AA72" s="737">
        <f t="shared" si="55"/>
        <v>225</v>
      </c>
      <c r="AB72" s="518"/>
      <c r="AF72" s="737">
        <f t="shared" si="56"/>
        <v>30</v>
      </c>
      <c r="AG72" s="518"/>
      <c r="AK72" s="799">
        <f t="shared" si="60"/>
        <v>58.410603538071591</v>
      </c>
      <c r="AL72" s="794">
        <v>6.0279260617204941E-2</v>
      </c>
      <c r="AT72" s="738"/>
      <c r="AU72" s="720"/>
      <c r="AV72" s="737"/>
      <c r="AY72" s="720">
        <v>228.97906414600209</v>
      </c>
      <c r="AZ72" s="723">
        <f t="shared" si="61"/>
        <v>2.3812298684068436E-2</v>
      </c>
      <c r="BA72" s="730">
        <v>1.851674258770878E-2</v>
      </c>
      <c r="BD72" s="730"/>
      <c r="BE72" s="737"/>
      <c r="BF72" s="794"/>
      <c r="BJ72" s="793">
        <v>206.10243957116111</v>
      </c>
      <c r="BK72" s="794">
        <f t="shared" si="62"/>
        <v>6.4470336280073065E-2</v>
      </c>
      <c r="BO72" s="793">
        <v>824.40975828464445</v>
      </c>
      <c r="BP72" s="794">
        <f t="shared" si="63"/>
        <v>6.6500412327223549E-2</v>
      </c>
      <c r="BT72" s="797">
        <v>1344.0637936003195</v>
      </c>
      <c r="BU72" s="794">
        <f t="shared" si="64"/>
        <v>0.10403817353320371</v>
      </c>
      <c r="BY72" s="737">
        <f t="shared" si="57"/>
        <v>50</v>
      </c>
      <c r="BZ72" s="518"/>
      <c r="CD72" s="737">
        <f t="shared" si="58"/>
        <v>200</v>
      </c>
      <c r="CE72" s="518"/>
      <c r="CI72" s="737">
        <f t="shared" si="59"/>
        <v>200</v>
      </c>
      <c r="CJ72" s="518"/>
    </row>
    <row r="73" spans="7:88" x14ac:dyDescent="0.25">
      <c r="G73" s="737">
        <f t="shared" si="51"/>
        <v>59.175424882695282</v>
      </c>
      <c r="H73" s="518"/>
      <c r="L73" s="737">
        <f t="shared" si="52"/>
        <v>29.587712441347641</v>
      </c>
      <c r="M73" s="518"/>
      <c r="Q73" s="737">
        <f t="shared" si="53"/>
        <v>14.79385622067382</v>
      </c>
      <c r="R73" s="518"/>
      <c r="V73" s="737">
        <f t="shared" si="54"/>
        <v>80</v>
      </c>
      <c r="W73" s="518"/>
      <c r="AA73" s="737">
        <f t="shared" si="55"/>
        <v>315</v>
      </c>
      <c r="AB73" s="518"/>
      <c r="AF73" s="737">
        <f t="shared" si="56"/>
        <v>42</v>
      </c>
      <c r="AG73" s="518"/>
      <c r="AK73" s="799">
        <f t="shared" si="60"/>
        <v>62.212477141141335</v>
      </c>
      <c r="AL73" s="794">
        <v>6.4202762787555559E-2</v>
      </c>
      <c r="AT73" s="738"/>
      <c r="AU73" s="720"/>
      <c r="AV73" s="737"/>
      <c r="AY73" s="720">
        <v>320.57068980440289</v>
      </c>
      <c r="AZ73" s="723">
        <f t="shared" si="61"/>
        <v>3.333721815769581E-2</v>
      </c>
      <c r="BA73" s="730">
        <v>2.7675217773515542E-2</v>
      </c>
      <c r="BD73" s="730"/>
      <c r="BE73" s="737"/>
      <c r="BF73" s="794"/>
      <c r="BJ73" s="793">
        <v>219.51739125922487</v>
      </c>
      <c r="BK73" s="794">
        <f t="shared" si="62"/>
        <v>6.8666630357474279E-2</v>
      </c>
      <c r="BO73" s="793">
        <v>878.06956503689946</v>
      </c>
      <c r="BP73" s="794">
        <f t="shared" si="63"/>
        <v>7.0828841531954068E-2</v>
      </c>
      <c r="BT73" s="797">
        <v>1524.7248665190421</v>
      </c>
      <c r="BU73" s="794">
        <f t="shared" si="64"/>
        <v>0.11802236695059</v>
      </c>
      <c r="BY73" s="737">
        <f t="shared" si="57"/>
        <v>80</v>
      </c>
      <c r="BZ73" s="518"/>
      <c r="CD73" s="737">
        <f t="shared" si="58"/>
        <v>280</v>
      </c>
      <c r="CE73" s="518"/>
      <c r="CI73" s="737">
        <f t="shared" si="59"/>
        <v>280</v>
      </c>
      <c r="CJ73" s="518"/>
    </row>
    <row r="74" spans="7:88" x14ac:dyDescent="0.25">
      <c r="G74" s="737">
        <f t="shared" si="51"/>
        <v>52.306848780239577</v>
      </c>
      <c r="H74" s="518"/>
      <c r="L74" s="737">
        <f t="shared" si="52"/>
        <v>165.63835447075866</v>
      </c>
      <c r="M74" s="518"/>
      <c r="Q74" s="737">
        <f t="shared" si="53"/>
        <v>139.48493008063889</v>
      </c>
      <c r="R74" s="518"/>
      <c r="V74" s="737">
        <f t="shared" si="54"/>
        <v>140</v>
      </c>
      <c r="W74" s="518"/>
      <c r="AA74" s="737">
        <f t="shared" si="55"/>
        <v>742.5</v>
      </c>
      <c r="AB74" s="518"/>
      <c r="AF74" s="737">
        <f t="shared" si="56"/>
        <v>57.750000000000007</v>
      </c>
      <c r="AG74" s="518"/>
      <c r="AK74" s="799">
        <f t="shared" si="60"/>
        <v>86.167737089210803</v>
      </c>
      <c r="AL74" s="794">
        <v>8.8924393280919306E-2</v>
      </c>
      <c r="AT74" s="738"/>
      <c r="AU74" s="720"/>
      <c r="AV74" s="737"/>
      <c r="AY74" s="720">
        <v>1099.0995079008101</v>
      </c>
      <c r="AZ74" s="723">
        <f t="shared" si="61"/>
        <v>0.11429903368352851</v>
      </c>
      <c r="BA74" s="730">
        <v>7.126188763685766E-2</v>
      </c>
      <c r="BD74" s="730"/>
      <c r="BE74" s="737"/>
      <c r="BF74" s="794"/>
      <c r="BJ74" s="793">
        <v>100</v>
      </c>
      <c r="BK74" s="794">
        <f t="shared" si="62"/>
        <v>3.1280724485463145E-2</v>
      </c>
      <c r="BO74" s="793">
        <v>200</v>
      </c>
      <c r="BP74" s="794">
        <f t="shared" si="63"/>
        <v>1.6132854241218943E-2</v>
      </c>
      <c r="BT74" s="797">
        <v>1780.2692247417278</v>
      </c>
      <c r="BU74" s="794">
        <f t="shared" si="64"/>
        <v>0.13780295207816531</v>
      </c>
      <c r="BY74" s="737">
        <f t="shared" si="57"/>
        <v>140</v>
      </c>
      <c r="BZ74" s="518"/>
      <c r="CD74" s="737">
        <f t="shared" si="58"/>
        <v>330</v>
      </c>
      <c r="CE74" s="518"/>
      <c r="CI74" s="737">
        <f t="shared" si="59"/>
        <v>165</v>
      </c>
      <c r="CJ74" s="518"/>
    </row>
    <row r="75" spans="7:88" x14ac:dyDescent="0.25">
      <c r="G75" s="737">
        <f t="shared" si="51"/>
        <v>5.0721792756595949</v>
      </c>
      <c r="H75" s="518"/>
      <c r="L75" s="737">
        <f t="shared" si="52"/>
        <v>0.42268160630496632</v>
      </c>
      <c r="M75" s="518"/>
      <c r="Q75" s="737">
        <f t="shared" si="53"/>
        <v>3.3814528504397305</v>
      </c>
      <c r="R75" s="518"/>
      <c r="V75" s="737">
        <f t="shared" si="54"/>
        <v>5</v>
      </c>
      <c r="W75" s="518"/>
      <c r="AA75" s="737">
        <f t="shared" si="55"/>
        <v>36</v>
      </c>
      <c r="AB75" s="518"/>
      <c r="AF75" s="737">
        <f t="shared" si="56"/>
        <v>4.8</v>
      </c>
      <c r="AG75" s="518"/>
      <c r="AK75" s="799">
        <f t="shared" si="60"/>
        <v>15.604963016236281</v>
      </c>
      <c r="AL75" s="794">
        <v>1.6104192999211848E-2</v>
      </c>
      <c r="AT75" s="738"/>
      <c r="AU75" s="720"/>
      <c r="AV75" s="737"/>
      <c r="AY75" s="720">
        <v>36.636650263360337</v>
      </c>
      <c r="AZ75" s="723">
        <f t="shared" si="61"/>
        <v>3.8099677894509504E-3</v>
      </c>
      <c r="BA75" s="730">
        <v>4.5312874610405176E-3</v>
      </c>
      <c r="BD75" s="730"/>
      <c r="BE75" s="737"/>
      <c r="BF75" s="794"/>
      <c r="BJ75" s="793">
        <v>55.062278974188892</v>
      </c>
      <c r="BK75" s="794">
        <f t="shared" si="62"/>
        <v>1.7223879781333128E-2</v>
      </c>
      <c r="BO75" s="793">
        <v>220.24911589675557</v>
      </c>
      <c r="BP75" s="794">
        <f t="shared" si="63"/>
        <v>1.7766234417598475E-2</v>
      </c>
      <c r="BT75" s="797">
        <v>95.931665021869222</v>
      </c>
      <c r="BU75" s="794">
        <f t="shared" si="64"/>
        <v>7.4256558806183332E-3</v>
      </c>
      <c r="BY75" s="737">
        <f t="shared" si="57"/>
        <v>5</v>
      </c>
      <c r="BZ75" s="518"/>
      <c r="CD75" s="737">
        <f t="shared" si="58"/>
        <v>32</v>
      </c>
      <c r="CE75" s="518"/>
      <c r="CI75" s="737">
        <f t="shared" si="59"/>
        <v>32</v>
      </c>
      <c r="CJ75" s="518"/>
    </row>
    <row r="76" spans="7:88" x14ac:dyDescent="0.25">
      <c r="G76" s="737">
        <f t="shared" si="51"/>
        <v>14.793856220673819</v>
      </c>
      <c r="H76" s="518"/>
      <c r="L76" s="737">
        <f t="shared" si="52"/>
        <v>1.479385622067382</v>
      </c>
      <c r="M76" s="518"/>
      <c r="Q76" s="737">
        <f t="shared" si="53"/>
        <v>1.479385622067382</v>
      </c>
      <c r="R76" s="518"/>
      <c r="V76" s="737">
        <f t="shared" si="54"/>
        <v>25</v>
      </c>
      <c r="W76" s="518"/>
      <c r="AA76" s="737">
        <f t="shared" si="55"/>
        <v>126</v>
      </c>
      <c r="AB76" s="518"/>
      <c r="AF76" s="737">
        <f t="shared" si="56"/>
        <v>16.8</v>
      </c>
      <c r="AG76" s="518"/>
      <c r="AK76" s="799">
        <f t="shared" si="60"/>
        <v>22.119991872405809</v>
      </c>
      <c r="AL76" s="794">
        <v>2.2827648991130864E-2</v>
      </c>
      <c r="AT76" s="738"/>
      <c r="AU76" s="720"/>
      <c r="AV76" s="737"/>
      <c r="AY76" s="720">
        <v>128.22827592176117</v>
      </c>
      <c r="AZ76" s="723">
        <f t="shared" si="61"/>
        <v>1.3334887263078325E-2</v>
      </c>
      <c r="BA76" s="730">
        <v>1.1268280987772715E-2</v>
      </c>
      <c r="BD76" s="730"/>
      <c r="BE76" s="737"/>
      <c r="BF76" s="794"/>
      <c r="BJ76" s="793">
        <v>78.050628003279954</v>
      </c>
      <c r="BK76" s="794">
        <f t="shared" si="62"/>
        <v>2.4414801904879744E-2</v>
      </c>
      <c r="BO76" s="793">
        <v>312.20251201311982</v>
      </c>
      <c r="BP76" s="794">
        <f t="shared" si="63"/>
        <v>2.5183588100250339E-2</v>
      </c>
      <c r="BT76" s="797">
        <v>192.75534115006161</v>
      </c>
      <c r="BU76" s="794">
        <f t="shared" si="64"/>
        <v>1.4920358488568413E-2</v>
      </c>
      <c r="BY76" s="737">
        <f t="shared" si="57"/>
        <v>25</v>
      </c>
      <c r="BZ76" s="518"/>
      <c r="CD76" s="737">
        <f t="shared" si="58"/>
        <v>112</v>
      </c>
      <c r="CE76" s="518"/>
      <c r="CI76" s="737">
        <f t="shared" si="59"/>
        <v>112</v>
      </c>
      <c r="CJ76" s="518"/>
    </row>
    <row r="77" spans="7:88" x14ac:dyDescent="0.25">
      <c r="G77" s="737">
        <f t="shared" si="51"/>
        <v>15.850560236436236</v>
      </c>
      <c r="H77" s="518"/>
      <c r="L77" s="737">
        <f t="shared" si="52"/>
        <v>15.850560236436236</v>
      </c>
      <c r="M77" s="518"/>
      <c r="Q77" s="737">
        <f t="shared" si="53"/>
        <v>10.567040157624158</v>
      </c>
      <c r="R77" s="518"/>
      <c r="V77" s="737">
        <f t="shared" si="54"/>
        <v>40</v>
      </c>
      <c r="W77" s="518"/>
      <c r="AA77" s="737">
        <f t="shared" si="55"/>
        <v>225</v>
      </c>
      <c r="AB77" s="518"/>
      <c r="AF77" s="737">
        <f t="shared" si="56"/>
        <v>30</v>
      </c>
      <c r="AG77" s="518"/>
      <c r="AK77" s="799">
        <f t="shared" si="60"/>
        <v>24.193741110443856</v>
      </c>
      <c r="AL77" s="794">
        <v>2.4967741084049387E-2</v>
      </c>
      <c r="AT77" s="738"/>
      <c r="AU77" s="720"/>
      <c r="AV77" s="737"/>
      <c r="AY77" s="720">
        <v>228.97906414600209</v>
      </c>
      <c r="AZ77" s="723">
        <f t="shared" si="61"/>
        <v>2.3812298684068436E-2</v>
      </c>
      <c r="BA77" s="730">
        <v>3.8040437944537674E-2</v>
      </c>
      <c r="BD77" s="730"/>
      <c r="BE77" s="737"/>
      <c r="BF77" s="794"/>
      <c r="BJ77" s="793">
        <v>85.367874378587445</v>
      </c>
      <c r="BK77" s="794">
        <f t="shared" si="62"/>
        <v>2.6703689583462219E-2</v>
      </c>
      <c r="BO77" s="793">
        <v>341.47149751434978</v>
      </c>
      <c r="BP77" s="794">
        <f t="shared" si="63"/>
        <v>2.7544549484648805E-2</v>
      </c>
      <c r="BT77" s="797">
        <v>230.59110635627485</v>
      </c>
      <c r="BU77" s="794">
        <f t="shared" si="64"/>
        <v>1.7849061668453424E-2</v>
      </c>
      <c r="BY77" s="737">
        <f t="shared" si="57"/>
        <v>40</v>
      </c>
      <c r="BZ77" s="518"/>
      <c r="CD77" s="737">
        <f t="shared" si="58"/>
        <v>200</v>
      </c>
      <c r="CE77" s="518"/>
      <c r="CI77" s="737">
        <f t="shared" si="59"/>
        <v>200</v>
      </c>
      <c r="CJ77" s="518"/>
    </row>
    <row r="78" spans="7:88" x14ac:dyDescent="0.25">
      <c r="G78" s="737">
        <f t="shared" si="51"/>
        <v>38.041344567446963</v>
      </c>
      <c r="H78" s="518"/>
      <c r="L78" s="737">
        <f t="shared" si="52"/>
        <v>38.041344567446963</v>
      </c>
      <c r="M78" s="518"/>
      <c r="Q78" s="737">
        <f t="shared" si="53"/>
        <v>25.36089637829798</v>
      </c>
      <c r="R78" s="518"/>
      <c r="V78" s="737">
        <f t="shared" si="54"/>
        <v>100</v>
      </c>
      <c r="W78" s="518"/>
      <c r="AA78" s="737">
        <f t="shared" si="55"/>
        <v>540</v>
      </c>
      <c r="AB78" s="518"/>
      <c r="AF78" s="737">
        <f t="shared" si="56"/>
        <v>72</v>
      </c>
      <c r="AG78" s="518"/>
      <c r="AK78" s="799">
        <f t="shared" si="60"/>
        <v>34.994518391892008</v>
      </c>
      <c r="AL78" s="794">
        <v>3.6114054068000008E-2</v>
      </c>
      <c r="AT78" s="738"/>
      <c r="AU78" s="720"/>
      <c r="AV78" s="737"/>
      <c r="AY78" s="720">
        <v>549.54975395040503</v>
      </c>
      <c r="AZ78" s="723">
        <f t="shared" si="61"/>
        <v>5.7149516841764253E-2</v>
      </c>
      <c r="BA78" s="730">
        <v>4.8085990569807398E-2</v>
      </c>
      <c r="BD78" s="730"/>
      <c r="BE78" s="737"/>
      <c r="BF78" s="794"/>
      <c r="BJ78" s="793">
        <v>123.47853258331398</v>
      </c>
      <c r="BK78" s="794">
        <f t="shared" si="62"/>
        <v>3.8624979576079278E-2</v>
      </c>
      <c r="BO78" s="793">
        <v>493.91413033325591</v>
      </c>
      <c r="BP78" s="794">
        <f t="shared" si="63"/>
        <v>3.9841223361724167E-2</v>
      </c>
      <c r="BT78" s="797">
        <v>482.43247729704058</v>
      </c>
      <c r="BU78" s="794">
        <f t="shared" si="64"/>
        <v>3.7343014542960108E-2</v>
      </c>
      <c r="BY78" s="737">
        <f t="shared" si="57"/>
        <v>100</v>
      </c>
      <c r="BZ78" s="518"/>
      <c r="CD78" s="737">
        <f t="shared" si="58"/>
        <v>480</v>
      </c>
      <c r="CE78" s="518"/>
      <c r="CI78" s="737">
        <f t="shared" si="59"/>
        <v>480</v>
      </c>
      <c r="CJ78" s="518"/>
    </row>
    <row r="79" spans="7:88" x14ac:dyDescent="0.25">
      <c r="G79" s="737">
        <f t="shared" si="51"/>
        <v>5.0721792756595958</v>
      </c>
      <c r="H79" s="518"/>
      <c r="L79" s="737">
        <f t="shared" si="52"/>
        <v>7.6082689134893924</v>
      </c>
      <c r="M79" s="518"/>
      <c r="Q79" s="737">
        <f t="shared" si="53"/>
        <v>5.0721792756595958</v>
      </c>
      <c r="R79" s="518"/>
      <c r="V79" s="737">
        <f t="shared" si="54"/>
        <v>10</v>
      </c>
      <c r="W79" s="518"/>
      <c r="AA79" s="737">
        <f t="shared" si="55"/>
        <v>54</v>
      </c>
      <c r="AB79" s="518"/>
      <c r="AF79" s="737">
        <f t="shared" si="56"/>
        <v>7.1999999999999993</v>
      </c>
      <c r="AG79" s="518"/>
      <c r="AK79" s="799">
        <f t="shared" si="60"/>
        <v>3.4562487300634079</v>
      </c>
      <c r="AL79" s="794">
        <v>3.5668201548641979E-3</v>
      </c>
      <c r="AT79" s="738"/>
      <c r="AU79" s="720"/>
      <c r="AV79" s="737"/>
      <c r="AY79" s="720">
        <v>54.954975395040499</v>
      </c>
      <c r="AZ79" s="723">
        <f t="shared" si="61"/>
        <v>5.7149516841764249E-3</v>
      </c>
      <c r="BA79" s="730">
        <v>4.5312874610405176E-3</v>
      </c>
      <c r="BD79" s="730"/>
      <c r="BE79" s="737"/>
      <c r="BF79" s="794"/>
      <c r="BJ79" s="793">
        <v>12.195410625512492</v>
      </c>
      <c r="BK79" s="794">
        <f t="shared" si="62"/>
        <v>3.8148127976374599E-3</v>
      </c>
      <c r="BO79" s="793">
        <v>48.781642502049969</v>
      </c>
      <c r="BP79" s="794">
        <f t="shared" si="63"/>
        <v>3.9349356406641152E-3</v>
      </c>
      <c r="BT79" s="797">
        <v>4.7059409460464261</v>
      </c>
      <c r="BU79" s="794">
        <f t="shared" si="64"/>
        <v>3.6426656466231482E-4</v>
      </c>
      <c r="BY79" s="737">
        <f t="shared" si="57"/>
        <v>10</v>
      </c>
      <c r="BZ79" s="518"/>
      <c r="CD79" s="737">
        <f t="shared" si="58"/>
        <v>48</v>
      </c>
      <c r="CE79" s="518"/>
      <c r="CI79" s="737">
        <f t="shared" si="59"/>
        <v>48</v>
      </c>
      <c r="CJ79" s="518"/>
    </row>
    <row r="80" spans="7:88" x14ac:dyDescent="0.25">
      <c r="G80" s="737">
        <f t="shared" si="51"/>
        <v>9.5103361418617407</v>
      </c>
      <c r="H80" s="518"/>
      <c r="L80" s="737">
        <f t="shared" si="52"/>
        <v>57.062016851170448</v>
      </c>
      <c r="M80" s="518"/>
      <c r="Q80" s="737">
        <f t="shared" si="53"/>
        <v>31.701120472872471</v>
      </c>
      <c r="R80" s="518"/>
      <c r="V80" s="737">
        <f t="shared" si="54"/>
        <v>28.077493883117409</v>
      </c>
      <c r="W80" s="518"/>
      <c r="AA80" s="737">
        <f t="shared" si="55"/>
        <v>270</v>
      </c>
      <c r="AB80" s="518"/>
      <c r="AF80" s="737">
        <f t="shared" si="56"/>
        <v>36</v>
      </c>
      <c r="AG80" s="518"/>
      <c r="AK80" s="799">
        <f t="shared" si="60"/>
        <v>19.148386019824624</v>
      </c>
      <c r="AL80" s="794">
        <v>1.9760976284648735E-2</v>
      </c>
      <c r="AT80" s="738"/>
      <c r="AU80" s="720"/>
      <c r="AV80" s="737"/>
      <c r="AY80" s="720">
        <v>274.77487697520252</v>
      </c>
      <c r="AZ80" s="723">
        <f t="shared" si="61"/>
        <v>2.8574758420882126E-2</v>
      </c>
      <c r="BA80" s="730">
        <v>2.586909614001438E-2</v>
      </c>
      <c r="BD80" s="730"/>
      <c r="BE80" s="737"/>
      <c r="BF80" s="794"/>
      <c r="BJ80" s="793">
        <v>42.683937189293722</v>
      </c>
      <c r="BK80" s="794">
        <f t="shared" si="62"/>
        <v>1.3351844791731109E-2</v>
      </c>
      <c r="BO80" s="793">
        <v>170.73574875717489</v>
      </c>
      <c r="BP80" s="794">
        <f t="shared" si="63"/>
        <v>1.3772274742324403E-2</v>
      </c>
      <c r="BT80" s="797">
        <v>57.647776589068712</v>
      </c>
      <c r="BU80" s="794">
        <f t="shared" si="64"/>
        <v>4.462265417113356E-3</v>
      </c>
      <c r="BY80" s="737">
        <f t="shared" si="57"/>
        <v>28.077493883117409</v>
      </c>
      <c r="BZ80" s="518"/>
      <c r="CD80" s="737">
        <f t="shared" si="58"/>
        <v>240</v>
      </c>
      <c r="CE80" s="518"/>
      <c r="CI80" s="737">
        <f t="shared" si="59"/>
        <v>240</v>
      </c>
      <c r="CJ80" s="518"/>
    </row>
    <row r="81" spans="6:96" x14ac:dyDescent="0.25">
      <c r="G81" s="737">
        <f t="shared" si="51"/>
        <v>4.7551680709308703</v>
      </c>
      <c r="H81" s="518"/>
      <c r="L81" s="737">
        <f t="shared" si="52"/>
        <v>4.7551680709308703</v>
      </c>
      <c r="M81" s="518"/>
      <c r="Q81" s="737">
        <f t="shared" si="53"/>
        <v>4.7551680709308703</v>
      </c>
      <c r="R81" s="518"/>
      <c r="V81" s="737">
        <f t="shared" si="54"/>
        <v>5</v>
      </c>
      <c r="W81" s="518"/>
      <c r="AA81" s="737">
        <f t="shared" si="55"/>
        <v>67.5</v>
      </c>
      <c r="AB81" s="518"/>
      <c r="AF81" s="737">
        <f t="shared" si="56"/>
        <v>9</v>
      </c>
      <c r="AG81" s="518"/>
      <c r="AK81" s="799">
        <f t="shared" si="60"/>
        <v>14.516244666266315</v>
      </c>
      <c r="AL81" s="794">
        <v>1.4980644650429633E-2</v>
      </c>
      <c r="AT81" s="738"/>
      <c r="AU81" s="720"/>
      <c r="AV81" s="737"/>
      <c r="AY81" s="720">
        <v>68.693719243800629</v>
      </c>
      <c r="AZ81" s="723">
        <f t="shared" si="61"/>
        <v>7.1436896052205316E-3</v>
      </c>
      <c r="BA81" s="730">
        <v>8.3113561895628539E-3</v>
      </c>
      <c r="BD81" s="730"/>
      <c r="BE81" s="737"/>
      <c r="BF81" s="794"/>
      <c r="BJ81" s="793">
        <v>51.220724627152471</v>
      </c>
      <c r="BK81" s="794">
        <f t="shared" si="62"/>
        <v>1.6022213750077334E-2</v>
      </c>
      <c r="BO81" s="793">
        <v>204.88289850860988</v>
      </c>
      <c r="BP81" s="794">
        <f t="shared" si="63"/>
        <v>1.6526729690789284E-2</v>
      </c>
      <c r="BT81" s="797">
        <v>83.012798288258963</v>
      </c>
      <c r="BU81" s="794">
        <f t="shared" si="64"/>
        <v>6.4256622006432333E-3</v>
      </c>
      <c r="BY81" s="737">
        <f t="shared" si="57"/>
        <v>5</v>
      </c>
      <c r="BZ81" s="518"/>
      <c r="CD81" s="737">
        <f t="shared" si="58"/>
        <v>60</v>
      </c>
      <c r="CE81" s="518"/>
      <c r="CI81" s="737">
        <f t="shared" si="59"/>
        <v>60</v>
      </c>
      <c r="CJ81" s="518"/>
    </row>
    <row r="82" spans="6:96" x14ac:dyDescent="0.25">
      <c r="G82" s="737">
        <f t="shared" si="51"/>
        <v>8.7178081300399306</v>
      </c>
      <c r="H82" s="518"/>
      <c r="L82" s="737">
        <f t="shared" si="52"/>
        <v>52.306848780239584</v>
      </c>
      <c r="M82" s="518"/>
      <c r="Q82" s="737">
        <f t="shared" si="53"/>
        <v>8.7178081300399306</v>
      </c>
      <c r="R82" s="518"/>
      <c r="V82" s="737">
        <f t="shared" si="54"/>
        <v>32.088564437848468</v>
      </c>
      <c r="W82" s="518"/>
      <c r="AA82" s="737">
        <f t="shared" si="55"/>
        <v>247.5</v>
      </c>
      <c r="AB82" s="518"/>
      <c r="AF82" s="737">
        <f t="shared" si="56"/>
        <v>13.75</v>
      </c>
      <c r="AG82" s="518"/>
      <c r="AK82" s="799">
        <f t="shared" si="60"/>
        <v>13.403870213877237</v>
      </c>
      <c r="AL82" s="794">
        <v>1.3832683399254114E-2</v>
      </c>
      <c r="AT82" s="738"/>
      <c r="AU82" s="720"/>
      <c r="AV82" s="737"/>
      <c r="AY82" s="720">
        <v>251.8769705606023</v>
      </c>
      <c r="AZ82" s="723">
        <f t="shared" si="61"/>
        <v>2.6193528552475281E-2</v>
      </c>
      <c r="BA82" s="730">
        <v>2.4590425957004711E-2</v>
      </c>
      <c r="BD82" s="730"/>
      <c r="BE82" s="737"/>
      <c r="BF82" s="794"/>
      <c r="BJ82" s="793">
        <v>48.781642502049969</v>
      </c>
      <c r="BK82" s="794">
        <f t="shared" si="62"/>
        <v>1.525925119054984E-2</v>
      </c>
      <c r="BO82" s="793">
        <v>195.12657000819988</v>
      </c>
      <c r="BP82" s="794">
        <f t="shared" si="63"/>
        <v>1.5739742562656461E-2</v>
      </c>
      <c r="BT82" s="797">
        <v>75.295055136742818</v>
      </c>
      <c r="BU82" s="794">
        <f t="shared" si="64"/>
        <v>5.828265034597037E-3</v>
      </c>
      <c r="BY82" s="737">
        <f t="shared" si="57"/>
        <v>32.088564437848468</v>
      </c>
      <c r="BZ82" s="518"/>
      <c r="CD82" s="737">
        <f t="shared" si="58"/>
        <v>220</v>
      </c>
      <c r="CE82" s="518"/>
      <c r="CI82" s="737">
        <f t="shared" si="59"/>
        <v>220</v>
      </c>
      <c r="CJ82" s="518"/>
    </row>
    <row r="83" spans="6:96" x14ac:dyDescent="0.25">
      <c r="G83" s="737">
        <f t="shared" si="51"/>
        <v>1.9020672283723481</v>
      </c>
      <c r="H83" s="518"/>
      <c r="L83" s="737">
        <f t="shared" si="52"/>
        <v>1.268044818914899</v>
      </c>
      <c r="M83" s="518"/>
      <c r="Q83" s="737">
        <f t="shared" si="53"/>
        <v>0.31701120472872474</v>
      </c>
      <c r="R83" s="518"/>
      <c r="V83" s="737">
        <f t="shared" si="54"/>
        <v>8.0221411094621171</v>
      </c>
      <c r="W83" s="518"/>
      <c r="AA83" s="737">
        <f t="shared" si="55"/>
        <v>27</v>
      </c>
      <c r="AB83" s="518"/>
      <c r="AF83" s="737">
        <f t="shared" si="56"/>
        <v>3.5999999999999996</v>
      </c>
      <c r="AG83" s="518"/>
      <c r="AK83" s="799">
        <f t="shared" si="60"/>
        <v>3.4562487300634079</v>
      </c>
      <c r="AL83" s="794">
        <v>3.5668201548641979E-3</v>
      </c>
      <c r="AT83" s="738"/>
      <c r="AU83" s="720"/>
      <c r="AV83" s="737"/>
      <c r="AY83" s="720">
        <v>27.47748769752025</v>
      </c>
      <c r="AZ83" s="723">
        <f t="shared" si="61"/>
        <v>2.8574758420882125E-3</v>
      </c>
      <c r="BA83" s="730">
        <v>0</v>
      </c>
      <c r="BD83" s="730"/>
      <c r="BE83" s="737"/>
      <c r="BF83" s="794"/>
      <c r="BJ83" s="793">
        <v>12.195410625512492</v>
      </c>
      <c r="BK83" s="794">
        <f t="shared" si="62"/>
        <v>3.8148127976374599E-3</v>
      </c>
      <c r="BO83" s="793">
        <v>48.781642502049969</v>
      </c>
      <c r="BP83" s="794">
        <f t="shared" si="63"/>
        <v>3.9349356406641152E-3</v>
      </c>
      <c r="BT83" s="797">
        <v>4.7059409460464261</v>
      </c>
      <c r="BU83" s="794">
        <f t="shared" si="64"/>
        <v>3.6426656466231482E-4</v>
      </c>
      <c r="BY83" s="737">
        <f t="shared" si="57"/>
        <v>8.0221411094621171</v>
      </c>
      <c r="BZ83" s="518"/>
      <c r="CD83" s="737">
        <f t="shared" si="58"/>
        <v>24</v>
      </c>
      <c r="CE83" s="518"/>
      <c r="CI83" s="737">
        <f t="shared" si="59"/>
        <v>24</v>
      </c>
      <c r="CJ83" s="518"/>
    </row>
    <row r="84" spans="6:96" x14ac:dyDescent="0.25">
      <c r="G84" s="737">
        <f t="shared" si="51"/>
        <v>1.5850560236436235</v>
      </c>
      <c r="H84" s="518"/>
      <c r="L84" s="737">
        <f t="shared" si="52"/>
        <v>1.5850560236436235</v>
      </c>
      <c r="M84" s="518"/>
      <c r="Q84" s="737">
        <f t="shared" si="53"/>
        <v>0.95103361418617405</v>
      </c>
      <c r="R84" s="518"/>
      <c r="V84" s="737">
        <f t="shared" si="54"/>
        <v>5</v>
      </c>
      <c r="W84" s="518"/>
      <c r="AA84" s="737">
        <f t="shared" si="55"/>
        <v>13.5</v>
      </c>
      <c r="AB84" s="518"/>
      <c r="AF84" s="737">
        <f t="shared" si="56"/>
        <v>1.7999999999999998</v>
      </c>
      <c r="AG84" s="518"/>
      <c r="AK84" s="799">
        <f t="shared" si="60"/>
        <v>6.65327880537206</v>
      </c>
      <c r="AL84" s="794">
        <v>6.8661287981135813E-3</v>
      </c>
      <c r="AT84" s="738"/>
      <c r="AU84" s="720"/>
      <c r="AV84" s="737"/>
      <c r="AY84" s="720">
        <v>13.738743848760125</v>
      </c>
      <c r="AZ84" s="723">
        <f t="shared" si="61"/>
        <v>1.4287379210441062E-3</v>
      </c>
      <c r="BA84" s="730">
        <v>1.1987532965715654E-3</v>
      </c>
      <c r="BD84" s="730"/>
      <c r="BE84" s="737"/>
      <c r="BF84" s="794"/>
      <c r="BJ84" s="793">
        <v>23.476165454111548</v>
      </c>
      <c r="BK84" s="794">
        <f t="shared" si="62"/>
        <v>7.3435146354521108E-3</v>
      </c>
      <c r="BO84" s="793">
        <v>93.904661816446193</v>
      </c>
      <c r="BP84" s="794">
        <f t="shared" si="63"/>
        <v>7.574751108278422E-3</v>
      </c>
      <c r="BT84" s="797">
        <v>17.43845241819329</v>
      </c>
      <c r="BU84" s="794">
        <f t="shared" si="64"/>
        <v>1.3498352886767903E-3</v>
      </c>
      <c r="BY84" s="737">
        <f t="shared" si="57"/>
        <v>5</v>
      </c>
      <c r="BZ84" s="518"/>
      <c r="CD84" s="737">
        <f t="shared" si="58"/>
        <v>12</v>
      </c>
      <c r="CE84" s="518"/>
      <c r="CI84" s="737">
        <f t="shared" si="59"/>
        <v>12</v>
      </c>
      <c r="CJ84" s="518"/>
    </row>
    <row r="85" spans="6:96" x14ac:dyDescent="0.25">
      <c r="F85" s="521"/>
      <c r="G85" s="721">
        <f t="shared" si="51"/>
        <v>0</v>
      </c>
      <c r="H85" s="520"/>
      <c r="I85" s="521"/>
      <c r="J85" s="521"/>
      <c r="K85" s="521"/>
      <c r="L85" s="721">
        <f t="shared" si="52"/>
        <v>0</v>
      </c>
      <c r="M85" s="520"/>
      <c r="N85" s="521"/>
      <c r="O85" s="521"/>
      <c r="P85" s="521"/>
      <c r="Q85" s="721">
        <f t="shared" si="53"/>
        <v>0</v>
      </c>
      <c r="R85" s="520"/>
      <c r="S85" s="521"/>
      <c r="T85" s="521"/>
      <c r="U85" s="521"/>
      <c r="V85" s="721">
        <f t="shared" si="54"/>
        <v>584</v>
      </c>
      <c r="W85" s="520"/>
      <c r="X85" s="521"/>
      <c r="Y85" s="521"/>
      <c r="Z85" s="521"/>
      <c r="AA85" s="721">
        <f t="shared" si="55"/>
        <v>0</v>
      </c>
      <c r="AB85" s="520"/>
      <c r="AC85" s="521"/>
      <c r="AD85" s="521"/>
      <c r="AE85" s="521"/>
      <c r="AF85" s="721">
        <f t="shared" si="56"/>
        <v>0</v>
      </c>
      <c r="AG85" s="520"/>
      <c r="AH85" s="521"/>
      <c r="AI85" s="521"/>
      <c r="AJ85" s="521"/>
      <c r="AK85" s="800">
        <f t="shared" si="60"/>
        <v>0</v>
      </c>
      <c r="AL85" s="795">
        <v>0</v>
      </c>
      <c r="AM85" s="521"/>
      <c r="AN85" s="521"/>
      <c r="AO85" s="521"/>
      <c r="AP85" s="521"/>
      <c r="AQ85" s="521"/>
      <c r="AR85" s="521"/>
      <c r="AS85" s="521"/>
      <c r="AT85" s="738"/>
      <c r="AU85" s="720"/>
      <c r="AV85" s="721"/>
      <c r="AW85" s="521"/>
      <c r="AX85" s="521"/>
      <c r="AY85" s="720">
        <v>0</v>
      </c>
      <c r="AZ85" s="723">
        <f t="shared" si="61"/>
        <v>0</v>
      </c>
      <c r="BA85" s="729">
        <v>0.15130664109326297</v>
      </c>
      <c r="BB85" s="521"/>
      <c r="BC85" s="521"/>
      <c r="BD85" s="729"/>
      <c r="BE85" s="721"/>
      <c r="BF85" s="795"/>
      <c r="BG85" s="521"/>
      <c r="BH85" s="521"/>
      <c r="BI85" s="521"/>
      <c r="BJ85" s="796">
        <v>0</v>
      </c>
      <c r="BK85" s="795">
        <f t="shared" si="62"/>
        <v>0</v>
      </c>
      <c r="BL85" s="521"/>
      <c r="BM85" s="521"/>
      <c r="BN85" s="521"/>
      <c r="BO85" s="796">
        <v>0</v>
      </c>
      <c r="BP85" s="795">
        <f t="shared" si="63"/>
        <v>0</v>
      </c>
      <c r="BQ85" s="521"/>
      <c r="BR85" s="521"/>
      <c r="BS85" s="521"/>
      <c r="BT85" s="721">
        <v>0</v>
      </c>
      <c r="BU85" s="795">
        <f t="shared" si="64"/>
        <v>0</v>
      </c>
      <c r="BV85" s="521"/>
      <c r="BW85" s="521"/>
      <c r="BX85" s="521"/>
      <c r="BY85" s="721">
        <f t="shared" si="57"/>
        <v>584</v>
      </c>
      <c r="BZ85" s="520"/>
      <c r="CA85" s="521"/>
      <c r="CB85" s="521"/>
      <c r="CC85" s="521"/>
      <c r="CD85" s="721">
        <f t="shared" si="58"/>
        <v>0</v>
      </c>
      <c r="CE85" s="520"/>
      <c r="CF85" s="521"/>
      <c r="CG85" s="521"/>
      <c r="CH85" s="521"/>
      <c r="CI85" s="721">
        <f t="shared" si="59"/>
        <v>0</v>
      </c>
      <c r="CJ85" s="520"/>
      <c r="CK85" s="521"/>
      <c r="CL85" s="521"/>
      <c r="CM85" s="521"/>
      <c r="CN85" s="521"/>
      <c r="CO85" s="521"/>
      <c r="CP85" s="521"/>
      <c r="CQ85" s="521"/>
      <c r="CR85" s="521"/>
    </row>
    <row r="86" spans="6:96" x14ac:dyDescent="0.25">
      <c r="G86" s="489"/>
      <c r="I86" s="524"/>
      <c r="AK86" s="801">
        <f>SUM(AK50:AK85)</f>
        <v>969.00000000000011</v>
      </c>
      <c r="AU86" s="793"/>
      <c r="AY86" s="793">
        <f>SUM(AY50:AY85)</f>
        <v>9616</v>
      </c>
      <c r="BE86" s="793"/>
      <c r="BJ86" s="793">
        <f>SUM(BJ50:BJ85)</f>
        <v>3196.8569029298619</v>
      </c>
      <c r="BO86" s="793">
        <f>SUM(BO50:BO85)</f>
        <v>12397.06235546381</v>
      </c>
      <c r="BT86" s="569">
        <f>SUM(BT50:BT85)</f>
        <v>12918.948381685714</v>
      </c>
    </row>
    <row r="87" spans="6:96" x14ac:dyDescent="0.25">
      <c r="G87" s="489"/>
    </row>
    <row r="88" spans="6:96" x14ac:dyDescent="0.25">
      <c r="G88" s="489"/>
      <c r="BT88" s="747">
        <f>BF42/BT86</f>
        <v>14.474114131334129</v>
      </c>
    </row>
    <row r="89" spans="6:96" x14ac:dyDescent="0.25">
      <c r="G89" s="489"/>
      <c r="BT89" s="747">
        <f>20/30</f>
        <v>0.66666666666666663</v>
      </c>
    </row>
    <row r="90" spans="6:96" x14ac:dyDescent="0.25">
      <c r="G90" s="489"/>
    </row>
    <row r="91" spans="6:96" x14ac:dyDescent="0.25">
      <c r="G91" s="489"/>
    </row>
    <row r="92" spans="6:96" x14ac:dyDescent="0.25">
      <c r="G92" s="489"/>
    </row>
  </sheetData>
  <mergeCells count="64">
    <mergeCell ref="P4:T4"/>
    <mergeCell ref="BI2:CL2"/>
    <mergeCell ref="CM3:CQ3"/>
    <mergeCell ref="BX4:CB4"/>
    <mergeCell ref="D52:E52"/>
    <mergeCell ref="CM2:CQ2"/>
    <mergeCell ref="F3:T3"/>
    <mergeCell ref="U3:AD3"/>
    <mergeCell ref="AE3:AN3"/>
    <mergeCell ref="AO3:BC3"/>
    <mergeCell ref="BD3:BH3"/>
    <mergeCell ref="F2:AD2"/>
    <mergeCell ref="AE2:BC2"/>
    <mergeCell ref="BD2:BH2"/>
    <mergeCell ref="CM4:CQ4"/>
    <mergeCell ref="U4:Y4"/>
    <mergeCell ref="Z4:AD4"/>
    <mergeCell ref="C2:E3"/>
    <mergeCell ref="BI3:BR3"/>
    <mergeCell ref="BS3:CL3"/>
    <mergeCell ref="AE4:AI4"/>
    <mergeCell ref="AJ4:AN4"/>
    <mergeCell ref="AO4:AS4"/>
    <mergeCell ref="AT4:AX4"/>
    <mergeCell ref="AY4:BC4"/>
    <mergeCell ref="BD4:BH4"/>
    <mergeCell ref="C4:C5"/>
    <mergeCell ref="D4:E4"/>
    <mergeCell ref="F4:J4"/>
    <mergeCell ref="K4:O4"/>
    <mergeCell ref="BI4:BM4"/>
    <mergeCell ref="BN4:BR4"/>
    <mergeCell ref="BS4:BW4"/>
    <mergeCell ref="CC4:CG4"/>
    <mergeCell ref="CH4:CL4"/>
    <mergeCell ref="DE5:DG5"/>
    <mergeCell ref="CV4:CV5"/>
    <mergeCell ref="CW4:CW5"/>
    <mergeCell ref="CX4:CX5"/>
    <mergeCell ref="CY4:CY5"/>
    <mergeCell ref="CZ4:CZ5"/>
    <mergeCell ref="DA4:DA5"/>
    <mergeCell ref="DB4:DB5"/>
    <mergeCell ref="DC4:DC5"/>
    <mergeCell ref="DE2:DG4"/>
    <mergeCell ref="D56:E56"/>
    <mergeCell ref="DE12:DG12"/>
    <mergeCell ref="DE19:DG19"/>
    <mergeCell ref="C43:E43"/>
    <mergeCell ref="H43:J43"/>
    <mergeCell ref="M43:O43"/>
    <mergeCell ref="R43:T43"/>
    <mergeCell ref="W43:Y43"/>
    <mergeCell ref="DA45:DB45"/>
    <mergeCell ref="D51:E51"/>
    <mergeCell ref="D53:E53"/>
    <mergeCell ref="D54:E54"/>
    <mergeCell ref="D55:E55"/>
    <mergeCell ref="BS44:BW44"/>
    <mergeCell ref="D57:E57"/>
    <mergeCell ref="D58:E58"/>
    <mergeCell ref="D59:E59"/>
    <mergeCell ref="D60:E60"/>
    <mergeCell ref="C61:E62"/>
  </mergeCells>
  <conditionalFormatting sqref="C6:AT7 D10:E10 BI6:BW41 CM10:CQ10 D11:AT41 AV11:BH41 AV6:BH9 CC11:CQ41 CC6:CQ9 CR6:DC41 D8:AT9 C8:C41">
    <cfRule type="expression" dxfId="13" priority="26">
      <formula>MOD(ROW(),2)=1</formula>
    </cfRule>
    <cfRule type="expression" dxfId="12" priority="27">
      <formula>MOD(ROW(),2)=0</formula>
    </cfRule>
  </conditionalFormatting>
  <conditionalFormatting sqref="BX11:CB41 BX6:CB9">
    <cfRule type="expression" dxfId="11" priority="14">
      <formula>MOD(ROW(),2)=1</formula>
    </cfRule>
    <cfRule type="expression" dxfId="10" priority="15">
      <formula>MOD(ROW(),2)=0</formula>
    </cfRule>
  </conditionalFormatting>
  <conditionalFormatting sqref="AU6:AU9 AU11:AU40">
    <cfRule type="expression" dxfId="9" priority="3">
      <formula>MOD(ROW(),2)=1</formula>
    </cfRule>
    <cfRule type="expression" dxfId="8" priority="4">
      <formula>MOD(ROW(),2)=0</formula>
    </cfRule>
  </conditionalFormatting>
  <conditionalFormatting sqref="BX10">
    <cfRule type="expression" dxfId="7" priority="12">
      <formula>MOD(ROW(),2)=1</formula>
    </cfRule>
    <cfRule type="expression" dxfId="6" priority="13">
      <formula>MOD(ROW(),2)=0</formula>
    </cfRule>
  </conditionalFormatting>
  <conditionalFormatting sqref="BY10:CB10">
    <cfRule type="expression" dxfId="5" priority="5">
      <formula>MOD(ROW(),2)=1</formula>
    </cfRule>
    <cfRule type="expression" dxfId="4" priority="6">
      <formula>MOD(ROW(),2)=0</formula>
    </cfRule>
  </conditionalFormatting>
  <conditionalFormatting sqref="AU41">
    <cfRule type="expression" dxfId="3" priority="1">
      <formula>MOD(ROW(),2)=1</formula>
    </cfRule>
    <cfRule type="expression" dxfId="2" priority="2">
      <formula>MOD(ROW(),2)=0</formula>
    </cfRule>
  </conditionalFormatting>
  <pageMargins left="0.7" right="0.7" top="0.75" bottom="0.75" header="0.3" footer="0.3"/>
  <pageSetup scale="78" fitToWidth="0" orientation="landscape" r:id="rId1"/>
  <colBreaks count="3" manualBreakCount="3">
    <brk id="25" min="1" max="42" man="1"/>
    <brk id="45" min="1" max="42" man="1"/>
    <brk id="65" min="1" max="42" man="1"/>
  </colBreaks>
  <legacyDrawing r:id="rId2"/>
  <extLst>
    <ext xmlns:x14="http://schemas.microsoft.com/office/spreadsheetml/2009/9/main" uri="{78C0D931-6437-407d-A8EE-F0AAD7539E65}">
      <x14:conditionalFormattings>
        <x14:conditionalFormatting xmlns:xm="http://schemas.microsoft.com/office/excel/2006/main">
          <x14:cfRule type="iconSet" priority="28" id="{43604DA6-D85E-4B08-A463-249B6D78ACE6}">
            <x14:iconSet iconSet="5Arrows" custom="1">
              <x14:cfvo type="percent">
                <xm:f>0</xm:f>
              </x14:cfvo>
              <x14:cfvo type="num">
                <xm:f>$D$46</xm:f>
              </x14:cfvo>
              <x14:cfvo type="num">
                <xm:f>$D$47</xm:f>
              </x14:cfvo>
              <x14:cfvo type="num">
                <xm:f>$D$48</xm:f>
              </x14:cfvo>
              <x14:cfvo type="num">
                <xm:f>$D$49</xm:f>
              </x14:cfvo>
              <x14:cfIcon iconSet="3Arrows" iconId="0"/>
              <x14:cfIcon iconSet="3Triangles" iconId="0"/>
              <x14:cfIcon iconSet="3Triangles" iconId="1"/>
              <x14:cfIcon iconSet="3Triangles" iconId="2"/>
              <x14:cfIcon iconSet="3Arrows" iconId="2"/>
            </x14:iconSet>
          </x14:cfRule>
          <xm:sqref>J6:J9 J11:J41</xm:sqref>
        </x14:conditionalFormatting>
        <x14:conditionalFormatting xmlns:xm="http://schemas.microsoft.com/office/excel/2006/main">
          <x14:cfRule type="iconSet" priority="20" id="{98E39794-03B7-4DAF-8879-B2F362A5339F}">
            <x14:iconSet iconSet="5Arrows" custom="1">
              <x14:cfvo type="percent">
                <xm:f>0</xm:f>
              </x14:cfvo>
              <x14:cfvo type="num">
                <xm:f>$D$46</xm:f>
              </x14:cfvo>
              <x14:cfvo type="num">
                <xm:f>$D$47</xm:f>
              </x14:cfvo>
              <x14:cfvo type="num">
                <xm:f>$D$48</xm:f>
              </x14:cfvo>
              <x14:cfvo type="num">
                <xm:f>$D$49</xm:f>
              </x14:cfvo>
              <x14:cfIcon iconSet="3Arrows" iconId="0"/>
              <x14:cfIcon iconSet="3Triangles" iconId="0"/>
              <x14:cfIcon iconSet="3Triangles" iconId="1"/>
              <x14:cfIcon iconSet="3Triangles" iconId="2"/>
              <x14:cfIcon iconSet="3Arrows" iconId="2"/>
            </x14:iconSet>
          </x14:cfRule>
          <xm:sqref>AN6:AN9 AN11:AN41</xm:sqref>
        </x14:conditionalFormatting>
        <x14:conditionalFormatting xmlns:xm="http://schemas.microsoft.com/office/excel/2006/main">
          <x14:cfRule type="iconSet" priority="18" id="{EDBC8207-DA94-400C-86F0-47B2BC3C9AA8}">
            <x14:iconSet iconSet="5Arrows" custom="1">
              <x14:cfvo type="percent">
                <xm:f>0</xm:f>
              </x14:cfvo>
              <x14:cfvo type="num">
                <xm:f>$D$46</xm:f>
              </x14:cfvo>
              <x14:cfvo type="num">
                <xm:f>$D$47</xm:f>
              </x14:cfvo>
              <x14:cfvo type="num">
                <xm:f>$D$48</xm:f>
              </x14:cfvo>
              <x14:cfvo type="num">
                <xm:f>$D$49</xm:f>
              </x14:cfvo>
              <x14:cfIcon iconSet="3Arrows" iconId="0"/>
              <x14:cfIcon iconSet="3Triangles" iconId="0"/>
              <x14:cfIcon iconSet="3Triangles" iconId="1"/>
              <x14:cfIcon iconSet="3Triangles" iconId="2"/>
              <x14:cfIcon iconSet="3Arrows" iconId="2"/>
            </x14:iconSet>
          </x14:cfRule>
          <xm:sqref>CQ6:CQ41</xm:sqref>
        </x14:conditionalFormatting>
        <x14:conditionalFormatting xmlns:xm="http://schemas.microsoft.com/office/excel/2006/main">
          <x14:cfRule type="iconSet" priority="16" id="{77501CB1-41F5-4FF1-B416-B092D4B697B0}">
            <x14:iconSet iconSet="5Arrows" custom="1">
              <x14:cfvo type="percent">
                <xm:f>0</xm:f>
              </x14:cfvo>
              <x14:cfvo type="num">
                <xm:f>$D$46</xm:f>
              </x14:cfvo>
              <x14:cfvo type="num">
                <xm:f>$D$47</xm:f>
              </x14:cfvo>
              <x14:cfvo type="num">
                <xm:f>$D$48</xm:f>
              </x14:cfvo>
              <x14:cfvo type="num">
                <xm:f>$D$49</xm:f>
              </x14:cfvo>
              <x14:cfIcon iconSet="3Arrows" iconId="0"/>
              <x14:cfIcon iconSet="3Triangles" iconId="0"/>
              <x14:cfIcon iconSet="3Triangles" iconId="1"/>
              <x14:cfIcon iconSet="3Triangles" iconId="2"/>
              <x14:cfIcon iconSet="3Arrows" iconId="2"/>
            </x14:iconSet>
          </x14:cfRule>
          <xm:sqref>CB6:CB9 CB11:CB41</xm:sqref>
        </x14:conditionalFormatting>
        <x14:conditionalFormatting xmlns:xm="http://schemas.microsoft.com/office/excel/2006/main">
          <x14:cfRule type="iconSet" priority="7" id="{97939522-38B3-47B8-A37B-100077DB7F09}">
            <x14:iconSet iconSet="5Arrows" custom="1">
              <x14:cfvo type="percent">
                <xm:f>0</xm:f>
              </x14:cfvo>
              <x14:cfvo type="num">
                <xm:f>$D$46</xm:f>
              </x14:cfvo>
              <x14:cfvo type="num">
                <xm:f>$D$47</xm:f>
              </x14:cfvo>
              <x14:cfvo type="num">
                <xm:f>$D$48</xm:f>
              </x14:cfvo>
              <x14:cfvo type="num">
                <xm:f>$D$49</xm:f>
              </x14:cfvo>
              <x14:cfIcon iconSet="3Arrows" iconId="0"/>
              <x14:cfIcon iconSet="3Triangles" iconId="0"/>
              <x14:cfIcon iconSet="3Triangles" iconId="1"/>
              <x14:cfIcon iconSet="3Triangles" iconId="2"/>
              <x14:cfIcon iconSet="3Arrows" iconId="2"/>
            </x14:iconSet>
          </x14:cfRule>
          <xm:sqref>CB10</xm:sqref>
        </x14:conditionalFormatting>
        <x14:conditionalFormatting xmlns:xm="http://schemas.microsoft.com/office/excel/2006/main">
          <x14:cfRule type="iconSet" priority="46" id="{4400B2AC-0C97-4499-8A03-09C9C1C7B608}">
            <x14:iconSet iconSet="5Arrows" custom="1">
              <x14:cfvo type="percent">
                <xm:f>0</xm:f>
              </x14:cfvo>
              <x14:cfvo type="num">
                <xm:f>$D$46</xm:f>
              </x14:cfvo>
              <x14:cfvo type="num">
                <xm:f>$D$47</xm:f>
              </x14:cfvo>
              <x14:cfvo type="num">
                <xm:f>$D$48</xm:f>
              </x14:cfvo>
              <x14:cfvo type="num">
                <xm:f>$D$49</xm:f>
              </x14:cfvo>
              <x14:cfIcon iconSet="3Arrows" iconId="0"/>
              <x14:cfIcon iconSet="3Triangles" iconId="0"/>
              <x14:cfIcon iconSet="3Triangles" iconId="1"/>
              <x14:cfIcon iconSet="3Triangles" iconId="2"/>
              <x14:cfIcon iconSet="3Arrows" iconId="2"/>
            </x14:iconSet>
          </x14:cfRule>
          <xm:sqref>BM6:BM41 AI6:AI9 O6:O9 T6:T9 Y6:Y9 AD6:AD9 AS6:AS9 AX6:AX9 BC6:BC9 BH6:BH9 BR6:BR41 BW6:BW41 CG6:CG9 CL6:CL9 AD11:AD41 Y11:Y41 T11:T41 O11:O41 AX11:AX41 AS11:AS41 AI11:AI41 BH11:BH41 BC11:BC41 CL11:CL41 CG11:CG41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Original</vt:lpstr>
      <vt:lpstr>Version 2</vt:lpstr>
      <vt:lpstr>Cover</vt:lpstr>
      <vt:lpstr>Version 1.0</vt:lpstr>
      <vt:lpstr>Definitions</vt:lpstr>
      <vt:lpstr>Data</vt:lpstr>
      <vt:lpstr>Data!Print_Area</vt:lpstr>
      <vt:lpstr>Definitions!Print_Area</vt:lpstr>
      <vt:lpstr>'Version 1.0'!Print_Area</vt:lpstr>
      <vt:lpstr>'Version 1.0'!Print_Titles</vt:lpstr>
    </vt:vector>
  </TitlesOfParts>
  <Company>UWEC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 Wick</dc:creator>
  <cp:lastModifiedBy>user</cp:lastModifiedBy>
  <cp:lastPrinted>2014-11-13T21:17:02Z</cp:lastPrinted>
  <dcterms:created xsi:type="dcterms:W3CDTF">2011-05-26T19:41:47Z</dcterms:created>
  <dcterms:modified xsi:type="dcterms:W3CDTF">2016-11-08T18:27:35Z</dcterms:modified>
</cp:coreProperties>
</file>