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0" windowWidth="13272" windowHeight="9360" activeTab="3"/>
  </bookViews>
  <sheets>
    <sheet name="Input-Curriculum" sheetId="10" r:id="rId1"/>
    <sheet name="Input-Expenses" sheetId="2" r:id="rId2"/>
    <sheet name="Report-Details" sheetId="6" r:id="rId3"/>
    <sheet name="Report-Summary" sheetId="5" r:id="rId4"/>
    <sheet name="Assumptions" sheetId="7" r:id="rId5"/>
    <sheet name="Intermediate-Calculations" sheetId="8" r:id="rId6"/>
    <sheet name="Proprietary" sheetId="9" state="hidden" r:id="rId7"/>
  </sheets>
  <definedNames>
    <definedName name="_xlnm.Print_Area" localSheetId="4">Assumptions!$A$3:$N$61</definedName>
    <definedName name="_xlnm.Print_Area" localSheetId="0">'Input-Curriculum'!$A$5:$O$85</definedName>
    <definedName name="_xlnm.Print_Area" localSheetId="1">'Input-Expenses'!$A$3:$J$69</definedName>
    <definedName name="_xlnm.Print_Area" localSheetId="5">'Intermediate-Calculations'!$A$1:$R$167</definedName>
    <definedName name="_xlnm.Print_Area" localSheetId="6">Proprietary!$A$1:$Q$54</definedName>
    <definedName name="_xlnm.Print_Area" localSheetId="2">'Report-Details'!$A$1:$P$69</definedName>
    <definedName name="_xlnm.Print_Area" localSheetId="3">'Report-Summary'!$A$1:$G$12</definedName>
  </definedNames>
  <calcPr calcId="145621"/>
</workbook>
</file>

<file path=xl/calcChain.xml><?xml version="1.0" encoding="utf-8"?>
<calcChain xmlns="http://schemas.openxmlformats.org/spreadsheetml/2006/main">
  <c r="C9" i="5" l="1"/>
  <c r="F9" i="5" l="1"/>
  <c r="E9" i="5"/>
  <c r="D9" i="5"/>
  <c r="B9" i="5"/>
  <c r="F8" i="5"/>
  <c r="E8" i="5"/>
  <c r="D8" i="5"/>
  <c r="C8" i="5"/>
  <c r="B8" i="5"/>
  <c r="J76" i="10" l="1"/>
  <c r="J75" i="10"/>
  <c r="J74" i="10"/>
  <c r="J73" i="10"/>
  <c r="J43" i="9" l="1"/>
  <c r="J46" i="9" s="1"/>
  <c r="J49" i="9" s="1"/>
  <c r="J42" i="9"/>
  <c r="J45" i="9" s="1"/>
  <c r="J48" i="9" s="1"/>
  <c r="J41" i="9"/>
  <c r="J44" i="9" s="1"/>
  <c r="J47" i="9" s="1"/>
  <c r="I43" i="9"/>
  <c r="I46" i="9" s="1"/>
  <c r="I49" i="9" s="1"/>
  <c r="H43" i="9"/>
  <c r="H46" i="9" s="1"/>
  <c r="H49" i="9" s="1"/>
  <c r="G43" i="9"/>
  <c r="G46" i="9" s="1"/>
  <c r="G49" i="9" s="1"/>
  <c r="F43" i="9"/>
  <c r="F46" i="9" s="1"/>
  <c r="F49" i="9" s="1"/>
  <c r="I42" i="9"/>
  <c r="I45" i="9" s="1"/>
  <c r="I48" i="9" s="1"/>
  <c r="H42" i="9"/>
  <c r="H45" i="9" s="1"/>
  <c r="H48" i="9" s="1"/>
  <c r="G42" i="9"/>
  <c r="G45" i="9" s="1"/>
  <c r="G48" i="9" s="1"/>
  <c r="F42" i="9"/>
  <c r="F45" i="9" s="1"/>
  <c r="F48" i="9" s="1"/>
  <c r="I41" i="9"/>
  <c r="I44" i="9" s="1"/>
  <c r="I47" i="9" s="1"/>
  <c r="H41" i="9"/>
  <c r="H44" i="9" s="1"/>
  <c r="H47" i="9" s="1"/>
  <c r="G41" i="9"/>
  <c r="G44" i="9" s="1"/>
  <c r="G47" i="9" s="1"/>
  <c r="F41" i="9"/>
  <c r="F44" i="9" s="1"/>
  <c r="F47" i="9" s="1"/>
  <c r="E43" i="9"/>
  <c r="E46" i="9" s="1"/>
  <c r="E49" i="9" s="1"/>
  <c r="E42" i="9"/>
  <c r="E45" i="9" s="1"/>
  <c r="E48" i="9" s="1"/>
  <c r="E41" i="9"/>
  <c r="E44" i="9" s="1"/>
  <c r="E47" i="9" s="1"/>
  <c r="D43" i="9"/>
  <c r="D46" i="9" s="1"/>
  <c r="D49" i="9" s="1"/>
  <c r="D42" i="9"/>
  <c r="D45" i="9" s="1"/>
  <c r="D48" i="9" s="1"/>
  <c r="D41" i="9"/>
  <c r="D44" i="9" s="1"/>
  <c r="D47" i="9" s="1"/>
  <c r="C43" i="9"/>
  <c r="C46" i="9" s="1"/>
  <c r="C49" i="9" s="1"/>
  <c r="C42" i="9"/>
  <c r="C45" i="9" s="1"/>
  <c r="C48" i="9" s="1"/>
  <c r="C41" i="9"/>
  <c r="C44" i="9" s="1"/>
  <c r="C47" i="9" s="1"/>
  <c r="B92" i="8"/>
  <c r="C92" i="8"/>
  <c r="D92" i="8"/>
  <c r="E92" i="8"/>
  <c r="F92" i="8"/>
  <c r="B93" i="8"/>
  <c r="C93" i="8"/>
  <c r="D93" i="8"/>
  <c r="E93" i="8"/>
  <c r="B94" i="8"/>
  <c r="C94" i="8"/>
  <c r="D94" i="8"/>
  <c r="E94" i="8"/>
  <c r="B95" i="8"/>
  <c r="C95" i="8"/>
  <c r="D95" i="8"/>
  <c r="E95" i="8"/>
  <c r="C18" i="8"/>
  <c r="B18" i="8"/>
  <c r="A18" i="8"/>
  <c r="C14" i="8"/>
  <c r="B14" i="8"/>
  <c r="A14" i="8"/>
  <c r="E65" i="8"/>
  <c r="D65" i="8"/>
  <c r="C65" i="8"/>
  <c r="E64" i="8"/>
  <c r="D64" i="8"/>
  <c r="C64" i="8"/>
  <c r="E63" i="8"/>
  <c r="D63" i="8"/>
  <c r="C63" i="8"/>
  <c r="B65" i="8"/>
  <c r="B64" i="8"/>
  <c r="B63" i="8"/>
  <c r="E62" i="8"/>
  <c r="D62" i="8"/>
  <c r="C62" i="8"/>
  <c r="B62" i="8"/>
  <c r="G39" i="8"/>
  <c r="G38" i="8"/>
  <c r="G37" i="8"/>
  <c r="G36" i="8"/>
  <c r="F39" i="8"/>
  <c r="F38" i="8"/>
  <c r="F37" i="8"/>
  <c r="F36" i="8"/>
  <c r="E39" i="8"/>
  <c r="E38" i="8"/>
  <c r="E37" i="8"/>
  <c r="E36" i="8"/>
  <c r="D39" i="8"/>
  <c r="D38" i="8"/>
  <c r="D37" i="8"/>
  <c r="D36" i="8"/>
  <c r="C39" i="8"/>
  <c r="C38" i="8"/>
  <c r="C37" i="8"/>
  <c r="C36" i="8"/>
  <c r="G35" i="8"/>
  <c r="F35" i="8"/>
  <c r="E35" i="8"/>
  <c r="D35" i="8"/>
  <c r="C35" i="8"/>
  <c r="B35" i="8"/>
  <c r="F95" i="8" l="1"/>
  <c r="F63" i="8"/>
  <c r="F64" i="8"/>
  <c r="F94" i="8"/>
  <c r="F65" i="8"/>
  <c r="F62" i="8"/>
  <c r="F93" i="8"/>
  <c r="G95" i="8" s="1"/>
  <c r="F74" i="8"/>
  <c r="F87" i="8"/>
  <c r="C72" i="8"/>
  <c r="F81" i="8"/>
  <c r="B71" i="8"/>
  <c r="C73" i="8"/>
  <c r="D71" i="8"/>
  <c r="D73" i="8"/>
  <c r="E71" i="8"/>
  <c r="E72" i="8"/>
  <c r="E74" i="8"/>
  <c r="F73" i="8"/>
  <c r="C78" i="8"/>
  <c r="D78" i="8"/>
  <c r="F78" i="8"/>
  <c r="C79" i="8"/>
  <c r="E79" i="8"/>
  <c r="C80" i="8"/>
  <c r="E80" i="8"/>
  <c r="C81" i="8"/>
  <c r="E81" i="8"/>
  <c r="B84" i="8"/>
  <c r="C84" i="8"/>
  <c r="E84" i="8"/>
  <c r="C85" i="8"/>
  <c r="E85" i="8"/>
  <c r="C86" i="8"/>
  <c r="E86" i="8"/>
  <c r="C87" i="8"/>
  <c r="E87" i="8"/>
  <c r="C71" i="8"/>
  <c r="C74" i="8"/>
  <c r="D72" i="8"/>
  <c r="D74" i="8"/>
  <c r="F71" i="8"/>
  <c r="E73" i="8"/>
  <c r="F72" i="8"/>
  <c r="B78" i="8"/>
  <c r="E78" i="8"/>
  <c r="D79" i="8"/>
  <c r="F79" i="8"/>
  <c r="D80" i="8"/>
  <c r="F80" i="8"/>
  <c r="D81" i="8"/>
  <c r="D84" i="8"/>
  <c r="F84" i="8"/>
  <c r="D85" i="8"/>
  <c r="F85" i="8"/>
  <c r="D86" i="8"/>
  <c r="F86" i="8"/>
  <c r="D87" i="8"/>
  <c r="G40" i="8"/>
  <c r="F40" i="8"/>
  <c r="E40" i="8"/>
  <c r="D40" i="8"/>
  <c r="C40" i="8"/>
  <c r="G65" i="8" l="1"/>
  <c r="I9" i="9"/>
  <c r="H9" i="9"/>
  <c r="G9" i="9"/>
  <c r="F9" i="9"/>
  <c r="E9" i="9"/>
  <c r="D9" i="9"/>
  <c r="C9" i="9"/>
  <c r="B9" i="9"/>
  <c r="A11" i="9" l="1"/>
  <c r="A12" i="9" s="1"/>
  <c r="A13" i="9" s="1"/>
  <c r="A14" i="9" s="1"/>
  <c r="A15" i="9" s="1"/>
  <c r="C51" i="10"/>
  <c r="F47" i="6"/>
  <c r="E47" i="6"/>
  <c r="F46" i="6"/>
  <c r="E46" i="6"/>
  <c r="F45" i="6"/>
  <c r="E45" i="6"/>
  <c r="F44" i="6"/>
  <c r="E44" i="6"/>
  <c r="F43" i="6"/>
  <c r="E43" i="6"/>
  <c r="F42" i="6"/>
  <c r="E42" i="6"/>
  <c r="F41" i="6"/>
  <c r="E41" i="6"/>
  <c r="F40" i="6"/>
  <c r="E40" i="6"/>
  <c r="F39" i="6"/>
  <c r="E39" i="6"/>
  <c r="F38" i="6"/>
  <c r="E38" i="6"/>
  <c r="F37" i="6"/>
  <c r="E37" i="6"/>
  <c r="F36" i="6"/>
  <c r="E36" i="6"/>
  <c r="F35" i="6"/>
  <c r="E35" i="6"/>
  <c r="F34" i="6"/>
  <c r="E34" i="6"/>
  <c r="F33" i="6"/>
  <c r="E33" i="6"/>
  <c r="F32" i="6"/>
  <c r="E32" i="6"/>
  <c r="F31" i="6"/>
  <c r="E31" i="6"/>
  <c r="F30" i="6"/>
  <c r="E30" i="6"/>
  <c r="F29" i="6"/>
  <c r="E29" i="6"/>
  <c r="F28" i="6"/>
  <c r="E28" i="6"/>
  <c r="F21" i="6"/>
  <c r="E21" i="6"/>
  <c r="F16" i="6"/>
  <c r="E16" i="6"/>
  <c r="D16" i="6"/>
  <c r="C16" i="6"/>
  <c r="B34" i="2"/>
  <c r="B29" i="2"/>
  <c r="B28" i="2"/>
  <c r="B27" i="2"/>
  <c r="B26" i="2"/>
  <c r="B25" i="2"/>
  <c r="B24" i="2"/>
  <c r="B23" i="2"/>
  <c r="B22" i="2"/>
  <c r="B21" i="2"/>
  <c r="B20" i="2"/>
  <c r="B19" i="2"/>
  <c r="B18" i="2"/>
  <c r="B17" i="2"/>
  <c r="B16" i="2"/>
  <c r="B15" i="2"/>
  <c r="B14" i="2"/>
  <c r="B13" i="2"/>
  <c r="B12" i="2"/>
  <c r="B11" i="2"/>
  <c r="B10" i="2"/>
  <c r="B9" i="2"/>
  <c r="F56" i="8"/>
  <c r="E56" i="8"/>
  <c r="D56" i="8"/>
  <c r="C56" i="8"/>
  <c r="B56" i="8"/>
  <c r="J51" i="8" l="1"/>
  <c r="J56" i="8"/>
  <c r="J55" i="8"/>
  <c r="J54" i="8"/>
  <c r="J53" i="8"/>
  <c r="J52" i="8"/>
  <c r="F55" i="8"/>
  <c r="F54" i="8"/>
  <c r="F53" i="8"/>
  <c r="F52" i="8"/>
  <c r="E55" i="8"/>
  <c r="E54" i="8"/>
  <c r="E53" i="8"/>
  <c r="E52" i="8"/>
  <c r="D55" i="8"/>
  <c r="D54" i="8"/>
  <c r="D53" i="8"/>
  <c r="D52" i="8"/>
  <c r="C55" i="8"/>
  <c r="C54" i="8"/>
  <c r="C53" i="8"/>
  <c r="C52" i="8"/>
  <c r="B55" i="8"/>
  <c r="G55" i="8" s="1"/>
  <c r="B54" i="8"/>
  <c r="G54" i="8" s="1"/>
  <c r="B53" i="8"/>
  <c r="B52" i="8"/>
  <c r="B51" i="8"/>
  <c r="A52" i="8"/>
  <c r="I52" i="8" s="1"/>
  <c r="B16" i="6"/>
  <c r="B6" i="2"/>
  <c r="G30" i="2"/>
  <c r="F30" i="2"/>
  <c r="F64" i="2"/>
  <c r="E64" i="2"/>
  <c r="F50" i="2"/>
  <c r="E50" i="2"/>
  <c r="B30" i="2"/>
  <c r="D64" i="2"/>
  <c r="D23" i="6" s="1"/>
  <c r="C64" i="2"/>
  <c r="C23" i="6" s="1"/>
  <c r="B64" i="2"/>
  <c r="I16" i="7"/>
  <c r="J16" i="7" s="1"/>
  <c r="F11" i="6"/>
  <c r="F10" i="6"/>
  <c r="F9" i="6"/>
  <c r="F8" i="6"/>
  <c r="E11" i="6"/>
  <c r="E10" i="6"/>
  <c r="E9" i="6"/>
  <c r="E8" i="6"/>
  <c r="D11" i="6"/>
  <c r="D10" i="6"/>
  <c r="D9" i="6"/>
  <c r="D8" i="6"/>
  <c r="C9" i="6"/>
  <c r="C11" i="6"/>
  <c r="C10" i="6"/>
  <c r="C8" i="6"/>
  <c r="F7" i="6"/>
  <c r="E7" i="6"/>
  <c r="D7" i="6"/>
  <c r="C7" i="6"/>
  <c r="B7" i="6"/>
  <c r="B22" i="10"/>
  <c r="C8" i="2" s="1"/>
  <c r="H25" i="10"/>
  <c r="H24" i="10"/>
  <c r="H23" i="10"/>
  <c r="H22" i="10"/>
  <c r="G18" i="10"/>
  <c r="C39" i="2" l="1"/>
  <c r="C33" i="2"/>
  <c r="C53" i="2"/>
  <c r="B21" i="10"/>
  <c r="B8" i="2" s="1"/>
  <c r="H164" i="8"/>
  <c r="C105" i="8"/>
  <c r="C154" i="8"/>
  <c r="C70" i="8"/>
  <c r="H159" i="8"/>
  <c r="C6" i="6"/>
  <c r="C113" i="8"/>
  <c r="H154" i="8"/>
  <c r="C77" i="8"/>
  <c r="C164" i="8"/>
  <c r="C121" i="8"/>
  <c r="C159" i="8"/>
  <c r="C83" i="8"/>
  <c r="C34" i="8"/>
  <c r="G53" i="8"/>
  <c r="B57" i="8"/>
  <c r="C57" i="8"/>
  <c r="D57" i="8"/>
  <c r="E57" i="8"/>
  <c r="A51" i="8"/>
  <c r="I51" i="8" s="1"/>
  <c r="F57" i="8"/>
  <c r="G52" i="8"/>
  <c r="A53" i="8"/>
  <c r="B23" i="10"/>
  <c r="D8" i="2" s="1"/>
  <c r="J22" i="10"/>
  <c r="K21" i="6"/>
  <c r="D53" i="2" l="1"/>
  <c r="D39" i="2"/>
  <c r="D33" i="2"/>
  <c r="B39" i="2"/>
  <c r="B33" i="2"/>
  <c r="B53" i="2"/>
  <c r="F58" i="8"/>
  <c r="D154" i="8"/>
  <c r="D70" i="8"/>
  <c r="I159" i="8"/>
  <c r="D6" i="6"/>
  <c r="D113" i="8"/>
  <c r="I154" i="8"/>
  <c r="D77" i="8"/>
  <c r="D164" i="8"/>
  <c r="D121" i="8"/>
  <c r="D159" i="8"/>
  <c r="D83" i="8"/>
  <c r="D34" i="8"/>
  <c r="D105" i="8"/>
  <c r="I164" i="8"/>
  <c r="C15" i="6"/>
  <c r="C5" i="5"/>
  <c r="J21" i="10"/>
  <c r="B159" i="8"/>
  <c r="B83" i="8"/>
  <c r="B34" i="8"/>
  <c r="G164" i="8"/>
  <c r="B105" i="8"/>
  <c r="B154" i="8"/>
  <c r="B70" i="8"/>
  <c r="G159" i="8"/>
  <c r="B6" i="6"/>
  <c r="B113" i="8"/>
  <c r="G154" i="8"/>
  <c r="B77" i="8"/>
  <c r="B164" i="8"/>
  <c r="B121" i="8"/>
  <c r="E58" i="8"/>
  <c r="A54" i="8"/>
  <c r="I53" i="8"/>
  <c r="B24" i="10"/>
  <c r="E8" i="2" s="1"/>
  <c r="J23" i="10"/>
  <c r="E53" i="2" l="1"/>
  <c r="E39" i="2"/>
  <c r="E33" i="2"/>
  <c r="J159" i="8"/>
  <c r="E6" i="6"/>
  <c r="E113" i="8"/>
  <c r="J154" i="8"/>
  <c r="E77" i="8"/>
  <c r="E164" i="8"/>
  <c r="E121" i="8"/>
  <c r="E159" i="8"/>
  <c r="E83" i="8"/>
  <c r="E34" i="8"/>
  <c r="J164" i="8"/>
  <c r="E105" i="8"/>
  <c r="E154" i="8"/>
  <c r="E70" i="8"/>
  <c r="D5" i="5"/>
  <c r="D15" i="6"/>
  <c r="B5" i="5"/>
  <c r="B15" i="6"/>
  <c r="I23" i="6"/>
  <c r="I54" i="8"/>
  <c r="A55" i="8"/>
  <c r="B25" i="10"/>
  <c r="F8" i="2" s="1"/>
  <c r="J24" i="10"/>
  <c r="D109" i="8"/>
  <c r="C109" i="8"/>
  <c r="B109" i="8"/>
  <c r="B48" i="7"/>
  <c r="F53" i="2" l="1"/>
  <c r="F33" i="2"/>
  <c r="F39" i="2"/>
  <c r="B29" i="8"/>
  <c r="F6" i="6"/>
  <c r="F113" i="8"/>
  <c r="K154" i="8"/>
  <c r="F77" i="8"/>
  <c r="F164" i="8"/>
  <c r="F121" i="8"/>
  <c r="F159" i="8"/>
  <c r="F83" i="8"/>
  <c r="F34" i="8"/>
  <c r="K164" i="8"/>
  <c r="F105" i="8"/>
  <c r="F154" i="8"/>
  <c r="F70" i="8"/>
  <c r="K159" i="8"/>
  <c r="I24" i="6"/>
  <c r="J23" i="6"/>
  <c r="E15" i="6"/>
  <c r="E5" i="5"/>
  <c r="A56" i="8"/>
  <c r="I56" i="8" s="1"/>
  <c r="I55" i="8"/>
  <c r="B26" i="10"/>
  <c r="G8" i="2" s="1"/>
  <c r="J25" i="10"/>
  <c r="I135" i="8"/>
  <c r="H135" i="8"/>
  <c r="G135" i="8"/>
  <c r="F135" i="8"/>
  <c r="E135" i="8"/>
  <c r="D135" i="8"/>
  <c r="C135" i="8"/>
  <c r="B135" i="8"/>
  <c r="I134" i="8"/>
  <c r="H134" i="8"/>
  <c r="G134" i="8"/>
  <c r="F134" i="8"/>
  <c r="E134" i="8"/>
  <c r="D134" i="8"/>
  <c r="C134" i="8"/>
  <c r="B134" i="8"/>
  <c r="J39" i="9"/>
  <c r="J38" i="9"/>
  <c r="I38" i="9"/>
  <c r="H38" i="9"/>
  <c r="G38" i="9"/>
  <c r="F38" i="9"/>
  <c r="E38" i="9"/>
  <c r="D38" i="9"/>
  <c r="C38" i="9"/>
  <c r="D132" i="8"/>
  <c r="E132" i="8" s="1"/>
  <c r="D131" i="8"/>
  <c r="E131" i="8" s="1"/>
  <c r="D130" i="8"/>
  <c r="E130" i="8" s="1"/>
  <c r="H47" i="10"/>
  <c r="H40" i="10"/>
  <c r="H35" i="10"/>
  <c r="H37" i="10"/>
  <c r="C22" i="8"/>
  <c r="F68" i="10"/>
  <c r="F61" i="10"/>
  <c r="C9" i="8" s="1"/>
  <c r="F60" i="10"/>
  <c r="B9" i="8" s="1"/>
  <c r="F59" i="10"/>
  <c r="F58" i="10"/>
  <c r="A9" i="8" s="1"/>
  <c r="I102" i="8"/>
  <c r="H102" i="8"/>
  <c r="G102" i="8"/>
  <c r="I101" i="8"/>
  <c r="H101" i="8"/>
  <c r="G101" i="8"/>
  <c r="I100" i="8"/>
  <c r="H100" i="8"/>
  <c r="G100" i="8"/>
  <c r="I99" i="8"/>
  <c r="H99" i="8"/>
  <c r="G99" i="8"/>
  <c r="E102" i="8"/>
  <c r="D102" i="8"/>
  <c r="C124" i="8" s="1"/>
  <c r="C102" i="8"/>
  <c r="B102" i="8"/>
  <c r="E101" i="8"/>
  <c r="D101" i="8"/>
  <c r="C116" i="8" s="1"/>
  <c r="C101" i="8"/>
  <c r="B101" i="8"/>
  <c r="E100" i="8"/>
  <c r="D100" i="8"/>
  <c r="C100" i="8"/>
  <c r="B100" i="8"/>
  <c r="E99" i="8"/>
  <c r="D99" i="8"/>
  <c r="C108" i="8" s="1"/>
  <c r="C99" i="8"/>
  <c r="B99" i="8"/>
  <c r="J138" i="8"/>
  <c r="I138" i="8"/>
  <c r="H138" i="8"/>
  <c r="G138" i="8"/>
  <c r="F138" i="8"/>
  <c r="E138" i="8"/>
  <c r="D138" i="8"/>
  <c r="C138" i="8"/>
  <c r="I27" i="7"/>
  <c r="H27" i="7"/>
  <c r="G27" i="7"/>
  <c r="F27" i="7"/>
  <c r="E27" i="7"/>
  <c r="D27" i="7"/>
  <c r="C27" i="7"/>
  <c r="B27" i="7"/>
  <c r="I22" i="7"/>
  <c r="H22" i="7"/>
  <c r="G22" i="7"/>
  <c r="F22" i="7"/>
  <c r="E22" i="7"/>
  <c r="D22" i="7"/>
  <c r="C22" i="7"/>
  <c r="B22" i="7"/>
  <c r="I18" i="7"/>
  <c r="H18" i="7"/>
  <c r="G18" i="7"/>
  <c r="F18" i="7"/>
  <c r="E18" i="7"/>
  <c r="D18" i="7"/>
  <c r="C18" i="7"/>
  <c r="B18" i="7"/>
  <c r="J43" i="10"/>
  <c r="I43" i="10"/>
  <c r="H43" i="10"/>
  <c r="G43" i="10"/>
  <c r="F43" i="10"/>
  <c r="E43" i="10"/>
  <c r="D43" i="10"/>
  <c r="C43" i="10"/>
  <c r="J13" i="10"/>
  <c r="I13" i="10"/>
  <c r="H13" i="10"/>
  <c r="G13" i="10"/>
  <c r="F13" i="10"/>
  <c r="E13" i="10"/>
  <c r="D13" i="10"/>
  <c r="C13" i="10"/>
  <c r="B21" i="9"/>
  <c r="B22" i="9" s="1"/>
  <c r="C40" i="9" s="1"/>
  <c r="C37" i="9" s="1"/>
  <c r="C21" i="9"/>
  <c r="C22" i="9" s="1"/>
  <c r="D40" i="9" s="1"/>
  <c r="D37" i="9" s="1"/>
  <c r="B23" i="6" s="1"/>
  <c r="D21" i="9"/>
  <c r="D22" i="9" s="1"/>
  <c r="E40" i="9" s="1"/>
  <c r="E37" i="9" s="1"/>
  <c r="E21" i="9"/>
  <c r="E22" i="9" s="1"/>
  <c r="F40" i="9" s="1"/>
  <c r="F37" i="9" s="1"/>
  <c r="F21" i="9"/>
  <c r="F22" i="9" s="1"/>
  <c r="G40" i="9" s="1"/>
  <c r="G37" i="9" s="1"/>
  <c r="G21" i="9"/>
  <c r="G22" i="9" s="1"/>
  <c r="H40" i="9" s="1"/>
  <c r="H37" i="9" s="1"/>
  <c r="H21" i="9"/>
  <c r="H22" i="9" s="1"/>
  <c r="I40" i="9" s="1"/>
  <c r="I37" i="9" s="1"/>
  <c r="I22" i="9"/>
  <c r="J40" i="9" s="1"/>
  <c r="J37" i="9" s="1"/>
  <c r="J34" i="9"/>
  <c r="I34" i="9"/>
  <c r="H34" i="9"/>
  <c r="G34" i="9"/>
  <c r="F34" i="9"/>
  <c r="E34" i="9"/>
  <c r="D34" i="9"/>
  <c r="C34" i="9"/>
  <c r="I19" i="9"/>
  <c r="H19" i="9"/>
  <c r="G19" i="9"/>
  <c r="F19" i="9"/>
  <c r="E19" i="9"/>
  <c r="D19" i="9"/>
  <c r="C19" i="9"/>
  <c r="B19" i="9"/>
  <c r="I8" i="9"/>
  <c r="H8" i="9"/>
  <c r="G8" i="9"/>
  <c r="F8" i="9"/>
  <c r="E8" i="9"/>
  <c r="D8" i="9"/>
  <c r="C8" i="9"/>
  <c r="B8" i="9"/>
  <c r="F67" i="10"/>
  <c r="F66" i="10"/>
  <c r="F65" i="10"/>
  <c r="H51" i="10" l="1"/>
  <c r="I25" i="6"/>
  <c r="J24" i="6"/>
  <c r="J26" i="10"/>
  <c r="G34" i="8"/>
  <c r="F5" i="5"/>
  <c r="F15" i="6"/>
  <c r="F23" i="6"/>
  <c r="E23" i="6"/>
  <c r="C117" i="8"/>
  <c r="D117" i="8"/>
  <c r="D125" i="8"/>
  <c r="C125" i="8"/>
  <c r="D48" i="7"/>
  <c r="D29" i="8" s="1"/>
  <c r="E48" i="7"/>
  <c r="E29" i="8" s="1"/>
  <c r="C48" i="7"/>
  <c r="D39" i="9"/>
  <c r="F39" i="9"/>
  <c r="E39" i="9"/>
  <c r="E46" i="7"/>
  <c r="C46" i="7"/>
  <c r="D46" i="7"/>
  <c r="B46" i="7"/>
  <c r="F46" i="7" s="1"/>
  <c r="E47" i="7"/>
  <c r="E28" i="8" s="1"/>
  <c r="C47" i="7"/>
  <c r="C28" i="8" s="1"/>
  <c r="D47" i="7"/>
  <c r="D28" i="8" s="1"/>
  <c r="B47" i="7"/>
  <c r="C39" i="9"/>
  <c r="G39" i="9"/>
  <c r="H39" i="9"/>
  <c r="I39" i="9"/>
  <c r="J102" i="8"/>
  <c r="J99" i="8"/>
  <c r="J100" i="8"/>
  <c r="G61" i="10"/>
  <c r="G50" i="6"/>
  <c r="J101" i="8"/>
  <c r="K76" i="10"/>
  <c r="G68" i="10"/>
  <c r="J36" i="9"/>
  <c r="J35" i="9"/>
  <c r="I35" i="9"/>
  <c r="H35" i="9"/>
  <c r="G35" i="9"/>
  <c r="F35" i="9"/>
  <c r="E35" i="9"/>
  <c r="D35" i="9"/>
  <c r="C35" i="9"/>
  <c r="F48" i="7" l="1"/>
  <c r="F29" i="8" s="1"/>
  <c r="F47" i="7"/>
  <c r="F28" i="8" s="1"/>
  <c r="J25" i="6"/>
  <c r="I26" i="6"/>
  <c r="B41" i="9"/>
  <c r="B44" i="9" s="1"/>
  <c r="B47" i="9" s="1"/>
  <c r="C29" i="8"/>
  <c r="G48" i="7"/>
  <c r="B28" i="8"/>
  <c r="G28" i="8" s="1"/>
  <c r="G47" i="7"/>
  <c r="K102" i="8"/>
  <c r="G29" i="8" l="1"/>
  <c r="I27" i="6"/>
  <c r="J27" i="6" s="1"/>
  <c r="J26" i="6"/>
  <c r="F17" i="6" l="1"/>
  <c r="E17" i="6"/>
  <c r="A46" i="6"/>
  <c r="F27" i="8" l="1"/>
  <c r="E27" i="8"/>
  <c r="D27" i="8"/>
  <c r="C27" i="8"/>
  <c r="B27" i="8"/>
  <c r="A22" i="8"/>
  <c r="B22" i="8"/>
  <c r="G27" i="8" l="1"/>
  <c r="G46" i="7"/>
  <c r="C36" i="9" l="1"/>
  <c r="D36" i="9"/>
  <c r="E36" i="9"/>
  <c r="F36" i="9"/>
  <c r="G36" i="9"/>
  <c r="H36" i="9"/>
  <c r="I36" i="9"/>
  <c r="B47" i="6" l="1"/>
  <c r="B46" i="6" l="1"/>
  <c r="B45" i="6"/>
  <c r="B44" i="6"/>
  <c r="B43" i="6"/>
  <c r="B42" i="6"/>
  <c r="B41" i="6"/>
  <c r="B40" i="6"/>
  <c r="B39" i="6"/>
  <c r="B38" i="6"/>
  <c r="B37" i="6"/>
  <c r="B36" i="6"/>
  <c r="B35" i="6"/>
  <c r="B34" i="6"/>
  <c r="B33" i="6"/>
  <c r="B32" i="6"/>
  <c r="B31" i="6"/>
  <c r="B30" i="6"/>
  <c r="B29" i="6"/>
  <c r="B28" i="6"/>
  <c r="B21" i="6"/>
  <c r="D50" i="2"/>
  <c r="D17" i="6" s="1"/>
  <c r="C50" i="2"/>
  <c r="C17" i="6" s="1"/>
  <c r="B50" i="2"/>
  <c r="B17" i="6" s="1"/>
  <c r="G17" i="6" l="1"/>
  <c r="C30" i="2" l="1"/>
  <c r="J29" i="6"/>
  <c r="C46" i="6" l="1"/>
  <c r="B106" i="8" l="1"/>
  <c r="B122" i="8"/>
  <c r="B114" i="8"/>
  <c r="D46" i="6"/>
  <c r="A3" i="6"/>
  <c r="C115" i="8" l="1"/>
  <c r="C107" i="8"/>
  <c r="D116" i="8"/>
  <c r="D108" i="8"/>
  <c r="J6" i="6"/>
  <c r="K15" i="6"/>
  <c r="K8" i="6"/>
  <c r="K9" i="6"/>
  <c r="K10" i="6"/>
  <c r="K11" i="6"/>
  <c r="L9" i="6"/>
  <c r="M11" i="6"/>
  <c r="L11" i="6"/>
  <c r="L10" i="6"/>
  <c r="J15" i="6"/>
  <c r="C21" i="6"/>
  <c r="A2" i="5"/>
  <c r="C123" i="8" l="1"/>
  <c r="D124" i="8"/>
  <c r="D106" i="8"/>
  <c r="D122" i="8"/>
  <c r="D114" i="8"/>
  <c r="F122" i="8"/>
  <c r="F114" i="8"/>
  <c r="F106" i="8"/>
  <c r="E122" i="8"/>
  <c r="E114" i="8"/>
  <c r="E106" i="8"/>
  <c r="E117" i="8"/>
  <c r="E109" i="8"/>
  <c r="C122" i="8"/>
  <c r="C114" i="8"/>
  <c r="C118" i="8" s="1"/>
  <c r="C106" i="8"/>
  <c r="C110" i="8" s="1"/>
  <c r="M6" i="6"/>
  <c r="K6" i="6"/>
  <c r="M15" i="6"/>
  <c r="M8" i="6"/>
  <c r="N9" i="6"/>
  <c r="L8" i="6"/>
  <c r="N15" i="6"/>
  <c r="N6" i="6"/>
  <c r="N11" i="6"/>
  <c r="N10" i="6"/>
  <c r="L15" i="6"/>
  <c r="L6" i="6"/>
  <c r="M10" i="6"/>
  <c r="M9" i="6"/>
  <c r="A5" i="2"/>
  <c r="H155" i="8" l="1"/>
  <c r="H156" i="8" s="1"/>
  <c r="C18" i="6" s="1"/>
  <c r="C155" i="8"/>
  <c r="C156" i="8" s="1"/>
  <c r="C24" i="6" s="1"/>
  <c r="C126" i="8"/>
  <c r="H160" i="8"/>
  <c r="H161" i="8" s="1"/>
  <c r="C19" i="6" s="1"/>
  <c r="C160" i="8"/>
  <c r="E125" i="8"/>
  <c r="D115" i="8"/>
  <c r="D118" i="8" s="1"/>
  <c r="D107" i="8"/>
  <c r="D110" i="8" s="1"/>
  <c r="F116" i="8"/>
  <c r="F108" i="8"/>
  <c r="E115" i="8"/>
  <c r="E107" i="8"/>
  <c r="F115" i="8"/>
  <c r="F107" i="8"/>
  <c r="E116" i="8"/>
  <c r="E108" i="8"/>
  <c r="N8" i="6"/>
  <c r="I155" i="8" l="1"/>
  <c r="I156" i="8" s="1"/>
  <c r="D18" i="6" s="1"/>
  <c r="D155" i="8"/>
  <c r="D156" i="8" s="1"/>
  <c r="D24" i="6" s="1"/>
  <c r="H165" i="8"/>
  <c r="H166" i="8" s="1"/>
  <c r="C20" i="6" s="1"/>
  <c r="C165" i="8"/>
  <c r="I160" i="8"/>
  <c r="I161" i="8" s="1"/>
  <c r="D19" i="6" s="1"/>
  <c r="D160" i="8"/>
  <c r="D161" i="8" s="1"/>
  <c r="D25" i="6" s="1"/>
  <c r="C161" i="8"/>
  <c r="F123" i="8"/>
  <c r="F124" i="8"/>
  <c r="E124" i="8"/>
  <c r="E123" i="8"/>
  <c r="D123" i="8"/>
  <c r="D126" i="8" s="1"/>
  <c r="E110" i="8"/>
  <c r="E118" i="8"/>
  <c r="F117" i="8"/>
  <c r="F118" i="8" s="1"/>
  <c r="F109" i="8"/>
  <c r="F110" i="8" s="1"/>
  <c r="C36" i="6"/>
  <c r="E126" i="8" l="1"/>
  <c r="E165" i="8" s="1"/>
  <c r="E166" i="8" s="1"/>
  <c r="J155" i="8"/>
  <c r="J156" i="8" s="1"/>
  <c r="E18" i="6" s="1"/>
  <c r="E155" i="8"/>
  <c r="E156" i="8" s="1"/>
  <c r="E24" i="6" s="1"/>
  <c r="K155" i="8"/>
  <c r="K156" i="8" s="1"/>
  <c r="F18" i="6" s="1"/>
  <c r="F155" i="8"/>
  <c r="F156" i="8" s="1"/>
  <c r="F24" i="6" s="1"/>
  <c r="C166" i="8"/>
  <c r="I165" i="8"/>
  <c r="I166" i="8" s="1"/>
  <c r="D20" i="6" s="1"/>
  <c r="D165" i="8"/>
  <c r="D166" i="8" s="1"/>
  <c r="K160" i="8"/>
  <c r="K161" i="8" s="1"/>
  <c r="F19" i="6" s="1"/>
  <c r="F160" i="8"/>
  <c r="J160" i="8"/>
  <c r="J161" i="8" s="1"/>
  <c r="E19" i="6" s="1"/>
  <c r="E160" i="8"/>
  <c r="C25" i="6"/>
  <c r="F125" i="8"/>
  <c r="F126" i="8" s="1"/>
  <c r="C27" i="6"/>
  <c r="C22" i="6"/>
  <c r="J165" i="8" l="1"/>
  <c r="J166" i="8" s="1"/>
  <c r="E20" i="6" s="1"/>
  <c r="E26" i="6"/>
  <c r="D26" i="6"/>
  <c r="F165" i="8"/>
  <c r="K165" i="8"/>
  <c r="K166" i="8" s="1"/>
  <c r="F20" i="6" s="1"/>
  <c r="C26" i="6"/>
  <c r="C48" i="6" s="1"/>
  <c r="E161" i="8"/>
  <c r="F161" i="8"/>
  <c r="D27" i="6"/>
  <c r="C28" i="6"/>
  <c r="F166" i="8" l="1"/>
  <c r="F25" i="6"/>
  <c r="E25" i="6"/>
  <c r="E27" i="6"/>
  <c r="C47" i="6"/>
  <c r="F26" i="6" l="1"/>
  <c r="F27" i="6"/>
  <c r="D28" i="6"/>
  <c r="G23" i="6"/>
  <c r="G46" i="6"/>
  <c r="D47" i="6"/>
  <c r="C45" i="6"/>
  <c r="C44" i="6"/>
  <c r="C29" i="6"/>
  <c r="G47" i="6" l="1"/>
  <c r="D45" i="6"/>
  <c r="C43" i="6"/>
  <c r="C42" i="6"/>
  <c r="C41" i="6"/>
  <c r="C40" i="6"/>
  <c r="C39" i="6"/>
  <c r="C38" i="6"/>
  <c r="C37" i="6"/>
  <c r="D36" i="6"/>
  <c r="C35" i="6"/>
  <c r="C34" i="6"/>
  <c r="C33" i="6"/>
  <c r="C32" i="6"/>
  <c r="C31" i="6"/>
  <c r="D44" i="6" l="1"/>
  <c r="G28" i="6"/>
  <c r="C30" i="6"/>
  <c r="D29" i="6"/>
  <c r="D30" i="2"/>
  <c r="D21" i="6"/>
  <c r="D48" i="6" s="1"/>
  <c r="G44" i="6" l="1"/>
  <c r="G29" i="6"/>
  <c r="D43" i="6"/>
  <c r="D42" i="6"/>
  <c r="D41" i="6"/>
  <c r="D40" i="6"/>
  <c r="D39" i="6"/>
  <c r="D38" i="6"/>
  <c r="D37" i="6"/>
  <c r="D35" i="6"/>
  <c r="D34" i="6"/>
  <c r="D33" i="6"/>
  <c r="D32" i="6"/>
  <c r="D31" i="6"/>
  <c r="D30" i="6"/>
  <c r="D22" i="6"/>
  <c r="E30" i="2"/>
  <c r="G36" i="6"/>
  <c r="F48" i="6" l="1"/>
  <c r="E48" i="6"/>
  <c r="G16" i="6"/>
  <c r="G37" i="6"/>
  <c r="G33" i="6"/>
  <c r="G43" i="6"/>
  <c r="G42" i="6"/>
  <c r="G41" i="6"/>
  <c r="G40" i="6"/>
  <c r="G39" i="6"/>
  <c r="G38" i="6"/>
  <c r="G35" i="6"/>
  <c r="G34" i="6"/>
  <c r="G32" i="6"/>
  <c r="G31" i="6"/>
  <c r="G30" i="6"/>
  <c r="E22" i="6"/>
  <c r="G45" i="6"/>
  <c r="G21" i="6"/>
  <c r="F22" i="6" l="1"/>
  <c r="J7" i="6" l="1"/>
  <c r="C12" i="6"/>
  <c r="C49" i="6" l="1"/>
  <c r="C6" i="5"/>
  <c r="K7" i="6"/>
  <c r="K12" i="6" s="1"/>
  <c r="C51" i="6" l="1"/>
  <c r="C10" i="5" s="1"/>
  <c r="C11" i="5"/>
  <c r="D12" i="6"/>
  <c r="D49" i="6" s="1"/>
  <c r="L7" i="6"/>
  <c r="L12" i="6" s="1"/>
  <c r="F12" i="6"/>
  <c r="N7" i="6"/>
  <c r="N12" i="6" s="1"/>
  <c r="E12" i="6"/>
  <c r="E49" i="6" s="1"/>
  <c r="M7" i="6"/>
  <c r="M12" i="6" s="1"/>
  <c r="G7" i="6"/>
  <c r="F49" i="6" l="1"/>
  <c r="C12" i="5"/>
  <c r="K16" i="6"/>
  <c r="E11" i="5"/>
  <c r="F11" i="5"/>
  <c r="D11" i="5"/>
  <c r="E6" i="5"/>
  <c r="F6" i="5"/>
  <c r="D6" i="5"/>
  <c r="O7" i="6"/>
  <c r="D51" i="6" l="1"/>
  <c r="E51" i="6"/>
  <c r="F51" i="6"/>
  <c r="D10" i="5" l="1"/>
  <c r="D12" i="5" s="1"/>
  <c r="L16" i="6"/>
  <c r="E10" i="5"/>
  <c r="E12" i="5" s="1"/>
  <c r="M16" i="6"/>
  <c r="F10" i="5"/>
  <c r="N16" i="6"/>
  <c r="F12" i="5" l="1"/>
  <c r="D58" i="8" l="1"/>
  <c r="C58" i="8" l="1"/>
  <c r="C51" i="8" s="1"/>
  <c r="G56" i="8"/>
  <c r="D51" i="8" l="1"/>
  <c r="D21" i="10"/>
  <c r="B36" i="8" s="1"/>
  <c r="H26" i="10"/>
  <c r="B72" i="8" l="1"/>
  <c r="B107" i="8" s="1"/>
  <c r="B85" i="8"/>
  <c r="B123" i="8" s="1"/>
  <c r="B79" i="8"/>
  <c r="B115" i="8" s="1"/>
  <c r="B8" i="6"/>
  <c r="E51" i="8"/>
  <c r="E21" i="10"/>
  <c r="B9" i="6" l="1"/>
  <c r="G9" i="6" s="1"/>
  <c r="B37" i="8"/>
  <c r="F51" i="8"/>
  <c r="G21" i="10" s="1"/>
  <c r="F21" i="10"/>
  <c r="J8" i="6"/>
  <c r="G8" i="6"/>
  <c r="B80" i="8" l="1"/>
  <c r="B116" i="8" s="1"/>
  <c r="B86" i="8"/>
  <c r="B124" i="8" s="1"/>
  <c r="B73" i="8"/>
  <c r="B108" i="8" s="1"/>
  <c r="B110" i="8" s="1"/>
  <c r="J9" i="6"/>
  <c r="O9" i="6" s="1"/>
  <c r="B11" i="6"/>
  <c r="J11" i="6" s="1"/>
  <c r="O11" i="6" s="1"/>
  <c r="B39" i="8"/>
  <c r="B10" i="6"/>
  <c r="B12" i="6" s="1"/>
  <c r="B49" i="6" s="1"/>
  <c r="B38" i="8"/>
  <c r="G51" i="8"/>
  <c r="O8" i="6"/>
  <c r="H21" i="10"/>
  <c r="G10" i="6" l="1"/>
  <c r="B74" i="8"/>
  <c r="B81" i="8"/>
  <c r="B117" i="8" s="1"/>
  <c r="B118" i="8" s="1"/>
  <c r="B87" i="8"/>
  <c r="B125" i="8" s="1"/>
  <c r="B126" i="8" s="1"/>
  <c r="B155" i="8"/>
  <c r="B156" i="8" s="1"/>
  <c r="B24" i="6" s="1"/>
  <c r="G155" i="8"/>
  <c r="G156" i="8" s="1"/>
  <c r="B18" i="6" s="1"/>
  <c r="J10" i="6"/>
  <c r="O10" i="6" s="1"/>
  <c r="O12" i="6" s="1"/>
  <c r="G11" i="6"/>
  <c r="G12" i="6" s="1"/>
  <c r="B40" i="8"/>
  <c r="B6" i="5"/>
  <c r="G6" i="5" s="1"/>
  <c r="G49" i="6"/>
  <c r="G160" i="8" l="1"/>
  <c r="G161" i="8" s="1"/>
  <c r="B19" i="6" s="1"/>
  <c r="G19" i="6" s="1"/>
  <c r="B160" i="8"/>
  <c r="B161" i="8" s="1"/>
  <c r="B25" i="6" s="1"/>
  <c r="G165" i="8"/>
  <c r="G166" i="8" s="1"/>
  <c r="B20" i="6" s="1"/>
  <c r="G20" i="6" s="1"/>
  <c r="B165" i="8"/>
  <c r="B166" i="8" s="1"/>
  <c r="B26" i="6" s="1"/>
  <c r="G26" i="6" s="1"/>
  <c r="G24" i="6"/>
  <c r="G18" i="6"/>
  <c r="J12" i="6"/>
  <c r="B11" i="5" s="1"/>
  <c r="B48" i="6" l="1"/>
  <c r="G48" i="6" s="1"/>
  <c r="G8" i="5"/>
  <c r="G9" i="5"/>
  <c r="B22" i="6"/>
  <c r="G22" i="6" s="1"/>
  <c r="G25" i="6"/>
  <c r="B27" i="6"/>
  <c r="G27" i="6" s="1"/>
  <c r="G11" i="5"/>
  <c r="G51" i="6" l="1"/>
  <c r="B51" i="6"/>
  <c r="B10" i="5" s="1"/>
  <c r="G10" i="5" s="1"/>
  <c r="G12" i="5" s="1"/>
  <c r="J16" i="6" l="1"/>
  <c r="O16" i="6" s="1"/>
  <c r="B12" i="5"/>
</calcChain>
</file>

<file path=xl/comments1.xml><?xml version="1.0" encoding="utf-8"?>
<comments xmlns="http://schemas.openxmlformats.org/spreadsheetml/2006/main">
  <authors>
    <author>Lloyd Russow</author>
  </authors>
  <commentList>
    <comment ref="K19" authorId="0">
      <text>
        <r>
          <rPr>
            <sz val="9"/>
            <color indexed="81"/>
            <rFont val="Calibri"/>
            <family val="2"/>
            <scheme val="minor"/>
          </rPr>
          <t>Unit could be the program, school or college. This 'unit' should be the same as that used for inputting expenses in cells B24-F47 below.</t>
        </r>
      </text>
    </comment>
    <comment ref="K22" authorId="0">
      <text>
        <r>
          <rPr>
            <sz val="9"/>
            <color indexed="81"/>
            <rFont val="Calibri"/>
            <family val="2"/>
            <scheme val="minor"/>
          </rPr>
          <t>added FIM with 201 students.</t>
        </r>
      </text>
    </comment>
    <comment ref="C35" authorId="0">
      <text>
        <r>
          <rPr>
            <sz val="9"/>
            <color indexed="81"/>
            <rFont val="Calibri"/>
            <family val="2"/>
            <scheme val="minor"/>
          </rPr>
          <t xml:space="preserve">Please enter whole number only - the expected number of credits most students are expected to take. These are credits associated with courses that make the program unique. Generally these are new courses and would lead to the 'direct costs' of the program (e.g., program director, faculty, etc. If the program is merely a combination of existing courses, the number entered here could be zero. </t>
        </r>
      </text>
    </comment>
    <comment ref="C37" authorId="0">
      <text>
        <r>
          <rPr>
            <sz val="9"/>
            <color indexed="81"/>
            <rFont val="Calibri"/>
            <family val="2"/>
            <scheme val="minor"/>
          </rPr>
          <t xml:space="preserve">These are credits associated with courses that are common to many programs in the areas of liberal arts, science, math, etc. (the 'College Studies' courses).  </t>
        </r>
        <r>
          <rPr>
            <b/>
            <u/>
            <sz val="9"/>
            <color indexed="81"/>
            <rFont val="Calibri"/>
            <family val="2"/>
            <scheme val="minor"/>
          </rPr>
          <t>Do not include PE, SERV, or other 1-credit courses provided by athletics or Student Life</t>
        </r>
        <r>
          <rPr>
            <sz val="9"/>
            <color indexed="81"/>
            <rFont val="Calibri"/>
            <family val="2"/>
            <scheme val="minor"/>
          </rPr>
          <t>.</t>
        </r>
      </text>
    </comment>
    <comment ref="C40" authorId="0">
      <text>
        <r>
          <rPr>
            <sz val="9"/>
            <color indexed="81"/>
            <rFont val="Calibri"/>
            <family val="2"/>
            <scheme val="minor"/>
          </rPr>
          <t xml:space="preserve">These are credits associated with courses that are delivered by faculty in the same unit as the program courses that are not included as "program courses." These are courses common to all programs within the college or school. Also include electives that are expected to be taken outside the program courses, but within the unit. For example, all business students must take introduction to marketing - this is a 'core' business course. C-DEC courses would also be included here for any new C-DEC programs. If a student in a finance program must take an upper-level finance course as an 'elective', the credits associated with those credits would be included here as well. </t>
        </r>
        <r>
          <rPr>
            <b/>
            <u/>
            <sz val="9"/>
            <color indexed="81"/>
            <rFont val="Calibri"/>
            <family val="2"/>
            <scheme val="minor"/>
          </rPr>
          <t>Do not include internship or study abroad</t>
        </r>
        <r>
          <rPr>
            <sz val="9"/>
            <color indexed="81"/>
            <rFont val="Calibri"/>
            <family val="2"/>
            <scheme val="minor"/>
          </rPr>
          <t>.</t>
        </r>
      </text>
    </comment>
    <comment ref="C47" authorId="0">
      <text>
        <r>
          <rPr>
            <sz val="9"/>
            <color indexed="81"/>
            <rFont val="Calibri"/>
            <family val="2"/>
            <scheme val="minor"/>
          </rPr>
          <t xml:space="preserve">These are credits associated with courses that are required but that are taught by faculty outside the program unit.  For example, the BS Graphic Design program requires 12 credits of business courses. </t>
        </r>
      </text>
    </comment>
    <comment ref="A76" authorId="0">
      <text>
        <r>
          <rPr>
            <sz val="9"/>
            <color indexed="81"/>
            <rFont val="Calibri"/>
            <family val="2"/>
            <scheme val="minor"/>
          </rPr>
          <t>Fashion Merchandising includes three courses from other areas: TEXT-101 (3-1-3) in year two; FASMGMT-101 (3-1-3) in year three and DSGNFND-423 (2-2-3). The first two are presumed lab and the last is a studio. Note also that I classified MGMT-491, not as a core business course as listed, but as a program course since it is unique to the FM program - hence the 3 program courses in the fourth year. Also note that I classified the three electives in the fourth year as business courses; assuming most students would take business courses as these electives. I classified the first year elective/math course as a College Studies course.</t>
        </r>
      </text>
    </comment>
  </commentList>
</comments>
</file>

<file path=xl/comments2.xml><?xml version="1.0" encoding="utf-8"?>
<comments xmlns="http://schemas.openxmlformats.org/spreadsheetml/2006/main">
  <authors>
    <author>Lloyd Russow</author>
  </authors>
  <commentList>
    <comment ref="B8" authorId="0">
      <text>
        <r>
          <rPr>
            <sz val="9"/>
            <color indexed="81"/>
            <rFont val="Calibri"/>
            <family val="2"/>
            <scheme val="minor"/>
          </rPr>
          <t>The numbers in this column will be calculated based upon the assumed expense increase (see the "Assumptions "tab, line 10; or you may overwrite the formulas.</t>
        </r>
      </text>
    </comment>
    <comment ref="A25" authorId="0">
      <text>
        <r>
          <rPr>
            <sz val="9"/>
            <color indexed="81"/>
            <rFont val="Calibri"/>
            <family val="2"/>
            <scheme val="minor"/>
          </rPr>
          <t>Discuss with Admissions Office. General guideline is $750-$1,000 in year one through three, $0 thereafter.</t>
        </r>
      </text>
    </comment>
    <comment ref="A36" authorId="0">
      <text>
        <r>
          <rPr>
            <sz val="9"/>
            <color indexed="81"/>
            <rFont val="Calibri"/>
            <family val="2"/>
            <scheme val="minor"/>
          </rPr>
          <t>Faculty load is calculated as 1 hour lecture = 1 credit; 1 hour of studio = .667; and 1 hour of laboratory = .5 credits.</t>
        </r>
      </text>
    </comment>
  </commentList>
</comments>
</file>

<file path=xl/comments3.xml><?xml version="1.0" encoding="utf-8"?>
<comments xmlns="http://schemas.openxmlformats.org/spreadsheetml/2006/main">
  <authors>
    <author>Lloyd Russow</author>
  </authors>
  <commentList>
    <comment ref="A17" authorId="0">
      <text>
        <r>
          <rPr>
            <sz val="9"/>
            <color indexed="81"/>
            <rFont val="Calibri"/>
            <family val="2"/>
            <scheme val="minor"/>
          </rPr>
          <t>From "Input-Expenses" tab, row 50.</t>
        </r>
      </text>
    </comment>
    <comment ref="A18" authorId="0">
      <text>
        <r>
          <rPr>
            <sz val="9"/>
            <color indexed="81"/>
            <rFont val="Calibri"/>
            <family val="2"/>
            <scheme val="minor"/>
          </rPr>
          <t>From "Intermediate-Calculations" tab, row 154.</t>
        </r>
      </text>
    </comment>
    <comment ref="A19" authorId="0">
      <text>
        <r>
          <rPr>
            <sz val="9"/>
            <color indexed="81"/>
            <rFont val="Calibri"/>
            <family val="2"/>
            <scheme val="minor"/>
          </rPr>
          <t>From "Intermediate-Calculations" tab, row 159.</t>
        </r>
      </text>
    </comment>
    <comment ref="A20" authorId="0">
      <text>
        <r>
          <rPr>
            <sz val="9"/>
            <color indexed="81"/>
            <rFont val="Calibri"/>
            <family val="2"/>
            <scheme val="minor"/>
          </rPr>
          <t>From "Intermediate-Calculations" tab, row 164.</t>
        </r>
      </text>
    </comment>
    <comment ref="A24" authorId="0">
      <text>
        <r>
          <rPr>
            <sz val="9"/>
            <color indexed="81"/>
            <rFont val="Calibri"/>
            <family val="2"/>
            <scheme val="minor"/>
          </rPr>
          <t>From "Intermediate-Calculations" tab, row 154.</t>
        </r>
      </text>
    </comment>
    <comment ref="A25" authorId="0">
      <text>
        <r>
          <rPr>
            <sz val="9"/>
            <color indexed="81"/>
            <rFont val="Calibri"/>
            <family val="2"/>
            <scheme val="minor"/>
          </rPr>
          <t>From "Intermediate-Calculations" tab, row 159.</t>
        </r>
      </text>
    </comment>
    <comment ref="A26" authorId="0">
      <text>
        <r>
          <rPr>
            <sz val="9"/>
            <color indexed="81"/>
            <rFont val="Calibri"/>
            <family val="2"/>
            <scheme val="minor"/>
          </rPr>
          <t>From "Intermediate-Calculations" tab, row 164.</t>
        </r>
      </text>
    </comment>
    <comment ref="A48" authorId="0">
      <text>
        <r>
          <rPr>
            <sz val="9"/>
            <color indexed="81"/>
            <rFont val="Calibri"/>
            <family val="2"/>
            <scheme val="minor"/>
          </rPr>
          <t>Operational Overhead is calculated as 10% of wages and salaries, but does not include benefits and FICA.</t>
        </r>
      </text>
    </comment>
  </commentList>
</comments>
</file>

<file path=xl/comments4.xml><?xml version="1.0" encoding="utf-8"?>
<comments xmlns="http://schemas.openxmlformats.org/spreadsheetml/2006/main">
  <authors>
    <author>Lloyd Russow</author>
  </authors>
  <commentList>
    <comment ref="B68" authorId="0">
      <text>
        <r>
          <rPr>
            <sz val="9"/>
            <color indexed="81"/>
            <rFont val="Calibri"/>
            <family val="2"/>
            <scheme val="minor"/>
          </rPr>
          <t>These numbers are rounded up to show full sections required. This may overstate expenses somewhat, but it would be hard to envision partial sections - '5.33 sections' for example. This can be easily changed by removing the "ROUNDUP" command in each formula. See comment on cell B42 for specific example.</t>
        </r>
      </text>
    </comment>
    <comment ref="B71" authorId="0">
      <text>
        <r>
          <rPr>
            <sz val="9"/>
            <color indexed="81"/>
            <rFont val="Calibri"/>
            <family val="2"/>
            <scheme val="minor"/>
          </rPr>
          <t>=ROUNDUP(IF(B23/$A$11&lt;1,0,B23/$A$11)*'Input-Curriculum'!$B$51,0) - change to 
                   =IF(B23/$A$11&lt;1,0,B23/$A$11)*'Input-Curriculum'!$B$51 
to remove ROUNDUP calculation</t>
        </r>
      </text>
    </comment>
    <comment ref="I160" authorId="0">
      <text>
        <r>
          <rPr>
            <sz val="9"/>
            <color indexed="81"/>
            <rFont val="Calibri"/>
            <family val="2"/>
            <scheme val="minor"/>
          </rPr>
          <t>In 2014, an inflection point is reached in the course courses - we must add 5 3-credit courses. Of these, 85% are taught by full-time business faculty. Based on the average full-time salary of business faculty, the cost would be approximately $50,724.28. (Confirmed through manual calculation).</t>
        </r>
      </text>
    </comment>
  </commentList>
</comments>
</file>

<file path=xl/comments5.xml><?xml version="1.0" encoding="utf-8"?>
<comments xmlns="http://schemas.openxmlformats.org/spreadsheetml/2006/main">
  <authors>
    <author>Lloyd Russow</author>
  </authors>
  <commentList>
    <comment ref="I21" authorId="0">
      <text>
        <r>
          <rPr>
            <sz val="9"/>
            <color indexed="81"/>
            <rFont val="Calibri"/>
            <family val="2"/>
            <scheme val="minor"/>
          </rPr>
          <t xml:space="preserve">Input amount for discipline in this cell, the rest are calculated as a ratio of average full-time faculty salaries entered. </t>
        </r>
      </text>
    </comment>
  </commentList>
</comments>
</file>

<file path=xl/sharedStrings.xml><?xml version="1.0" encoding="utf-8"?>
<sst xmlns="http://schemas.openxmlformats.org/spreadsheetml/2006/main" count="482" uniqueCount="256">
  <si>
    <t>TOTAL</t>
  </si>
  <si>
    <t>EXPENSES</t>
  </si>
  <si>
    <t>Program Director</t>
  </si>
  <si>
    <t>Fringe</t>
  </si>
  <si>
    <t>FICA</t>
  </si>
  <si>
    <t>Student Salaries</t>
  </si>
  <si>
    <t>Office Supplies</t>
  </si>
  <si>
    <t>Office Depot</t>
  </si>
  <si>
    <t>Instructional Supplies</t>
  </si>
  <si>
    <t>Photocopying</t>
  </si>
  <si>
    <t>Travel</t>
  </si>
  <si>
    <t>Entertainment</t>
  </si>
  <si>
    <t>Subscriptions</t>
  </si>
  <si>
    <t>Memberships</t>
  </si>
  <si>
    <t>Minor Equipment</t>
  </si>
  <si>
    <t>Honoraria</t>
  </si>
  <si>
    <t>Library</t>
  </si>
  <si>
    <t>Equip. Maint &amp; Repair</t>
  </si>
  <si>
    <t>Admin. Asst.</t>
  </si>
  <si>
    <t>Admissions Lists</t>
  </si>
  <si>
    <t>Year 1</t>
  </si>
  <si>
    <t>Year 2</t>
  </si>
  <si>
    <t>Year 3</t>
  </si>
  <si>
    <t>Year 4</t>
  </si>
  <si>
    <t>Promotion (adv., PR, etc.)</t>
  </si>
  <si>
    <t>Date:</t>
  </si>
  <si>
    <t>Total Number of Program Credits</t>
  </si>
  <si>
    <t>Professional Development</t>
  </si>
  <si>
    <t>Computers/Technology</t>
  </si>
  <si>
    <t>The blank line under Computers/Technology is for any additional line item</t>
  </si>
  <si>
    <t>Fringe benefits are calculated on full-time personnel only; FICA on part-time personnel only.</t>
  </si>
  <si>
    <t>Miscellaneous*</t>
  </si>
  <si>
    <t>* Miscellaneous category includes recruiting costs, accreditation or other reporting costs, etc.</t>
  </si>
  <si>
    <t>Year 5</t>
  </si>
  <si>
    <t>Resource Librarian</t>
  </si>
  <si>
    <t>xxxx</t>
  </si>
  <si>
    <t>1)</t>
  </si>
  <si>
    <t>2)</t>
  </si>
  <si>
    <t>3)</t>
  </si>
  <si>
    <t>4)</t>
  </si>
  <si>
    <t>5)</t>
  </si>
  <si>
    <t>6)</t>
  </si>
  <si>
    <t>7)</t>
  </si>
  <si>
    <t>8)</t>
  </si>
  <si>
    <t>Enter name of program:</t>
  </si>
  <si>
    <t xml:space="preserve">Notes and assumptions: </t>
  </si>
  <si>
    <t>Total</t>
  </si>
  <si>
    <t>Revenue</t>
  </si>
  <si>
    <t>Please read comments - indicated by read triangle in upper-right corner of the cell</t>
  </si>
  <si>
    <t>Year</t>
  </si>
  <si>
    <t>Full-Time</t>
  </si>
  <si>
    <t>-</t>
  </si>
  <si>
    <r>
      <rPr>
        <b/>
        <sz val="11"/>
        <rFont val="Calibri"/>
        <family val="2"/>
        <scheme val="minor"/>
      </rPr>
      <t xml:space="preserve">Expense </t>
    </r>
    <r>
      <rPr>
        <sz val="10"/>
        <rFont val="Calibri"/>
        <family val="2"/>
        <scheme val="minor"/>
      </rPr>
      <t>increase</t>
    </r>
  </si>
  <si>
    <t>Financial Aid</t>
  </si>
  <si>
    <t>Average Discount rate/Financial Aid</t>
  </si>
  <si>
    <t>REVENUE</t>
  </si>
  <si>
    <t>Fashion</t>
  </si>
  <si>
    <t>Textile</t>
  </si>
  <si>
    <t>Engineering</t>
  </si>
  <si>
    <t>Design/Media</t>
  </si>
  <si>
    <t>Science/Health</t>
  </si>
  <si>
    <t>Liberal Arts</t>
  </si>
  <si>
    <t>Retention/Year 5 completion rate:</t>
  </si>
  <si>
    <t xml:space="preserve">  As close as possible ---</t>
  </si>
  <si>
    <t>Enter 'yes' for program type:</t>
  </si>
  <si>
    <t>Enrollment: Students</t>
  </si>
  <si>
    <t>Total Expenses</t>
  </si>
  <si>
    <t>Part-time Faculty expense</t>
  </si>
  <si>
    <t>Full-time faculty expense</t>
  </si>
  <si>
    <t>9)</t>
  </si>
  <si>
    <t>Input in these cells are used to calculate financial aid and reallocated faculty expenses.</t>
  </si>
  <si>
    <t>Architecture</t>
  </si>
  <si>
    <t>Business</t>
  </si>
  <si>
    <t>yes</t>
  </si>
  <si>
    <t>Calculations:</t>
  </si>
  <si>
    <t>Average fringe rate</t>
  </si>
  <si>
    <t>Average FICA rate</t>
  </si>
  <si>
    <t>College Studies</t>
  </si>
  <si>
    <t>Number of Students</t>
  </si>
  <si>
    <t>The assumption is we could operate at as much as 90 % efficiency where class size = 30. If we assume the average number of sections of core course is 6 and the average number of CS courses is 12, we have (.9*6*30) 180 seats; about 10% unoccupied (18), so if we add more than 15 students, we need another section of each course.</t>
  </si>
  <si>
    <t>Core</t>
  </si>
  <si>
    <t>"Inflection Points"</t>
  </si>
  <si>
    <r>
      <t xml:space="preserve">Inflection points = point at which we must add additional sections. For example if 'inflection point' = 15; for each 15 new students, must add one section of </t>
    </r>
    <r>
      <rPr>
        <b/>
        <u/>
        <sz val="10"/>
        <rFont val="Calibri"/>
        <family val="2"/>
        <scheme val="minor"/>
      </rPr>
      <t>each</t>
    </r>
    <r>
      <rPr>
        <sz val="10"/>
        <rFont val="Calibri"/>
        <family val="2"/>
        <scheme val="minor"/>
      </rPr>
      <t xml:space="preserve"> core or CS course. </t>
    </r>
  </si>
  <si>
    <t>Number of Courses</t>
  </si>
  <si>
    <t>Inflection points</t>
  </si>
  <si>
    <t>Note : There is no need to enter any information on this page. If you want to change any assumptions or parameters, change the values in the blue cells. Changing values here will impact the 'Detailed' and 'Summary' reports.</t>
  </si>
  <si>
    <t>Average adjunct salary per course.</t>
  </si>
  <si>
    <t>Average FT faculty salary (w/o benefits)</t>
  </si>
  <si>
    <t xml:space="preserve">Average adjunct salary per course. </t>
  </si>
  <si>
    <t>Enrollment in Year 1 Courses</t>
  </si>
  <si>
    <t>Enrollment in Year 2 Courses</t>
  </si>
  <si>
    <t>Enrollment in Year 3 Courses</t>
  </si>
  <si>
    <t>Enrollment in Year 4 Courses</t>
  </si>
  <si>
    <t>Sections to add:</t>
  </si>
  <si>
    <r>
      <t xml:space="preserve">For example, if the inflection point for core courses is 10 students (i.e., if you add ten new students, more sections are needed) and 20 students enroll in third year; this means that 2 sets of </t>
    </r>
    <r>
      <rPr>
        <b/>
        <u/>
        <sz val="10"/>
        <rFont val="Calibri"/>
        <family val="2"/>
        <scheme val="minor"/>
      </rPr>
      <t>Year 1</t>
    </r>
    <r>
      <rPr>
        <sz val="10"/>
        <rFont val="Calibri"/>
        <family val="2"/>
        <scheme val="minor"/>
      </rPr>
      <t xml:space="preserve"> courses will be needed that year. If the number of core courses is 10, and the consumption rate of core courses in year one is 30% (i.e., 30% of core courses are taken in year 1), then multiply 2 (sets) by 10 (core courses) by 30%.</t>
    </r>
  </si>
  <si>
    <t>These would be spread over different areas (language, math, science, etc.)</t>
  </si>
  <si>
    <t>ENROLLMENT</t>
  </si>
  <si>
    <t>Amount of core taught by adjunct faculty (%)</t>
  </si>
  <si>
    <t>Amount of cs courses taught by adjunct faculty (%)</t>
  </si>
  <si>
    <t>These would be spread over different areas (accounting, marketing, or design, drawing, etc.)</t>
  </si>
  <si>
    <t>Today's Date:</t>
  </si>
  <si>
    <t>The line under Computers/Technology is for any additional line item - change from XXXX to the appropriate category.</t>
  </si>
  <si>
    <t>You will need to add 6 (10*0.3*2) sections of core courses taught in that year,</t>
  </si>
  <si>
    <t>Full-time Annual Tuition</t>
  </si>
  <si>
    <t>Faculty Salaries</t>
  </si>
  <si>
    <t>Note : This sheet is password protected to maintain the formulas. The password is PhilaU.</t>
  </si>
  <si>
    <t>Operational Overhead</t>
  </si>
  <si>
    <t>Contribution Margin</t>
  </si>
  <si>
    <t>CONTRIBUTION MARGIN</t>
  </si>
  <si>
    <t>These are NOT actual values, but used for illustrative purposes</t>
  </si>
  <si>
    <t>Note : Changing values is green cells will impact calculations - DO NOT change values is brown cells.</t>
  </si>
  <si>
    <t>Note : Lloyd.</t>
  </si>
  <si>
    <r>
      <t xml:space="preserve">For calculation of average salaries, see file: </t>
    </r>
    <r>
      <rPr>
        <b/>
        <sz val="10"/>
        <color rgb="FFC00000"/>
        <rFont val="Calibri"/>
        <family val="2"/>
        <scheme val="minor"/>
      </rPr>
      <t>Faculty-list-Fa-10-Sp-11.xlsx</t>
    </r>
  </si>
  <si>
    <t>Annual Average/standard course load (in credits)</t>
  </si>
  <si>
    <r>
      <t xml:space="preserve">Number of core </t>
    </r>
    <r>
      <rPr>
        <b/>
        <u/>
        <sz val="12"/>
        <color theme="8" tint="-0.249977111117893"/>
        <rFont val="Calibri"/>
        <family val="2"/>
        <scheme val="minor"/>
      </rPr>
      <t>credits</t>
    </r>
  </si>
  <si>
    <r>
      <t xml:space="preserve">Number of college studies </t>
    </r>
    <r>
      <rPr>
        <b/>
        <u/>
        <sz val="12"/>
        <color theme="8" tint="-0.249977111117893"/>
        <rFont val="Calibri"/>
        <family val="2"/>
        <scheme val="minor"/>
      </rPr>
      <t>credits</t>
    </r>
  </si>
  <si>
    <r>
      <t xml:space="preserve">Total Number of program </t>
    </r>
    <r>
      <rPr>
        <b/>
        <u/>
        <sz val="12"/>
        <color theme="8" tint="-0.249977111117893"/>
        <rFont val="Calibri"/>
        <family val="2"/>
        <scheme val="minor"/>
      </rPr>
      <t>credits</t>
    </r>
  </si>
  <si>
    <t>Curriculum</t>
  </si>
  <si>
    <t>Faculty load in credits</t>
  </si>
  <si>
    <t>Enter 'yes' for interdisciplinary area:</t>
  </si>
  <si>
    <r>
      <t xml:space="preserve">Number of interdisciplinary </t>
    </r>
    <r>
      <rPr>
        <b/>
        <u/>
        <sz val="12"/>
        <color theme="8" tint="-0.249977111117893"/>
        <rFont val="Calibri"/>
        <family val="2"/>
        <scheme val="minor"/>
      </rPr>
      <t>credits</t>
    </r>
  </si>
  <si>
    <t>Amount of interdisciplinary courses taught by adjunct faculty (%)</t>
  </si>
  <si>
    <t>Enter whole numbers only - do not enter a range. If a student may take between 123 and 125 credits to complete the program, enter the average (124), or what MOST students would typically take to complete the program.</t>
  </si>
  <si>
    <t>Work Area</t>
  </si>
  <si>
    <t>New Program/Major</t>
  </si>
  <si>
    <t>Interdisciplinary</t>
  </si>
  <si>
    <t>Course Credit</t>
  </si>
  <si>
    <t>Lecture</t>
  </si>
  <si>
    <t>Laboratory</t>
  </si>
  <si>
    <t>Studio</t>
  </si>
  <si>
    <t>John Morris</t>
  </si>
  <si>
    <t>Kathryn Brand</t>
  </si>
  <si>
    <t>Average adjunct salary per 3-credit course</t>
  </si>
  <si>
    <t>Average adjunct salary per credit</t>
  </si>
  <si>
    <t>Name of disciplines: If you change these, change data in green cells below</t>
  </si>
  <si>
    <t>Study Abroad</t>
  </si>
  <si>
    <t>Note: If study abroad is either required, expected or typically part of students' enrollment, please include here. Please work with the Study Abroad Office, the Provost's Office and the Finance Office to identify the amounts entered here.</t>
  </si>
  <si>
    <t>Study Abroad Net Contribution</t>
  </si>
  <si>
    <t>Net Revenue/student</t>
  </si>
  <si>
    <r>
      <t xml:space="preserve">Number of New Sections to Add of </t>
    </r>
    <r>
      <rPr>
        <b/>
        <u/>
        <sz val="10"/>
        <color theme="8" tint="-0.249977111117893"/>
        <rFont val="Calibri"/>
        <family val="2"/>
        <scheme val="minor"/>
      </rPr>
      <t>Core</t>
    </r>
    <r>
      <rPr>
        <b/>
        <sz val="10"/>
        <rFont val="Calibri"/>
        <family val="2"/>
        <scheme val="minor"/>
      </rPr>
      <t xml:space="preserve"> Courses</t>
    </r>
  </si>
  <si>
    <r>
      <t xml:space="preserve">Number of New Sections to Add of </t>
    </r>
    <r>
      <rPr>
        <b/>
        <u/>
        <sz val="10"/>
        <color theme="8" tint="-0.249977111117893"/>
        <rFont val="Calibri"/>
        <family val="2"/>
        <scheme val="minor"/>
      </rPr>
      <t>Interdisciplinary</t>
    </r>
    <r>
      <rPr>
        <b/>
        <sz val="10"/>
        <rFont val="Calibri"/>
        <family val="2"/>
        <scheme val="minor"/>
      </rPr>
      <t xml:space="preserve"> Courses</t>
    </r>
  </si>
  <si>
    <t>New Students in Each Level of Courses</t>
  </si>
  <si>
    <t>The cost of providing these sections is then multiplied by the cost of faculty.</t>
  </si>
  <si>
    <t>Faculty Load (credits)</t>
  </si>
  <si>
    <t>Average adjunct salary per credit.</t>
  </si>
  <si>
    <t>Total Number of Courses in Program, by Type</t>
  </si>
  <si>
    <t>These are required courses in a discipline or area in a college or school that is different from the school or college of the program being proposed. For example, the BS Graphic Design program requires 12 credits of business courses. The business courses would be included as an interdisciplinary course expense.</t>
  </si>
  <si>
    <t>The question of whether to round the results or not was raised. Most of those consulted believe data should not be rounded unless references are made to indivisible items (people, course sections, etc.). In places where rounding was used, as in the table of sections needed, instructions for removing the rounding calculation is included in comments.</t>
  </si>
  <si>
    <t>These tables are provided to 'show the math' in incremental steps and to allow users to confirm that the calculations are correct.</t>
  </si>
  <si>
    <t>Consumption rate of College Studies, Core and Interdisciplinary Courses</t>
  </si>
  <si>
    <t>These are calculated rates based on information entered in cells B58-E61 on "Input Curriculum" tab.</t>
  </si>
  <si>
    <t xml:space="preserve">Allocated Faculty Expense is cost to pay faculty in C-SHLA. </t>
  </si>
  <si>
    <t>For retention rates, please contact the Office of Institutional Research</t>
  </si>
  <si>
    <t>The retention rates are not compounded. For example, the percentage in year three is not multiplied by the enrollment in year two, rather it is multiplied by the original number of students admitted in year 1. If the percentage in year 2 is listed as 90% and the amount in year three is 80% and the original class enrolled was 100 students, the results would show 100 students in year 1, 90 students in year 2 and 80 students in year three; not 100, 90 and 72 (90*.8). The formulas in the Report details can be altered to compound rates easily, though.</t>
  </si>
  <si>
    <t>The retention rates reflect most programs; industrial and graphic design tend to have higher rates, while liberal arts programs tend to have lower retention rates.</t>
  </si>
  <si>
    <t>The values entered here are based on university average over the most recent four years of available data (2004-2007).</t>
  </si>
  <si>
    <t>Total for Year</t>
  </si>
  <si>
    <t>Adjunct</t>
  </si>
  <si>
    <r>
      <t xml:space="preserve">Amount of </t>
    </r>
    <r>
      <rPr>
        <b/>
        <u/>
        <sz val="10"/>
        <color theme="8" tint="-0.249977111117893"/>
        <rFont val="Calibri"/>
        <family val="2"/>
        <scheme val="minor"/>
      </rPr>
      <t>Core</t>
    </r>
    <r>
      <rPr>
        <b/>
        <sz val="10"/>
        <rFont val="Calibri"/>
        <family val="2"/>
        <scheme val="minor"/>
      </rPr>
      <t xml:space="preserve"> Courses taught by adjunct/FT faculty (%)</t>
    </r>
  </si>
  <si>
    <r>
      <t xml:space="preserve">Amount of </t>
    </r>
    <r>
      <rPr>
        <b/>
        <u/>
        <sz val="10"/>
        <color theme="8" tint="-0.249977111117893"/>
        <rFont val="Calibri"/>
        <family val="2"/>
        <scheme val="minor"/>
      </rPr>
      <t>Interdisciplinary</t>
    </r>
    <r>
      <rPr>
        <b/>
        <sz val="10"/>
        <rFont val="Calibri"/>
        <family val="2"/>
        <scheme val="minor"/>
      </rPr>
      <t xml:space="preserve"> courses taught by adjunct/FT faculty (%)</t>
    </r>
  </si>
  <si>
    <t>Salary if Teaching 100%</t>
  </si>
  <si>
    <t>Adjusted amount</t>
  </si>
  <si>
    <r>
      <t xml:space="preserve">Amount of </t>
    </r>
    <r>
      <rPr>
        <b/>
        <u/>
        <sz val="10"/>
        <color theme="8" tint="-0.249977111117893"/>
        <rFont val="Calibri"/>
        <family val="2"/>
        <scheme val="minor"/>
      </rPr>
      <t>College Studies</t>
    </r>
    <r>
      <rPr>
        <b/>
        <sz val="10"/>
        <rFont val="Calibri"/>
        <family val="2"/>
        <scheme val="minor"/>
      </rPr>
      <t xml:space="preserve"> courses taught by adjunct/FT faculty (%)</t>
    </r>
  </si>
  <si>
    <t>Intermediate Salary Calculations</t>
  </si>
  <si>
    <t>Fall</t>
  </si>
  <si>
    <t>Freshman</t>
  </si>
  <si>
    <t>Sophomore</t>
  </si>
  <si>
    <t>Junior</t>
  </si>
  <si>
    <t>Senior</t>
  </si>
  <si>
    <t>Year 5+</t>
  </si>
  <si>
    <t>BS Fashion Merchandising</t>
  </si>
  <si>
    <t>Enter current year/assessment fiscal year (fall):</t>
  </si>
  <si>
    <t>Enter enrollment:</t>
  </si>
  <si>
    <t>Total Unit Enrollment</t>
  </si>
  <si>
    <t>School of Business</t>
  </si>
  <si>
    <t>Enter "Unit" =</t>
  </si>
  <si>
    <r>
      <t xml:space="preserve">Number of  program </t>
    </r>
    <r>
      <rPr>
        <b/>
        <u/>
        <sz val="12"/>
        <color theme="8" tint="-0.249977111117893"/>
        <rFont val="Calibri"/>
        <family val="2"/>
        <scheme val="minor"/>
      </rPr>
      <t>credits</t>
    </r>
  </si>
  <si>
    <t>2005-2011 tuition from Finance Office; subsequent years increase based on Row 10 above.</t>
  </si>
  <si>
    <t>Jack Froston</t>
  </si>
  <si>
    <t>Bill Nealson</t>
  </si>
  <si>
    <t>Total Expenses for Unit</t>
  </si>
  <si>
    <t>Obtain data from Finance Office</t>
  </si>
  <si>
    <r>
      <t xml:space="preserve">Adjunct faculty salaries  -  </t>
    </r>
    <r>
      <rPr>
        <b/>
        <sz val="10"/>
        <color theme="8" tint="-0.249977111117893"/>
        <rFont val="Calibri"/>
        <family val="2"/>
        <scheme val="minor"/>
      </rPr>
      <t>program</t>
    </r>
  </si>
  <si>
    <t>RETENTION</t>
  </si>
  <si>
    <t>this number comes from table below</t>
  </si>
  <si>
    <t>Program/Major</t>
  </si>
  <si>
    <t xml:space="preserve"> and Spring</t>
  </si>
  <si>
    <t>Enter information in green boxes</t>
  </si>
  <si>
    <t>Salaries are adjusted by expense increase in "Assumptions" tab, row 10</t>
  </si>
  <si>
    <t>"Pool" amounts</t>
  </si>
  <si>
    <r>
      <t xml:space="preserve">For calculation of Discount, see file: </t>
    </r>
    <r>
      <rPr>
        <b/>
        <sz val="10"/>
        <color rgb="FFC00000"/>
        <rFont val="Calibri"/>
        <family val="2"/>
        <scheme val="minor"/>
      </rPr>
      <t>Financial-Aid-Fall-20xx-xx.xlsx</t>
    </r>
  </si>
  <si>
    <t>The result on Report-Detail tab does not perform 'Lookup' on year so confirm that years match</t>
  </si>
  <si>
    <r>
      <rPr>
        <b/>
        <sz val="10"/>
        <color rgb="FFFF0000"/>
        <rFont val="Calibri"/>
        <family val="2"/>
        <scheme val="minor"/>
      </rPr>
      <t>Full</t>
    </r>
    <r>
      <rPr>
        <b/>
        <sz val="10"/>
        <rFont val="Calibri"/>
        <family val="2"/>
        <scheme val="minor"/>
      </rPr>
      <t>-time Faculty Name</t>
    </r>
  </si>
  <si>
    <r>
      <rPr>
        <b/>
        <sz val="10"/>
        <color rgb="FFFF0000"/>
        <rFont val="Calibri"/>
        <family val="2"/>
        <scheme val="minor"/>
      </rPr>
      <t>Adjunct</t>
    </r>
    <r>
      <rPr>
        <b/>
        <sz val="10"/>
        <rFont val="Calibri"/>
        <family val="2"/>
        <scheme val="minor"/>
      </rPr>
      <t xml:space="preserve"> Faculty Name</t>
    </r>
  </si>
  <si>
    <r>
      <t xml:space="preserve">Number of Sections of </t>
    </r>
    <r>
      <rPr>
        <b/>
        <u/>
        <sz val="10"/>
        <color theme="8" tint="-0.249977111117893"/>
        <rFont val="Calibri"/>
        <family val="2"/>
        <scheme val="minor"/>
      </rPr>
      <t>College Studies</t>
    </r>
    <r>
      <rPr>
        <b/>
        <sz val="10"/>
        <rFont val="Calibri"/>
        <family val="2"/>
        <scheme val="minor"/>
      </rPr>
      <t xml:space="preserve"> Courses</t>
    </r>
  </si>
  <si>
    <t>SCHEDULING - NUMBER OF SECTIONS REQUIRED</t>
  </si>
  <si>
    <t>Percent of capacity</t>
  </si>
  <si>
    <t>Class size</t>
  </si>
  <si>
    <t>Class Capacity</t>
  </si>
  <si>
    <t>Capacity Used</t>
  </si>
  <si>
    <t>Enrollment in Year 5+ Courses</t>
  </si>
  <si>
    <t xml:space="preserve">The assumption here is that all classes are similar in terms of type (lecture, lab and studio). The current model does not allow for multiple types of classes and this will have an impact on the results displayed in the reports IF there is a significant number of different types of classes. You can use a 'work around', though - use averages. For example, if there are a total of five courses in the 'core' group, three of which are studio and two of which are lecture and the capacity in lecture classes is 30, while the capacity in studio classes is 12, the 'average' capacity input here could be 22.8 [(3*30) + (2*12)]/5. Capacity is a little more difficult, but again, the average capacity in all classes could be included here (if capacity for all sections in this group for all years courses is 600 - the number of seats available, and the number of students enrolling in all sections was 480, the capacity is 480/600 = 80%). </t>
  </si>
  <si>
    <t>Percent of capacity that is filled, on average of all classes in college studies, core or others.</t>
  </si>
  <si>
    <t>Class size is the 'cap' or seat availability in course sections.</t>
  </si>
  <si>
    <r>
      <t xml:space="preserve">Total Faculty Credit Load of </t>
    </r>
    <r>
      <rPr>
        <b/>
        <u/>
        <sz val="10"/>
        <color theme="8" tint="-0.249977111117893"/>
        <rFont val="Calibri"/>
        <family val="2"/>
        <scheme val="minor"/>
      </rPr>
      <t>College Studies</t>
    </r>
    <r>
      <rPr>
        <b/>
        <sz val="10"/>
        <rFont val="Calibri"/>
        <family val="2"/>
        <scheme val="minor"/>
      </rPr>
      <t xml:space="preserve"> Courses</t>
    </r>
  </si>
  <si>
    <r>
      <t xml:space="preserve">Total Faculty Credit Load of </t>
    </r>
    <r>
      <rPr>
        <b/>
        <u/>
        <sz val="10"/>
        <color theme="8" tint="-0.249977111117893"/>
        <rFont val="Calibri"/>
        <family val="2"/>
        <scheme val="minor"/>
      </rPr>
      <t>Core</t>
    </r>
    <r>
      <rPr>
        <b/>
        <sz val="10"/>
        <rFont val="Calibri"/>
        <family val="2"/>
        <scheme val="minor"/>
      </rPr>
      <t xml:space="preserve"> Courses</t>
    </r>
  </si>
  <si>
    <r>
      <t xml:space="preserve">Total Faculty Credit Load of </t>
    </r>
    <r>
      <rPr>
        <b/>
        <u/>
        <sz val="10"/>
        <color theme="8" tint="-0.249977111117893"/>
        <rFont val="Calibri"/>
        <family val="2"/>
        <scheme val="minor"/>
      </rPr>
      <t xml:space="preserve"> Interdisciplinary </t>
    </r>
    <r>
      <rPr>
        <b/>
        <sz val="10"/>
        <rFont val="Calibri"/>
        <family val="2"/>
        <scheme val="minor"/>
      </rPr>
      <t xml:space="preserve"> Courses</t>
    </r>
  </si>
  <si>
    <r>
      <t xml:space="preserve">Cost of </t>
    </r>
    <r>
      <rPr>
        <b/>
        <u/>
        <sz val="10"/>
        <color theme="8" tint="-0.249977111117893"/>
        <rFont val="Calibri"/>
        <family val="2"/>
        <scheme val="minor"/>
      </rPr>
      <t>College Studies</t>
    </r>
    <r>
      <rPr>
        <b/>
        <sz val="10"/>
        <rFont val="Calibri"/>
        <family val="2"/>
        <scheme val="minor"/>
      </rPr>
      <t xml:space="preserve"> 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</si>
  <si>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College Studies</t>
    </r>
    <r>
      <rPr>
        <b/>
        <sz val="10"/>
        <rFont val="Calibri"/>
        <family val="2"/>
        <scheme val="minor"/>
      </rPr>
      <t xml:space="preserve"> Courses - </t>
    </r>
    <r>
      <rPr>
        <b/>
        <u/>
        <sz val="10"/>
        <color theme="6" tint="-0.249977111117893"/>
        <rFont val="Calibri"/>
        <family val="2"/>
        <scheme val="minor"/>
      </rPr>
      <t>Full-Time</t>
    </r>
    <r>
      <rPr>
        <b/>
        <sz val="10"/>
        <rFont val="Calibri"/>
        <family val="2"/>
        <scheme val="minor"/>
      </rPr>
      <t xml:space="preserve"> Faculty</t>
    </r>
  </si>
  <si>
    <r>
      <t xml:space="preserve">Cost of </t>
    </r>
    <r>
      <rPr>
        <b/>
        <u/>
        <sz val="10"/>
        <color theme="8" tint="-0.249977111117893"/>
        <rFont val="Calibri"/>
        <family val="2"/>
        <scheme val="minor"/>
      </rPr>
      <t xml:space="preserve">Core </t>
    </r>
    <r>
      <rPr>
        <b/>
        <sz val="10"/>
        <rFont val="Calibri"/>
        <family val="2"/>
        <scheme val="minor"/>
      </rPr>
      <t xml:space="preserve">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</si>
  <si>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 xml:space="preserve">Core </t>
    </r>
    <r>
      <rPr>
        <b/>
        <sz val="10"/>
        <rFont val="Calibri"/>
        <family val="2"/>
        <scheme val="minor"/>
      </rPr>
      <t xml:space="preserve">Courses - </t>
    </r>
    <r>
      <rPr>
        <b/>
        <u/>
        <sz val="10"/>
        <color theme="6" tint="-0.249977111117893"/>
        <rFont val="Calibri"/>
        <family val="2"/>
        <scheme val="minor"/>
      </rPr>
      <t>Full-Time</t>
    </r>
    <r>
      <rPr>
        <b/>
        <sz val="10"/>
        <rFont val="Calibri"/>
        <family val="2"/>
        <scheme val="minor"/>
      </rPr>
      <t xml:space="preserve"> Faculty</t>
    </r>
  </si>
  <si>
    <r>
      <t xml:space="preserve">Cost of </t>
    </r>
    <r>
      <rPr>
        <b/>
        <u/>
        <sz val="10"/>
        <color theme="8" tint="-0.249977111117893"/>
        <rFont val="Calibri"/>
        <family val="2"/>
        <scheme val="minor"/>
      </rPr>
      <t xml:space="preserve">Interdisciplinary </t>
    </r>
    <r>
      <rPr>
        <b/>
        <sz val="10"/>
        <rFont val="Calibri"/>
        <family val="2"/>
        <scheme val="minor"/>
      </rPr>
      <t xml:space="preserve">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</si>
  <si>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 xml:space="preserve">Interdisciplinary </t>
    </r>
    <r>
      <rPr>
        <b/>
        <sz val="10"/>
        <rFont val="Calibri"/>
        <family val="2"/>
        <scheme val="minor"/>
      </rPr>
      <t xml:space="preserve">Courses - </t>
    </r>
    <r>
      <rPr>
        <b/>
        <u/>
        <sz val="10"/>
        <color theme="6" tint="-0.249977111117893"/>
        <rFont val="Calibri"/>
        <family val="2"/>
        <scheme val="minor"/>
      </rPr>
      <t>Full-Time</t>
    </r>
    <r>
      <rPr>
        <b/>
        <sz val="10"/>
        <rFont val="Calibri"/>
        <family val="2"/>
        <scheme val="minor"/>
      </rPr>
      <t xml:space="preserve"> Faculty</t>
    </r>
  </si>
  <si>
    <r>
      <t xml:space="preserve">Adjunct faculty - </t>
    </r>
    <r>
      <rPr>
        <b/>
        <sz val="10"/>
        <color theme="8" tint="-0.249977111117893"/>
        <rFont val="Calibri"/>
        <family val="2"/>
        <scheme val="minor"/>
      </rPr>
      <t>College Studies</t>
    </r>
  </si>
  <si>
    <r>
      <t xml:space="preserve">FT faculty salaries - </t>
    </r>
    <r>
      <rPr>
        <b/>
        <sz val="10"/>
        <color theme="8" tint="-0.249977111117893"/>
        <rFont val="Calibri"/>
        <family val="2"/>
        <scheme val="minor"/>
      </rPr>
      <t>College Studies</t>
    </r>
  </si>
  <si>
    <r>
      <t xml:space="preserve">FT faculty salaries - </t>
    </r>
    <r>
      <rPr>
        <b/>
        <sz val="10"/>
        <color theme="8" tint="-0.249977111117893"/>
        <rFont val="Calibri"/>
        <family val="2"/>
        <scheme val="minor"/>
      </rPr>
      <t>core</t>
    </r>
  </si>
  <si>
    <r>
      <t xml:space="preserve">FT faculty salaries - </t>
    </r>
    <r>
      <rPr>
        <b/>
        <sz val="10"/>
        <color theme="8" tint="-0.249977111117893"/>
        <rFont val="Calibri"/>
        <family val="2"/>
        <scheme val="minor"/>
      </rPr>
      <t>interdisciplinary</t>
    </r>
  </si>
  <si>
    <r>
      <t xml:space="preserve">Adjunct faculty salaries  - </t>
    </r>
    <r>
      <rPr>
        <b/>
        <sz val="10"/>
        <color theme="8" tint="-0.249977111117893"/>
        <rFont val="Calibri"/>
        <family val="2"/>
        <scheme val="minor"/>
      </rPr>
      <t>core</t>
    </r>
  </si>
  <si>
    <r>
      <t xml:space="preserve">Adjunct faculty salaries - </t>
    </r>
    <r>
      <rPr>
        <b/>
        <sz val="10"/>
        <color theme="8" tint="-0.249977111117893"/>
        <rFont val="Calibri"/>
        <family val="2"/>
        <scheme val="minor"/>
      </rPr>
      <t>interdisciplinary</t>
    </r>
  </si>
  <si>
    <t>Loss over previous year (for reported period)</t>
  </si>
  <si>
    <r>
      <t xml:space="preserve">FT faculty salaries - </t>
    </r>
    <r>
      <rPr>
        <b/>
        <sz val="10"/>
        <color theme="8" tint="-0.249977111117893"/>
        <rFont val="Calibri"/>
        <family val="2"/>
        <scheme val="minor"/>
      </rPr>
      <t xml:space="preserve"> program</t>
    </r>
  </si>
  <si>
    <t>The total in each category is used to reflect that not every student receives institutional aid - a large percentage do, but using total amounts divided by total enrolled in a program provides more accurate results. This is NOT possible with new programs since doing so would require assumptions about the new programs that would offset any accuracy gained.</t>
  </si>
  <si>
    <t>UNDERGRADUATE PROGRAM ASSESSMENT TEMPLATE</t>
  </si>
  <si>
    <t>Philadelphia University - Income and Expenses for Existing Program</t>
  </si>
  <si>
    <t>Unit  Used for Analysis</t>
  </si>
  <si>
    <t>Retention is based upon actual rates over the most recent period available.</t>
  </si>
  <si>
    <t>Operational Overhead is calculated as 10% of wages and salaries, but does not include benefits and FICA.</t>
  </si>
  <si>
    <t xml:space="preserve">Financial Aid is based up on averages in the disciplines specified. </t>
  </si>
  <si>
    <t>These data are from "Assumptions" tab, row 52.</t>
  </si>
  <si>
    <t>These data are from "Input-Curriculum" tab, rows 21-26.</t>
  </si>
  <si>
    <t>Faculty load is calculated as 1 hour lecture = 1 credit; 1 hour of studio = .667; and 1 hour of laboratory = .5 credits.</t>
  </si>
  <si>
    <t>Please enter Data on input sheets ONLY; all others are self-calculating. You may overwrite formulas in white boxes if you want to begin or change expenses in year 2, 3…..</t>
  </si>
  <si>
    <t>Enter the names of current full-time faculty who taught or will teach in this program and the number of faculty load credits:</t>
  </si>
  <si>
    <r>
      <t>Faculty Load (</t>
    </r>
    <r>
      <rPr>
        <b/>
        <u/>
        <sz val="10"/>
        <color rgb="FFFF0000"/>
        <rFont val="Calibri"/>
        <family val="2"/>
        <scheme val="minor"/>
      </rPr>
      <t>CREDITS</t>
    </r>
    <r>
      <rPr>
        <sz val="10"/>
        <rFont val="Calibri"/>
        <family val="2"/>
        <scheme val="minor"/>
      </rPr>
      <t>) in this Program</t>
    </r>
  </si>
  <si>
    <t>Please speak with the Finance Office about obtaining the actual data for the unit.</t>
  </si>
  <si>
    <t>Allocated faculty expense = are based upon calculations of the data input in the "Input-Curriculum" tab and average salaries of faculty in the disciplines identified. Full-time faculty salaries are further adjusted for annual faculty load as percentage of the assigned classes in this program.</t>
  </si>
  <si>
    <t>Full-time faculty = program specific average salary * credit load/average annual load</t>
  </si>
  <si>
    <t>Philadelphia University - Income and Expenses  for Existing Program</t>
  </si>
  <si>
    <t>= data for illustrative purposes only.</t>
  </si>
  <si>
    <t>= calculated rates.</t>
  </si>
  <si>
    <t>= assumptions that may be changed.</t>
  </si>
  <si>
    <t>These data are from "Input-Curriculum" tab, cells F58-F61.</t>
  </si>
  <si>
    <t>These data are from "Assumptions" tab, row 53.</t>
  </si>
  <si>
    <t>These data are from "Assumptions" tab, row 37.</t>
  </si>
  <si>
    <t>These data are from "Assumptions" tab, rows 45-47.</t>
  </si>
  <si>
    <t>These are NOT actual values, but used for illustrative purposes. Changing these will have no impact on the calculations.</t>
  </si>
  <si>
    <r>
      <t>Tuition amounts are actual except for future year(s) which are increased based upon expense increase listed in the</t>
    </r>
    <r>
      <rPr>
        <b/>
        <sz val="9"/>
        <rFont val="Calibri"/>
        <family val="2"/>
        <scheme val="minor"/>
      </rPr>
      <t xml:space="preserve"> "Assumptions" tab</t>
    </r>
    <r>
      <rPr>
        <sz val="9"/>
        <rFont val="Calibri"/>
        <family val="2"/>
        <scheme val="minor"/>
      </rPr>
      <t>. These can be changed in that tab.</t>
    </r>
  </si>
  <si>
    <r>
      <t>Expenses are actual except for future year(s) which are increased based upon expense increase listed in the</t>
    </r>
    <r>
      <rPr>
        <b/>
        <sz val="9"/>
        <rFont val="Calibri"/>
        <family val="2"/>
        <scheme val="minor"/>
      </rPr>
      <t xml:space="preserve"> "Assumptions" tab</t>
    </r>
    <r>
      <rPr>
        <sz val="9"/>
        <rFont val="Calibri"/>
        <family val="2"/>
        <scheme val="minor"/>
      </rPr>
      <t>. These can be changed in that tab.</t>
    </r>
  </si>
  <si>
    <t>DETAILED REPORT</t>
  </si>
  <si>
    <t>SUMMARY REPORT</t>
  </si>
  <si>
    <t>ASSUMPTIONS</t>
  </si>
  <si>
    <t>INTERMEDIATE CALCULATIONS</t>
  </si>
  <si>
    <t>EXISTING UNDERGRADUATE PROGRAM ASSESSMENT TEMPLATE</t>
  </si>
  <si>
    <t xml:space="preserve">White boxes are self-calculating </t>
  </si>
  <si>
    <r>
      <t xml:space="preserve">Faculty - Actual </t>
    </r>
    <r>
      <rPr>
        <b/>
        <u/>
        <sz val="10"/>
        <rFont val="Calibri"/>
        <family val="2"/>
        <scheme val="minor"/>
      </rPr>
      <t>Assigned</t>
    </r>
    <r>
      <rPr>
        <sz val="10"/>
        <rFont val="Calibri"/>
        <family val="2"/>
        <scheme val="minor"/>
      </rPr>
      <t xml:space="preserve"> Load</t>
    </r>
  </si>
  <si>
    <r>
      <t xml:space="preserve">Faculty - Actual </t>
    </r>
    <r>
      <rPr>
        <b/>
        <u/>
        <sz val="10"/>
        <rFont val="Calibri"/>
        <family val="2"/>
        <scheme val="minor"/>
      </rPr>
      <t>Credit</t>
    </r>
    <r>
      <rPr>
        <sz val="10"/>
        <rFont val="Calibri"/>
        <family val="2"/>
        <scheme val="minor"/>
      </rPr>
      <t xml:space="preserve"> Load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</si>
</sst>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409]d\-mmm\-yy;@"/>
    <numFmt numFmtId="166" formatCode="&quot;$&quot;#,##0.00"/>
    <numFmt numFmtId="167" formatCode="0.0%"/>
  </numFmts>
  <fonts count="30" x14ac:knownFonts="1">
    <font>
      <sz val="10"/>
      <name val="Arial"/>
    </font>
    <font>
      <sz val="10"/>
      <name val="Calibri"/>
      <family val="2"/>
      <scheme val="minor"/>
    </font>
    <font>
      <sz val="12"/>
      <name val="Calibri"/>
      <family val="2"/>
      <scheme val="minor"/>
    </font>
    <font>
      <b/>
      <sz val="9"/>
      <name val="Calibri"/>
      <family val="2"/>
      <scheme val="minor"/>
    </font>
    <font>
      <b/>
      <sz val="10"/>
      <name val="Calibri"/>
      <family val="2"/>
      <scheme val="minor"/>
    </font>
    <font>
      <b/>
      <sz val="12"/>
      <name val="Calibri"/>
      <family val="2"/>
      <scheme val="minor"/>
    </font>
    <font>
      <b/>
      <sz val="10"/>
      <name val="Calibri"/>
      <family val="2"/>
    </font>
    <font>
      <b/>
      <i/>
      <sz val="9"/>
      <name val="Calibri"/>
      <family val="2"/>
      <scheme val="minor"/>
    </font>
    <font>
      <sz val="9"/>
      <color indexed="81"/>
      <name val="Calibri"/>
      <family val="2"/>
      <scheme val="minor"/>
    </font>
    <font>
      <b/>
      <sz val="11"/>
      <name val="Calibri"/>
      <family val="2"/>
      <scheme val="minor"/>
    </font>
    <font>
      <b/>
      <sz val="14"/>
      <name val="Calibri"/>
      <family val="2"/>
      <scheme val="minor"/>
    </font>
    <font>
      <b/>
      <u/>
      <sz val="12"/>
      <name val="Calibri"/>
      <family val="2"/>
      <scheme val="minor"/>
    </font>
    <font>
      <b/>
      <u/>
      <sz val="10"/>
      <name val="Calibri"/>
      <family val="2"/>
      <scheme val="minor"/>
    </font>
    <font>
      <b/>
      <u/>
      <sz val="10"/>
      <color theme="8" tint="-0.249977111117893"/>
      <name val="Calibri"/>
      <family val="2"/>
      <scheme val="minor"/>
    </font>
    <font>
      <b/>
      <sz val="10"/>
      <color rgb="FFC00000"/>
      <name val="Calibri"/>
      <family val="2"/>
      <scheme val="minor"/>
    </font>
    <font>
      <b/>
      <sz val="12"/>
      <color rgb="FFC00000"/>
      <name val="Calibri"/>
      <family val="2"/>
      <scheme val="minor"/>
    </font>
    <font>
      <b/>
      <sz val="10"/>
      <color theme="8" tint="-0.249977111117893"/>
      <name val="Calibri"/>
      <family val="2"/>
      <scheme val="minor"/>
    </font>
    <font>
      <b/>
      <sz val="10"/>
      <color theme="8" tint="-0.499984740745262"/>
      <name val="Calibri"/>
      <family val="2"/>
      <scheme val="minor"/>
    </font>
    <font>
      <b/>
      <u/>
      <sz val="10"/>
      <color rgb="FFFF0000"/>
      <name val="Calibri"/>
      <family val="2"/>
      <scheme val="minor"/>
    </font>
    <font>
      <sz val="10"/>
      <color rgb="FFC00000"/>
      <name val="Arial"/>
      <family val="2"/>
    </font>
    <font>
      <b/>
      <u/>
      <sz val="12"/>
      <color theme="8" tint="-0.249977111117893"/>
      <name val="Calibri"/>
      <family val="2"/>
      <scheme val="minor"/>
    </font>
    <font>
      <b/>
      <u/>
      <sz val="9"/>
      <color indexed="81"/>
      <name val="Calibri"/>
      <family val="2"/>
      <scheme val="minor"/>
    </font>
    <font>
      <strike/>
      <sz val="10"/>
      <name val="Calibri"/>
      <family val="2"/>
      <scheme val="minor"/>
    </font>
    <font>
      <b/>
      <u/>
      <sz val="10"/>
      <color theme="6" tint="-0.249977111117893"/>
      <name val="Calibri"/>
      <family val="2"/>
      <scheme val="minor"/>
    </font>
    <font>
      <sz val="10"/>
      <color theme="0" tint="-0.499984740745262"/>
      <name val="Calibri"/>
      <family val="2"/>
      <scheme val="minor"/>
    </font>
    <font>
      <b/>
      <sz val="10"/>
      <color rgb="FFFF0000"/>
      <name val="Calibri"/>
      <family val="2"/>
      <scheme val="minor"/>
    </font>
    <font>
      <b/>
      <sz val="10"/>
      <name val="Arial"/>
      <family val="2"/>
    </font>
    <font>
      <sz val="9"/>
      <name val="Calibri"/>
      <family val="2"/>
      <scheme val="minor"/>
    </font>
    <font>
      <sz val="9"/>
      <name val="Arial"/>
      <family val="2"/>
    </font>
    <font>
      <b/>
      <sz val="14"/>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bottom/>
      <diagonal/>
    </border>
    <border>
      <left/>
      <right/>
      <top/>
      <bottom style="thin">
        <color indexed="64"/>
      </bottom>
      <diagonal/>
    </border>
    <border>
      <left style="thin">
        <color rgb="FFC00000"/>
      </left>
      <right style="thin">
        <color rgb="FFC00000"/>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ck">
        <color indexed="64"/>
      </left>
      <right/>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style="thin">
        <color rgb="FFC00000"/>
      </left>
      <right style="thin">
        <color rgb="FFC00000"/>
      </right>
      <top style="thin">
        <color rgb="FFC00000"/>
      </top>
      <bottom style="thick">
        <color theme="4" tint="-0.24994659260841701"/>
      </bottom>
      <diagonal/>
    </border>
    <border>
      <left/>
      <right style="thick">
        <color theme="4" tint="-0.24994659260841701"/>
      </right>
      <top/>
      <bottom style="thick">
        <color theme="4" tint="-0.24994659260841701"/>
      </bottom>
      <diagonal/>
    </border>
    <border>
      <left style="thick">
        <color auto="1"/>
      </left>
      <right style="thick">
        <color auto="1"/>
      </right>
      <top style="thick">
        <color auto="1"/>
      </top>
      <bottom style="thick">
        <color auto="1"/>
      </bottom>
      <diagonal/>
    </border>
    <border>
      <left style="thick">
        <color indexed="64"/>
      </left>
      <right/>
      <top style="thick">
        <color indexed="64"/>
      </top>
      <bottom/>
      <diagonal/>
    </border>
    <border>
      <left/>
      <right style="thick">
        <color indexed="64"/>
      </right>
      <top/>
      <bottom/>
      <diagonal/>
    </border>
    <border>
      <left style="thick">
        <color theme="4" tint="-0.24994659260841701"/>
      </left>
      <right/>
      <top style="thick">
        <color theme="4" tint="-0.24994659260841701"/>
      </top>
      <bottom style="thin">
        <color indexed="64"/>
      </bottom>
      <diagonal/>
    </border>
    <border>
      <left/>
      <right/>
      <top style="thick">
        <color theme="4" tint="-0.24994659260841701"/>
      </top>
      <bottom style="thin">
        <color indexed="64"/>
      </bottom>
      <diagonal/>
    </border>
    <border>
      <left/>
      <right style="thick">
        <color theme="4" tint="-0.24994659260841701"/>
      </right>
      <top style="thick">
        <color theme="4" tint="-0.24994659260841701"/>
      </top>
      <bottom style="thin">
        <color indexed="64"/>
      </bottom>
      <diagonal/>
    </border>
    <border>
      <left style="thick">
        <color theme="4" tint="-0.24994659260841701"/>
      </left>
      <right style="thin">
        <color indexed="64"/>
      </right>
      <top style="thin">
        <color indexed="64"/>
      </top>
      <bottom style="thick">
        <color theme="4" tint="-0.24994659260841701"/>
      </bottom>
      <diagonal/>
    </border>
    <border>
      <left style="thin">
        <color indexed="64"/>
      </left>
      <right style="thin">
        <color indexed="64"/>
      </right>
      <top style="thin">
        <color indexed="64"/>
      </top>
      <bottom style="thick">
        <color theme="4" tint="-0.24994659260841701"/>
      </bottom>
      <diagonal/>
    </border>
    <border>
      <left style="thin">
        <color indexed="64"/>
      </left>
      <right style="thick">
        <color theme="4" tint="-0.24994659260841701"/>
      </right>
      <top style="thin">
        <color indexed="64"/>
      </top>
      <bottom style="thick">
        <color theme="4" tint="-0.24994659260841701"/>
      </bottom>
      <diagonal/>
    </border>
    <border>
      <left style="thin">
        <color rgb="FFC00000"/>
      </left>
      <right/>
      <top style="thin">
        <color rgb="FFC00000"/>
      </top>
      <bottom style="thin">
        <color rgb="FFC00000"/>
      </bottom>
      <diagonal/>
    </border>
    <border>
      <left style="thin">
        <color auto="1"/>
      </left>
      <right style="thin">
        <color indexed="64"/>
      </right>
      <top style="thick">
        <color theme="4" tint="-0.24994659260841701"/>
      </top>
      <bottom style="thin">
        <color indexed="64"/>
      </bottom>
      <diagonal/>
    </border>
    <border>
      <left style="thick">
        <color indexed="64"/>
      </left>
      <right style="thin">
        <color indexed="64"/>
      </right>
      <top style="mediumDashed">
        <color indexed="64"/>
      </top>
      <bottom style="thick">
        <color indexed="64"/>
      </bottom>
      <diagonal/>
    </border>
    <border>
      <left style="thin">
        <color indexed="64"/>
      </left>
      <right style="thin">
        <color indexed="64"/>
      </right>
      <top style="mediumDashed">
        <color indexed="64"/>
      </top>
      <bottom style="thick">
        <color indexed="64"/>
      </bottom>
      <diagonal/>
    </border>
    <border>
      <left style="thin">
        <color indexed="64"/>
      </left>
      <right style="thick">
        <color indexed="64"/>
      </right>
      <top style="mediumDashed">
        <color indexed="64"/>
      </top>
      <bottom style="thick">
        <color indexed="64"/>
      </bottom>
      <diagonal/>
    </border>
    <border>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n">
        <color rgb="FFC00000"/>
      </bottom>
      <diagonal/>
    </border>
    <border>
      <left style="thin">
        <color rgb="FFC00000"/>
      </left>
      <right/>
      <top style="thin">
        <color rgb="FFC00000"/>
      </top>
      <bottom style="thick">
        <color theme="4" tint="-0.24994659260841701"/>
      </bottom>
      <diagonal/>
    </border>
    <border>
      <left/>
      <right/>
      <top style="thin">
        <color rgb="FFC00000"/>
      </top>
      <bottom style="thick">
        <color theme="4" tint="-0.24994659260841701"/>
      </bottom>
      <diagonal/>
    </border>
    <border>
      <left/>
      <right style="thin">
        <color rgb="FFC00000"/>
      </right>
      <top style="thin">
        <color rgb="FFC00000"/>
      </top>
      <bottom style="thick">
        <color theme="4" tint="-0.24994659260841701"/>
      </bottom>
      <diagonal/>
    </border>
    <border>
      <left style="thin">
        <color indexed="64"/>
      </left>
      <right/>
      <top style="thin">
        <color rgb="FFC00000"/>
      </top>
      <bottom style="thin">
        <color indexed="64"/>
      </bottom>
      <diagonal/>
    </border>
    <border>
      <left/>
      <right/>
      <top style="thin">
        <color rgb="FFC00000"/>
      </top>
      <bottom style="thin">
        <color indexed="64"/>
      </bottom>
      <diagonal/>
    </border>
    <border>
      <left/>
      <right style="thin">
        <color rgb="FFC00000"/>
      </right>
      <top/>
      <bottom style="thick">
        <color theme="4" tint="-0.24994659260841701"/>
      </bottom>
      <diagonal/>
    </border>
    <border>
      <left/>
      <right style="thin">
        <color indexed="64"/>
      </right>
      <top style="thick">
        <color indexed="64"/>
      </top>
      <bottom style="thin">
        <color indexed="64"/>
      </bottom>
      <diagonal/>
    </border>
  </borders>
  <cellStyleXfs count="1">
    <xf numFmtId="0" fontId="0" fillId="0" borderId="0"/>
  </cellStyleXfs>
  <cellXfs count="401">
    <xf numFmtId="0" fontId="0" fillId="0" borderId="0" xfId="0"/>
    <xf numFmtId="0" fontId="1" fillId="0" borderId="0" xfId="0" applyFont="1"/>
    <xf numFmtId="0" fontId="1" fillId="0" borderId="0" xfId="0" applyFont="1" applyFill="1" applyBorder="1"/>
    <xf numFmtId="0" fontId="1" fillId="0" borderId="1" xfId="0" applyFont="1" applyBorder="1"/>
    <xf numFmtId="3" fontId="1" fillId="0" borderId="1" xfId="0" applyNumberFormat="1" applyFont="1" applyBorder="1"/>
    <xf numFmtId="164" fontId="1" fillId="0" borderId="1" xfId="0" applyNumberFormat="1" applyFont="1" applyBorder="1"/>
    <xf numFmtId="0" fontId="1" fillId="0" borderId="0" xfId="0" applyFont="1" applyBorder="1"/>
    <xf numFmtId="3" fontId="1" fillId="0" borderId="0" xfId="0" applyNumberFormat="1" applyFont="1" applyBorder="1"/>
    <xf numFmtId="0" fontId="4" fillId="0" borderId="1" xfId="0" applyFont="1" applyFill="1" applyBorder="1"/>
    <xf numFmtId="164" fontId="4" fillId="0" borderId="1" xfId="0" applyNumberFormat="1" applyFont="1" applyBorder="1"/>
    <xf numFmtId="164" fontId="1" fillId="0" borderId="1" xfId="0" applyNumberFormat="1" applyFont="1" applyFill="1" applyBorder="1"/>
    <xf numFmtId="0" fontId="4" fillId="0" borderId="1" xfId="0" applyFont="1" applyBorder="1"/>
    <xf numFmtId="0" fontId="4" fillId="0" borderId="0" xfId="0" applyFont="1" applyAlignment="1">
      <alignment horizontal="right"/>
    </xf>
    <xf numFmtId="164" fontId="1" fillId="0" borderId="0" xfId="0" applyNumberFormat="1" applyFont="1" applyFill="1" applyBorder="1"/>
    <xf numFmtId="0" fontId="1" fillId="0" borderId="0" xfId="0" applyFont="1" applyBorder="1" applyAlignment="1">
      <alignment horizontal="left"/>
    </xf>
    <xf numFmtId="0" fontId="2" fillId="0" borderId="0" xfId="0" applyFont="1" applyAlignment="1">
      <alignment horizontal="center"/>
    </xf>
    <xf numFmtId="0" fontId="1" fillId="0" borderId="0" xfId="0" applyFont="1" applyFill="1" applyBorder="1" applyAlignment="1">
      <alignment horizontal="center"/>
    </xf>
    <xf numFmtId="0" fontId="2" fillId="0" borderId="0" xfId="0" applyFont="1"/>
    <xf numFmtId="0" fontId="2" fillId="0" borderId="7" xfId="0" applyFont="1" applyBorder="1"/>
    <xf numFmtId="3" fontId="2" fillId="0" borderId="8" xfId="0" applyNumberFormat="1" applyFont="1" applyBorder="1"/>
    <xf numFmtId="3" fontId="2" fillId="0" borderId="9" xfId="0" applyNumberFormat="1" applyFont="1" applyBorder="1"/>
    <xf numFmtId="166" fontId="2" fillId="0" borderId="8" xfId="0" applyNumberFormat="1" applyFont="1" applyBorder="1"/>
    <xf numFmtId="166" fontId="2" fillId="0" borderId="9" xfId="0" applyNumberFormat="1" applyFont="1" applyBorder="1"/>
    <xf numFmtId="0" fontId="6" fillId="0" borderId="1" xfId="0" applyFont="1" applyFill="1" applyBorder="1"/>
    <xf numFmtId="0" fontId="4" fillId="0" borderId="0" xfId="0" applyFont="1" applyBorder="1"/>
    <xf numFmtId="0" fontId="4" fillId="0" borderId="0" xfId="0" applyFont="1" applyFill="1" applyBorder="1"/>
    <xf numFmtId="164" fontId="1" fillId="0" borderId="2" xfId="0" applyNumberFormat="1" applyFont="1" applyBorder="1"/>
    <xf numFmtId="0" fontId="4" fillId="0" borderId="15" xfId="0" applyFont="1" applyFill="1" applyBorder="1"/>
    <xf numFmtId="164" fontId="1" fillId="0" borderId="15" xfId="0" applyNumberFormat="1" applyFont="1" applyFill="1" applyBorder="1"/>
    <xf numFmtId="164" fontId="1" fillId="0" borderId="15" xfId="0" applyNumberFormat="1" applyFont="1" applyBorder="1"/>
    <xf numFmtId="164" fontId="1" fillId="0" borderId="16" xfId="0" applyNumberFormat="1" applyFont="1" applyBorder="1"/>
    <xf numFmtId="164" fontId="9" fillId="0" borderId="14" xfId="0" applyNumberFormat="1" applyFont="1" applyBorder="1"/>
    <xf numFmtId="164" fontId="9" fillId="0" borderId="18" xfId="0" applyNumberFormat="1" applyFont="1" applyBorder="1"/>
    <xf numFmtId="164" fontId="9" fillId="0" borderId="19" xfId="0" applyNumberFormat="1" applyFont="1" applyBorder="1"/>
    <xf numFmtId="0" fontId="1" fillId="0" borderId="15" xfId="0" applyFont="1" applyBorder="1"/>
    <xf numFmtId="164" fontId="9" fillId="0" borderId="13" xfId="0" applyNumberFormat="1" applyFont="1" applyBorder="1"/>
    <xf numFmtId="164" fontId="9" fillId="0" borderId="17" xfId="0" applyNumberFormat="1" applyFont="1" applyBorder="1"/>
    <xf numFmtId="3" fontId="1" fillId="0" borderId="2" xfId="0" applyNumberFormat="1" applyFont="1" applyBorder="1"/>
    <xf numFmtId="3" fontId="9" fillId="0" borderId="13" xfId="0" applyNumberFormat="1" applyFont="1" applyBorder="1"/>
    <xf numFmtId="3" fontId="1" fillId="0" borderId="15" xfId="0" applyNumberFormat="1" applyFont="1" applyBorder="1"/>
    <xf numFmtId="3" fontId="1" fillId="0" borderId="16" xfId="0" applyNumberFormat="1" applyFont="1" applyBorder="1"/>
    <xf numFmtId="3" fontId="9" fillId="0" borderId="17" xfId="0" applyNumberFormat="1" applyFont="1" applyBorder="1"/>
    <xf numFmtId="3" fontId="9" fillId="0" borderId="14" xfId="0" applyNumberFormat="1" applyFont="1" applyBorder="1"/>
    <xf numFmtId="3" fontId="9" fillId="0" borderId="18" xfId="0" applyNumberFormat="1" applyFont="1" applyBorder="1"/>
    <xf numFmtId="3" fontId="9" fillId="0" borderId="19" xfId="0" applyNumberFormat="1" applyFont="1" applyBorder="1"/>
    <xf numFmtId="164" fontId="4" fillId="0" borderId="0" xfId="0" applyNumberFormat="1" applyFont="1" applyFill="1" applyBorder="1"/>
    <xf numFmtId="9" fontId="4" fillId="0" borderId="1" xfId="0" quotePrefix="1" applyNumberFormat="1" applyFont="1" applyBorder="1" applyAlignment="1">
      <alignment horizontal="center"/>
    </xf>
    <xf numFmtId="0" fontId="1" fillId="0" borderId="0" xfId="0" applyFont="1" applyFill="1" applyBorder="1" applyAlignment="1">
      <alignment horizontal="right"/>
    </xf>
    <xf numFmtId="0" fontId="4" fillId="0" borderId="0" xfId="0" applyFont="1" applyFill="1" applyBorder="1" applyAlignment="1">
      <alignment horizontal="center"/>
    </xf>
    <xf numFmtId="3" fontId="1" fillId="0" borderId="0" xfId="0" applyNumberFormat="1" applyFont="1" applyFill="1" applyBorder="1"/>
    <xf numFmtId="0" fontId="7" fillId="0" borderId="2" xfId="0" applyFont="1" applyBorder="1"/>
    <xf numFmtId="0" fontId="1" fillId="0" borderId="3" xfId="0" applyFont="1" applyBorder="1"/>
    <xf numFmtId="164" fontId="1" fillId="0" borderId="0" xfId="0" applyNumberFormat="1" applyFont="1"/>
    <xf numFmtId="0" fontId="1" fillId="0" borderId="7" xfId="0" applyFont="1" applyFill="1" applyBorder="1" applyAlignment="1">
      <alignment horizontal="right"/>
    </xf>
    <xf numFmtId="166" fontId="1" fillId="0" borderId="8" xfId="0" applyNumberFormat="1" applyFont="1" applyBorder="1"/>
    <xf numFmtId="0" fontId="4" fillId="0" borderId="14" xfId="0" applyFont="1" applyBorder="1"/>
    <xf numFmtId="0" fontId="1" fillId="0" borderId="14" xfId="0" applyFont="1" applyBorder="1"/>
    <xf numFmtId="0" fontId="4" fillId="0" borderId="15" xfId="0" applyFont="1" applyBorder="1" applyAlignment="1">
      <alignment horizontal="center"/>
    </xf>
    <xf numFmtId="0" fontId="4" fillId="2" borderId="1" xfId="0" applyFont="1" applyFill="1" applyBorder="1"/>
    <xf numFmtId="165" fontId="1" fillId="0" borderId="1" xfId="0" applyNumberFormat="1" applyFont="1" applyFill="1" applyBorder="1"/>
    <xf numFmtId="164" fontId="1" fillId="3" borderId="1" xfId="0" applyNumberFormat="1" applyFont="1" applyFill="1" applyBorder="1"/>
    <xf numFmtId="0" fontId="1" fillId="3" borderId="1" xfId="0" applyFont="1" applyFill="1" applyBorder="1"/>
    <xf numFmtId="0" fontId="1" fillId="0" borderId="0" xfId="0" quotePrefix="1" applyFont="1"/>
    <xf numFmtId="0" fontId="1" fillId="0" borderId="1" xfId="0" applyFont="1" applyBorder="1" applyAlignment="1">
      <alignment horizontal="center"/>
    </xf>
    <xf numFmtId="0" fontId="4" fillId="0" borderId="0" xfId="0" applyFont="1" applyFill="1" applyBorder="1" applyAlignment="1">
      <alignment horizontal="center"/>
    </xf>
    <xf numFmtId="0" fontId="1" fillId="0" borderId="13" xfId="0" applyFont="1" applyBorder="1"/>
    <xf numFmtId="0" fontId="1" fillId="0" borderId="28" xfId="0" applyFont="1" applyBorder="1"/>
    <xf numFmtId="3" fontId="1" fillId="4" borderId="29" xfId="0" applyNumberFormat="1" applyFont="1" applyFill="1" applyBorder="1"/>
    <xf numFmtId="3" fontId="1" fillId="4" borderId="30" xfId="0" applyNumberFormat="1" applyFont="1" applyFill="1" applyBorder="1"/>
    <xf numFmtId="0" fontId="3" fillId="5" borderId="19" xfId="0" applyFont="1" applyFill="1" applyBorder="1"/>
    <xf numFmtId="0" fontId="4" fillId="0" borderId="28" xfId="0" applyFont="1" applyBorder="1"/>
    <xf numFmtId="0" fontId="4" fillId="0" borderId="0" xfId="0" applyFont="1" applyFill="1" applyBorder="1" applyAlignment="1">
      <alignment horizontal="center"/>
    </xf>
    <xf numFmtId="166" fontId="1" fillId="0" borderId="0" xfId="0" applyNumberFormat="1" applyFont="1"/>
    <xf numFmtId="0" fontId="4" fillId="0" borderId="1" xfId="0" applyFont="1" applyFill="1" applyBorder="1" applyAlignment="1">
      <alignment horizontal="right"/>
    </xf>
    <xf numFmtId="0" fontId="1" fillId="0" borderId="0" xfId="0" applyFont="1" applyFill="1"/>
    <xf numFmtId="0" fontId="4" fillId="0" borderId="39" xfId="0" applyFont="1" applyBorder="1" applyAlignment="1">
      <alignment horizontal="center"/>
    </xf>
    <xf numFmtId="0" fontId="4" fillId="0" borderId="27" xfId="0" applyFont="1" applyBorder="1" applyAlignment="1">
      <alignment horizontal="center"/>
    </xf>
    <xf numFmtId="0" fontId="1" fillId="0" borderId="13" xfId="0" applyFont="1" applyBorder="1" applyAlignment="1">
      <alignment horizontal="center"/>
    </xf>
    <xf numFmtId="10" fontId="1" fillId="4" borderId="29" xfId="0" applyNumberFormat="1" applyFont="1" applyFill="1" applyBorder="1"/>
    <xf numFmtId="10" fontId="4" fillId="0" borderId="30" xfId="0" applyNumberFormat="1" applyFont="1" applyBorder="1"/>
    <xf numFmtId="0" fontId="1" fillId="0" borderId="27" xfId="0" applyFont="1" applyBorder="1" applyAlignment="1">
      <alignment horizontal="center"/>
    </xf>
    <xf numFmtId="3" fontId="1" fillId="4" borderId="28" xfId="0" applyNumberFormat="1" applyFont="1" applyFill="1" applyBorder="1"/>
    <xf numFmtId="0" fontId="4" fillId="2" borderId="22" xfId="0" applyFont="1" applyFill="1" applyBorder="1"/>
    <xf numFmtId="164" fontId="1" fillId="2" borderId="1" xfId="0" applyNumberFormat="1" applyFont="1" applyFill="1" applyBorder="1"/>
    <xf numFmtId="0" fontId="1" fillId="2" borderId="1" xfId="0" applyFont="1" applyFill="1" applyBorder="1"/>
    <xf numFmtId="0" fontId="1" fillId="2" borderId="15" xfId="0" applyFont="1" applyFill="1" applyBorder="1"/>
    <xf numFmtId="0" fontId="9" fillId="8" borderId="1" xfId="0" applyFont="1" applyFill="1" applyBorder="1" applyAlignment="1">
      <alignment horizontal="center"/>
    </xf>
    <xf numFmtId="0" fontId="5" fillId="3" borderId="1" xfId="0" applyFont="1" applyFill="1" applyBorder="1"/>
    <xf numFmtId="0" fontId="9" fillId="3" borderId="1" xfId="0" applyFont="1" applyFill="1" applyBorder="1" applyAlignment="1">
      <alignment horizontal="center"/>
    </xf>
    <xf numFmtId="0" fontId="4" fillId="3" borderId="1" xfId="0" applyFont="1" applyFill="1" applyBorder="1"/>
    <xf numFmtId="9" fontId="1" fillId="2" borderId="1" xfId="0" applyNumberFormat="1" applyFont="1" applyFill="1" applyBorder="1"/>
    <xf numFmtId="10" fontId="1" fillId="2" borderId="1" xfId="0" applyNumberFormat="1" applyFont="1" applyFill="1" applyBorder="1"/>
    <xf numFmtId="3" fontId="1" fillId="2" borderId="1" xfId="0" applyNumberFormat="1" applyFont="1" applyFill="1" applyBorder="1"/>
    <xf numFmtId="0" fontId="1" fillId="0" borderId="0" xfId="0" applyFont="1" applyAlignment="1">
      <alignment wrapText="1"/>
    </xf>
    <xf numFmtId="0" fontId="2" fillId="3" borderId="7" xfId="0" applyFont="1" applyFill="1" applyBorder="1"/>
    <xf numFmtId="0" fontId="2" fillId="3" borderId="8" xfId="0" applyFont="1" applyFill="1" applyBorder="1"/>
    <xf numFmtId="0" fontId="2" fillId="3" borderId="9" xfId="0" applyFont="1" applyFill="1" applyBorder="1"/>
    <xf numFmtId="0" fontId="9" fillId="3" borderId="2" xfId="0" applyFont="1" applyFill="1" applyBorder="1" applyAlignment="1">
      <alignment horizontal="center"/>
    </xf>
    <xf numFmtId="0" fontId="9" fillId="3" borderId="13" xfId="0" applyFont="1" applyFill="1" applyBorder="1" applyAlignment="1">
      <alignment horizontal="center"/>
    </xf>
    <xf numFmtId="0" fontId="9" fillId="3" borderId="14" xfId="0" applyFont="1" applyFill="1" applyBorder="1"/>
    <xf numFmtId="164" fontId="4" fillId="2" borderId="1" xfId="0" applyNumberFormat="1" applyFont="1" applyFill="1" applyBorder="1"/>
    <xf numFmtId="0" fontId="15" fillId="0" borderId="0" xfId="0" applyFont="1"/>
    <xf numFmtId="0" fontId="2" fillId="3" borderId="10" xfId="0" applyFont="1" applyFill="1" applyBorder="1"/>
    <xf numFmtId="166" fontId="2" fillId="3" borderId="11" xfId="0" applyNumberFormat="1" applyFont="1" applyFill="1" applyBorder="1"/>
    <xf numFmtId="166" fontId="5" fillId="3" borderId="12" xfId="0" applyNumberFormat="1" applyFont="1" applyFill="1" applyBorder="1"/>
    <xf numFmtId="0" fontId="2" fillId="3" borderId="4" xfId="0" applyFont="1" applyFill="1" applyBorder="1"/>
    <xf numFmtId="0" fontId="2" fillId="3" borderId="5" xfId="0" applyFont="1" applyFill="1" applyBorder="1" applyAlignment="1">
      <alignment horizontal="center"/>
    </xf>
    <xf numFmtId="0" fontId="2" fillId="3" borderId="6" xfId="0" applyFont="1" applyFill="1" applyBorder="1" applyAlignment="1">
      <alignment horizontal="center"/>
    </xf>
    <xf numFmtId="164" fontId="9" fillId="3" borderId="14" xfId="0" applyNumberFormat="1" applyFont="1" applyFill="1" applyBorder="1"/>
    <xf numFmtId="164" fontId="9" fillId="3" borderId="19" xfId="0" applyNumberFormat="1" applyFont="1" applyFill="1" applyBorder="1"/>
    <xf numFmtId="164" fontId="1" fillId="9" borderId="40" xfId="0" applyNumberFormat="1" applyFont="1" applyFill="1" applyBorder="1"/>
    <xf numFmtId="164" fontId="1" fillId="9" borderId="48" xfId="0" applyNumberFormat="1" applyFont="1" applyFill="1" applyBorder="1"/>
    <xf numFmtId="164" fontId="1" fillId="9" borderId="49" xfId="0" applyNumberFormat="1" applyFont="1" applyFill="1" applyBorder="1"/>
    <xf numFmtId="164" fontId="1" fillId="9" borderId="41" xfId="0" applyNumberFormat="1" applyFont="1" applyFill="1" applyBorder="1"/>
    <xf numFmtId="164" fontId="1" fillId="9" borderId="50" xfId="0" applyNumberFormat="1" applyFont="1" applyFill="1" applyBorder="1"/>
    <xf numFmtId="164" fontId="1" fillId="9" borderId="51" xfId="0" applyNumberFormat="1" applyFont="1" applyFill="1" applyBorder="1"/>
    <xf numFmtId="164" fontId="1" fillId="9" borderId="1" xfId="0" applyNumberFormat="1" applyFont="1" applyFill="1" applyBorder="1"/>
    <xf numFmtId="0" fontId="1" fillId="0" borderId="0" xfId="0" applyFont="1" applyAlignment="1">
      <alignment wrapText="1"/>
    </xf>
    <xf numFmtId="164" fontId="1" fillId="3" borderId="28" xfId="0" applyNumberFormat="1" applyFont="1" applyFill="1" applyBorder="1"/>
    <xf numFmtId="164" fontId="1" fillId="3" borderId="29" xfId="0" applyNumberFormat="1" applyFont="1" applyFill="1" applyBorder="1"/>
    <xf numFmtId="164" fontId="1" fillId="3" borderId="30" xfId="0" applyNumberFormat="1" applyFont="1" applyFill="1" applyBorder="1"/>
    <xf numFmtId="164" fontId="1" fillId="3" borderId="19" xfId="0" applyNumberFormat="1" applyFont="1" applyFill="1" applyBorder="1"/>
    <xf numFmtId="164" fontId="1" fillId="3" borderId="14" xfId="0" applyNumberFormat="1" applyFont="1" applyFill="1" applyBorder="1"/>
    <xf numFmtId="164" fontId="1" fillId="3" borderId="26" xfId="0" applyNumberFormat="1" applyFont="1" applyFill="1" applyBorder="1"/>
    <xf numFmtId="164" fontId="1" fillId="0" borderId="17" xfId="0" applyNumberFormat="1" applyFont="1" applyFill="1" applyBorder="1"/>
    <xf numFmtId="164" fontId="1" fillId="0" borderId="52" xfId="0" applyNumberFormat="1" applyFont="1" applyFill="1" applyBorder="1"/>
    <xf numFmtId="164" fontId="1" fillId="9" borderId="44" xfId="0" applyNumberFormat="1" applyFont="1" applyFill="1" applyBorder="1"/>
    <xf numFmtId="164" fontId="1" fillId="9" borderId="53" xfId="0" applyNumberFormat="1" applyFont="1" applyFill="1" applyBorder="1"/>
    <xf numFmtId="164" fontId="1" fillId="9" borderId="54" xfId="0" applyNumberFormat="1" applyFont="1" applyFill="1" applyBorder="1"/>
    <xf numFmtId="164" fontId="1" fillId="9" borderId="55" xfId="0" applyNumberFormat="1" applyFont="1" applyFill="1" applyBorder="1"/>
    <xf numFmtId="3" fontId="1" fillId="0" borderId="0" xfId="0" applyNumberFormat="1" applyFont="1" applyFill="1" applyBorder="1" applyAlignment="1">
      <alignment wrapText="1"/>
    </xf>
    <xf numFmtId="0" fontId="1" fillId="0" borderId="0" xfId="0" applyFont="1" applyAlignment="1">
      <alignment wrapText="1"/>
    </xf>
    <xf numFmtId="0" fontId="4" fillId="0" borderId="1" xfId="0" applyFont="1" applyBorder="1" applyAlignment="1">
      <alignment horizontal="center"/>
    </xf>
    <xf numFmtId="0" fontId="4" fillId="0" borderId="0" xfId="0" applyFont="1" applyBorder="1" applyAlignment="1">
      <alignment horizontal="center"/>
    </xf>
    <xf numFmtId="9" fontId="4" fillId="0" borderId="0" xfId="0" applyNumberFormat="1" applyFont="1" applyFill="1" applyBorder="1"/>
    <xf numFmtId="0" fontId="4" fillId="6" borderId="22" xfId="0" applyFont="1" applyFill="1" applyBorder="1"/>
    <xf numFmtId="0" fontId="4" fillId="0" borderId="1" xfId="0" applyFont="1" applyBorder="1" applyAlignment="1">
      <alignment horizontal="center"/>
    </xf>
    <xf numFmtId="0" fontId="5" fillId="0" borderId="0" xfId="0" applyFont="1" applyBorder="1"/>
    <xf numFmtId="0" fontId="15" fillId="0" borderId="0" xfId="0" applyFont="1" applyBorder="1"/>
    <xf numFmtId="9" fontId="4" fillId="6" borderId="22" xfId="0" applyNumberFormat="1" applyFont="1" applyFill="1" applyBorder="1"/>
    <xf numFmtId="0" fontId="4" fillId="0" borderId="56" xfId="0" applyFont="1" applyBorder="1" applyAlignment="1">
      <alignment horizontal="right"/>
    </xf>
    <xf numFmtId="0" fontId="11" fillId="0" borderId="59" xfId="0" applyFont="1" applyBorder="1"/>
    <xf numFmtId="0" fontId="5" fillId="0" borderId="59" xfId="0" applyFont="1" applyBorder="1"/>
    <xf numFmtId="0" fontId="1" fillId="0" borderId="62" xfId="0" applyFont="1" applyBorder="1"/>
    <xf numFmtId="0" fontId="5" fillId="0" borderId="56" xfId="0" applyFont="1" applyBorder="1"/>
    <xf numFmtId="0" fontId="4" fillId="0" borderId="59" xfId="0" applyFont="1" applyBorder="1"/>
    <xf numFmtId="0" fontId="11" fillId="0" borderId="61" xfId="0" applyFont="1" applyBorder="1"/>
    <xf numFmtId="0" fontId="1" fillId="0" borderId="62" xfId="0" applyFont="1" applyFill="1" applyBorder="1"/>
    <xf numFmtId="0" fontId="1" fillId="0" borderId="57" xfId="0" applyFont="1" applyBorder="1"/>
    <xf numFmtId="0" fontId="1" fillId="0" borderId="58" xfId="0" applyFont="1" applyBorder="1"/>
    <xf numFmtId="0" fontId="1" fillId="0" borderId="59" xfId="0" applyFont="1" applyBorder="1"/>
    <xf numFmtId="0" fontId="1" fillId="0" borderId="60" xfId="0" applyFont="1" applyBorder="1"/>
    <xf numFmtId="0" fontId="1" fillId="0" borderId="64" xfId="0" applyFont="1" applyBorder="1"/>
    <xf numFmtId="0" fontId="4" fillId="0" borderId="13" xfId="0" applyFont="1" applyBorder="1"/>
    <xf numFmtId="0" fontId="1" fillId="0" borderId="66" xfId="0" applyFont="1" applyBorder="1"/>
    <xf numFmtId="0" fontId="1" fillId="0" borderId="65" xfId="0" applyFont="1" applyBorder="1"/>
    <xf numFmtId="0" fontId="1" fillId="10" borderId="1" xfId="0" applyFont="1" applyFill="1" applyBorder="1"/>
    <xf numFmtId="0" fontId="1" fillId="0" borderId="25" xfId="0" applyFont="1" applyBorder="1"/>
    <xf numFmtId="0" fontId="1" fillId="0" borderId="67" xfId="0" applyFont="1" applyBorder="1"/>
    <xf numFmtId="0" fontId="1" fillId="0" borderId="19" xfId="0" applyFont="1" applyBorder="1"/>
    <xf numFmtId="0" fontId="1" fillId="10" borderId="29" xfId="0" applyFont="1" applyFill="1" applyBorder="1"/>
    <xf numFmtId="0" fontId="1" fillId="6" borderId="1" xfId="0" applyFont="1" applyFill="1" applyBorder="1"/>
    <xf numFmtId="0" fontId="1" fillId="6" borderId="29" xfId="0" applyFont="1" applyFill="1" applyBorder="1"/>
    <xf numFmtId="0" fontId="1" fillId="0" borderId="27" xfId="0" applyFont="1" applyFill="1" applyBorder="1"/>
    <xf numFmtId="0" fontId="4" fillId="0" borderId="71"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13" xfId="0" applyFont="1" applyBorder="1" applyAlignment="1">
      <alignment horizontal="center"/>
    </xf>
    <xf numFmtId="0" fontId="4" fillId="0" borderId="13" xfId="0" applyFont="1" applyBorder="1" applyAlignment="1">
      <alignment horizontal="right"/>
    </xf>
    <xf numFmtId="0" fontId="4" fillId="0" borderId="15" xfId="0" applyFont="1" applyFill="1" applyBorder="1" applyAlignment="1">
      <alignment horizontal="right"/>
    </xf>
    <xf numFmtId="0" fontId="1" fillId="0" borderId="30" xfId="0" applyFont="1" applyFill="1" applyBorder="1"/>
    <xf numFmtId="0" fontId="1" fillId="4" borderId="30" xfId="0" applyFont="1" applyFill="1" applyBorder="1"/>
    <xf numFmtId="0" fontId="22" fillId="0" borderId="0" xfId="0" applyFont="1"/>
    <xf numFmtId="10" fontId="1" fillId="0" borderId="0" xfId="0" applyNumberFormat="1" applyFont="1" applyFill="1" applyBorder="1"/>
    <xf numFmtId="10" fontId="4" fillId="0" borderId="0" xfId="0" applyNumberFormat="1" applyFont="1" applyFill="1" applyBorder="1"/>
    <xf numFmtId="2" fontId="1" fillId="6" borderId="1" xfId="0" applyNumberFormat="1" applyFont="1" applyFill="1" applyBorder="1"/>
    <xf numFmtId="2" fontId="1" fillId="6" borderId="29" xfId="0" applyNumberFormat="1" applyFont="1" applyFill="1" applyBorder="1"/>
    <xf numFmtId="2" fontId="1" fillId="0" borderId="27" xfId="0" applyNumberFormat="1" applyFont="1" applyBorder="1"/>
    <xf numFmtId="2" fontId="1" fillId="0" borderId="30" xfId="0" applyNumberFormat="1" applyFont="1" applyBorder="1"/>
    <xf numFmtId="2" fontId="1" fillId="0" borderId="43" xfId="0" applyNumberFormat="1" applyFont="1" applyBorder="1"/>
    <xf numFmtId="0" fontId="3" fillId="2" borderId="19" xfId="0" applyFont="1" applyFill="1" applyBorder="1"/>
    <xf numFmtId="0" fontId="9" fillId="2" borderId="14" xfId="0" applyFont="1" applyFill="1" applyBorder="1" applyAlignment="1">
      <alignment horizontal="center"/>
    </xf>
    <xf numFmtId="0" fontId="9" fillId="2" borderId="26" xfId="0" applyFont="1" applyFill="1" applyBorder="1" applyAlignment="1">
      <alignment horizontal="center"/>
    </xf>
    <xf numFmtId="2" fontId="1" fillId="0" borderId="1" xfId="0" applyNumberFormat="1" applyFont="1" applyBorder="1"/>
    <xf numFmtId="9" fontId="4" fillId="6" borderId="1" xfId="0" applyNumberFormat="1" applyFont="1" applyFill="1" applyBorder="1"/>
    <xf numFmtId="164" fontId="1" fillId="0" borderId="13" xfId="0" applyNumberFormat="1" applyFont="1" applyFill="1" applyBorder="1"/>
    <xf numFmtId="164" fontId="1" fillId="0" borderId="27" xfId="0" applyNumberFormat="1" applyFont="1" applyFill="1" applyBorder="1"/>
    <xf numFmtId="164" fontId="1" fillId="3" borderId="13" xfId="0" applyNumberFormat="1" applyFont="1" applyFill="1" applyBorder="1"/>
    <xf numFmtId="164" fontId="1" fillId="3" borderId="27" xfId="0" applyNumberFormat="1" applyFont="1" applyFill="1" applyBorder="1"/>
    <xf numFmtId="164" fontId="1" fillId="3" borderId="17" xfId="0" applyNumberFormat="1" applyFont="1" applyFill="1" applyBorder="1"/>
    <xf numFmtId="164" fontId="1" fillId="3" borderId="15" xfId="0" applyNumberFormat="1" applyFont="1" applyFill="1" applyBorder="1"/>
    <xf numFmtId="164" fontId="1" fillId="3" borderId="52" xfId="0" applyNumberFormat="1" applyFont="1" applyFill="1" applyBorder="1"/>
    <xf numFmtId="165" fontId="4" fillId="2" borderId="75" xfId="0" applyNumberFormat="1" applyFont="1" applyFill="1" applyBorder="1"/>
    <xf numFmtId="2" fontId="1" fillId="0" borderId="52" xfId="0" applyNumberFormat="1" applyFont="1" applyBorder="1"/>
    <xf numFmtId="2" fontId="1" fillId="3" borderId="1" xfId="0" applyNumberFormat="1" applyFont="1" applyFill="1" applyBorder="1"/>
    <xf numFmtId="2" fontId="1" fillId="3" borderId="29" xfId="0" applyNumberFormat="1" applyFont="1" applyFill="1" applyBorder="1"/>
    <xf numFmtId="0" fontId="1" fillId="3" borderId="29" xfId="0" applyFont="1" applyFill="1" applyBorder="1"/>
    <xf numFmtId="2" fontId="1" fillId="0" borderId="0" xfId="0" applyNumberFormat="1" applyFont="1"/>
    <xf numFmtId="10" fontId="1" fillId="4" borderId="1" xfId="0" applyNumberFormat="1" applyFont="1" applyFill="1" applyBorder="1"/>
    <xf numFmtId="10" fontId="4" fillId="0" borderId="27" xfId="0" applyNumberFormat="1" applyFont="1" applyBorder="1"/>
    <xf numFmtId="10" fontId="1" fillId="3" borderId="1" xfId="0" applyNumberFormat="1" applyFont="1" applyFill="1" applyBorder="1"/>
    <xf numFmtId="10" fontId="1" fillId="3" borderId="29" xfId="0" applyNumberFormat="1" applyFont="1" applyFill="1" applyBorder="1"/>
    <xf numFmtId="2" fontId="1" fillId="0" borderId="0" xfId="0" applyNumberFormat="1" applyFont="1" applyBorder="1"/>
    <xf numFmtId="0" fontId="1" fillId="0" borderId="0" xfId="0" applyFont="1" applyAlignment="1">
      <alignment wrapText="1"/>
    </xf>
    <xf numFmtId="0" fontId="4" fillId="0" borderId="0" xfId="0" applyFont="1"/>
    <xf numFmtId="9" fontId="1" fillId="9" borderId="1" xfId="0" applyNumberFormat="1" applyFont="1" applyFill="1" applyBorder="1"/>
    <xf numFmtId="0" fontId="9" fillId="0" borderId="1" xfId="0" applyFont="1" applyFill="1" applyBorder="1" applyAlignment="1">
      <alignment horizontal="center"/>
    </xf>
    <xf numFmtId="2" fontId="1" fillId="0" borderId="15" xfId="0" applyNumberFormat="1" applyFont="1" applyBorder="1"/>
    <xf numFmtId="0" fontId="1" fillId="0" borderId="17" xfId="0" applyFont="1" applyBorder="1"/>
    <xf numFmtId="0" fontId="4" fillId="0" borderId="76" xfId="0" applyFont="1" applyBorder="1" applyAlignment="1">
      <alignment horizontal="right"/>
    </xf>
    <xf numFmtId="2" fontId="4" fillId="0" borderId="77" xfId="0" applyNumberFormat="1" applyFont="1" applyBorder="1"/>
    <xf numFmtId="2" fontId="4" fillId="0" borderId="78" xfId="0" applyNumberFormat="1" applyFont="1" applyBorder="1"/>
    <xf numFmtId="2" fontId="1" fillId="0" borderId="79" xfId="0" applyNumberFormat="1" applyFont="1" applyBorder="1"/>
    <xf numFmtId="0" fontId="3" fillId="7" borderId="19" xfId="0" applyFont="1" applyFill="1" applyBorder="1"/>
    <xf numFmtId="0" fontId="9" fillId="7" borderId="14" xfId="0" applyFont="1" applyFill="1" applyBorder="1" applyAlignment="1">
      <alignment horizontal="center"/>
    </xf>
    <xf numFmtId="0" fontId="9" fillId="7" borderId="26" xfId="0" applyFont="1" applyFill="1" applyBorder="1" applyAlignment="1">
      <alignment horizontal="center"/>
    </xf>
    <xf numFmtId="9" fontId="4" fillId="3" borderId="1" xfId="0" applyNumberFormat="1" applyFont="1" applyFill="1" applyBorder="1"/>
    <xf numFmtId="164" fontId="1" fillId="11" borderId="1" xfId="0" applyNumberFormat="1" applyFont="1" applyFill="1" applyBorder="1"/>
    <xf numFmtId="164" fontId="1" fillId="11" borderId="27" xfId="0" applyNumberFormat="1" applyFont="1" applyFill="1" applyBorder="1"/>
    <xf numFmtId="0" fontId="1" fillId="0" borderId="40" xfId="0" applyFont="1" applyBorder="1"/>
    <xf numFmtId="164" fontId="1" fillId="11" borderId="13" xfId="0" applyNumberFormat="1" applyFont="1" applyFill="1" applyBorder="1"/>
    <xf numFmtId="164" fontId="1" fillId="11" borderId="2" xfId="0" applyNumberFormat="1" applyFont="1" applyFill="1" applyBorder="1"/>
    <xf numFmtId="164" fontId="4"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0" fontId="1" fillId="0" borderId="0" xfId="0" applyFont="1" applyBorder="1" applyAlignment="1">
      <alignment wrapText="1"/>
    </xf>
    <xf numFmtId="0" fontId="1" fillId="0" borderId="60" xfId="0" applyFont="1" applyBorder="1" applyAlignment="1">
      <alignment wrapText="1"/>
    </xf>
    <xf numFmtId="0" fontId="1" fillId="0" borderId="62" xfId="0" applyFont="1" applyBorder="1" applyAlignment="1">
      <alignment wrapText="1"/>
    </xf>
    <xf numFmtId="0" fontId="1" fillId="0" borderId="0" xfId="0" applyFont="1" applyAlignment="1">
      <alignment wrapText="1"/>
    </xf>
    <xf numFmtId="0" fontId="9" fillId="0" borderId="0" xfId="0" applyFont="1" applyFill="1" applyBorder="1" applyAlignment="1">
      <alignment horizontal="center"/>
    </xf>
    <xf numFmtId="0" fontId="5" fillId="0" borderId="0" xfId="0" applyFont="1" applyAlignment="1">
      <alignment horizontal="center"/>
    </xf>
    <xf numFmtId="0" fontId="4" fillId="0" borderId="22" xfId="0" applyFont="1" applyFill="1" applyBorder="1"/>
    <xf numFmtId="0" fontId="9" fillId="0" borderId="0" xfId="0" applyFont="1" applyBorder="1" applyAlignment="1">
      <alignment horizontal="center"/>
    </xf>
    <xf numFmtId="0" fontId="24" fillId="0" borderId="0" xfId="0" applyFont="1" applyBorder="1"/>
    <xf numFmtId="0" fontId="4" fillId="0" borderId="0" xfId="0" applyFont="1" applyFill="1" applyBorder="1" applyAlignment="1">
      <alignment horizontal="right"/>
    </xf>
    <xf numFmtId="0" fontId="4" fillId="0" borderId="0" xfId="0" applyFont="1" applyBorder="1" applyAlignment="1">
      <alignment horizontal="right"/>
    </xf>
    <xf numFmtId="0" fontId="4" fillId="0" borderId="62" xfId="0" applyFont="1" applyBorder="1" applyAlignment="1">
      <alignment horizontal="right" wrapText="1"/>
    </xf>
    <xf numFmtId="0" fontId="4" fillId="0" borderId="20" xfId="0" applyFont="1" applyBorder="1" applyAlignment="1">
      <alignment horizontal="center"/>
    </xf>
    <xf numFmtId="164" fontId="4" fillId="0" borderId="0" xfId="0" applyNumberFormat="1" applyFont="1" applyBorder="1"/>
    <xf numFmtId="0" fontId="9" fillId="2" borderId="84" xfId="0" applyFont="1" applyFill="1" applyBorder="1" applyAlignment="1"/>
    <xf numFmtId="0" fontId="0" fillId="2" borderId="85" xfId="0" applyFill="1" applyBorder="1" applyAlignment="1"/>
    <xf numFmtId="0" fontId="0" fillId="2" borderId="86" xfId="0" applyFill="1" applyBorder="1" applyAlignment="1"/>
    <xf numFmtId="0" fontId="4" fillId="12" borderId="1" xfId="0" applyFont="1" applyFill="1" applyBorder="1"/>
    <xf numFmtId="10" fontId="1" fillId="0" borderId="0" xfId="0" applyNumberFormat="1" applyFont="1"/>
    <xf numFmtId="3" fontId="4" fillId="2" borderId="22" xfId="0" applyNumberFormat="1" applyFont="1" applyFill="1" applyBorder="1"/>
    <xf numFmtId="0" fontId="9" fillId="4" borderId="1" xfId="0" applyFont="1" applyFill="1" applyBorder="1" applyAlignment="1">
      <alignment horizontal="center"/>
    </xf>
    <xf numFmtId="0" fontId="1" fillId="2" borderId="22" xfId="0" applyFont="1" applyFill="1" applyBorder="1" applyAlignment="1">
      <alignment horizontal="right"/>
    </xf>
    <xf numFmtId="0" fontId="4" fillId="2" borderId="22" xfId="0" applyFont="1" applyFill="1" applyBorder="1" applyAlignment="1">
      <alignment horizontal="right"/>
    </xf>
    <xf numFmtId="0" fontId="1" fillId="0" borderId="0" xfId="0" applyFont="1" applyBorder="1" applyAlignment="1">
      <alignment wrapText="1"/>
    </xf>
    <xf numFmtId="0" fontId="9" fillId="0" borderId="0" xfId="0" applyFont="1" applyBorder="1" applyAlignment="1">
      <alignment horizontal="center" wrapText="1"/>
    </xf>
    <xf numFmtId="167" fontId="1" fillId="2" borderId="1" xfId="0" applyNumberFormat="1" applyFont="1" applyFill="1" applyBorder="1"/>
    <xf numFmtId="10" fontId="1" fillId="4" borderId="28" xfId="0" applyNumberFormat="1" applyFont="1" applyFill="1" applyBorder="1"/>
    <xf numFmtId="10" fontId="1" fillId="4" borderId="30" xfId="0" applyNumberFormat="1" applyFont="1" applyFill="1" applyBorder="1"/>
    <xf numFmtId="0" fontId="4" fillId="0" borderId="28" xfId="0" applyFont="1" applyBorder="1" applyAlignment="1">
      <alignment horizontal="right"/>
    </xf>
    <xf numFmtId="3" fontId="9" fillId="0" borderId="0" xfId="0" applyNumberFormat="1" applyFont="1" applyFill="1" applyBorder="1"/>
    <xf numFmtId="0" fontId="9" fillId="5" borderId="14" xfId="0" applyFont="1" applyFill="1" applyBorder="1" applyAlignment="1">
      <alignment horizontal="center"/>
    </xf>
    <xf numFmtId="3" fontId="1" fillId="0" borderId="1" xfId="0" applyNumberFormat="1" applyFont="1" applyFill="1" applyBorder="1"/>
    <xf numFmtId="0" fontId="3" fillId="6" borderId="19" xfId="0" applyFont="1" applyFill="1" applyBorder="1"/>
    <xf numFmtId="0" fontId="9" fillId="6" borderId="14" xfId="0" applyFont="1" applyFill="1" applyBorder="1" applyAlignment="1">
      <alignment horizontal="center"/>
    </xf>
    <xf numFmtId="0" fontId="9" fillId="6" borderId="26" xfId="0" applyFont="1" applyFill="1" applyBorder="1" applyAlignment="1">
      <alignment horizontal="center"/>
    </xf>
    <xf numFmtId="3" fontId="1" fillId="6" borderId="1" xfId="0" applyNumberFormat="1" applyFont="1" applyFill="1" applyBorder="1"/>
    <xf numFmtId="3" fontId="1" fillId="6" borderId="27" xfId="0" applyNumberFormat="1" applyFont="1" applyFill="1" applyBorder="1"/>
    <xf numFmtId="3" fontId="1" fillId="6" borderId="29" xfId="0" applyNumberFormat="1" applyFont="1" applyFill="1" applyBorder="1"/>
    <xf numFmtId="3" fontId="1" fillId="6" borderId="30" xfId="0" applyNumberFormat="1" applyFont="1" applyFill="1" applyBorder="1"/>
    <xf numFmtId="3" fontId="1" fillId="0" borderId="29" xfId="0" applyNumberFormat="1" applyFont="1" applyFill="1" applyBorder="1"/>
    <xf numFmtId="3" fontId="1" fillId="0" borderId="30" xfId="0" applyNumberFormat="1" applyFont="1" applyFill="1" applyBorder="1"/>
    <xf numFmtId="0" fontId="9" fillId="5" borderId="26" xfId="0" applyFont="1" applyFill="1" applyBorder="1" applyAlignment="1">
      <alignment horizontal="center"/>
    </xf>
    <xf numFmtId="3" fontId="1" fillId="0" borderId="27" xfId="0" applyNumberFormat="1" applyFont="1" applyFill="1" applyBorder="1"/>
    <xf numFmtId="0" fontId="14" fillId="0" borderId="0" xfId="0" applyFont="1"/>
    <xf numFmtId="0" fontId="4" fillId="0" borderId="1" xfId="0" applyFont="1" applyFill="1" applyBorder="1" applyAlignment="1">
      <alignment horizontal="center"/>
    </xf>
    <xf numFmtId="0" fontId="4" fillId="12" borderId="14" xfId="0" applyFont="1" applyFill="1" applyBorder="1"/>
    <xf numFmtId="1" fontId="4" fillId="3" borderId="14" xfId="0" applyNumberFormat="1" applyFont="1" applyFill="1" applyBorder="1"/>
    <xf numFmtId="1" fontId="4" fillId="3" borderId="26" xfId="0" applyNumberFormat="1" applyFont="1" applyFill="1" applyBorder="1"/>
    <xf numFmtId="0" fontId="4" fillId="3" borderId="27" xfId="0" applyFont="1" applyFill="1" applyBorder="1"/>
    <xf numFmtId="0" fontId="4" fillId="12" borderId="29" xfId="0" applyFont="1" applyFill="1" applyBorder="1"/>
    <xf numFmtId="0" fontId="4" fillId="3" borderId="30" xfId="0" applyFont="1" applyFill="1" applyBorder="1"/>
    <xf numFmtId="0" fontId="24" fillId="0" borderId="19" xfId="0" applyFont="1" applyBorder="1"/>
    <xf numFmtId="0" fontId="24" fillId="0" borderId="13" xfId="0" applyFont="1" applyBorder="1"/>
    <xf numFmtId="0" fontId="4" fillId="12" borderId="27" xfId="0" applyFont="1" applyFill="1" applyBorder="1"/>
    <xf numFmtId="0" fontId="4" fillId="12" borderId="30" xfId="0" applyFont="1" applyFill="1" applyBorder="1"/>
    <xf numFmtId="0" fontId="1" fillId="0" borderId="14" xfId="0" applyFont="1" applyFill="1" applyBorder="1"/>
    <xf numFmtId="0" fontId="4" fillId="0" borderId="60" xfId="0" applyFont="1" applyBorder="1" applyAlignment="1">
      <alignment horizontal="center"/>
    </xf>
    <xf numFmtId="0" fontId="5" fillId="0" borderId="0" xfId="0" applyFont="1" applyBorder="1" applyAlignment="1">
      <alignment horizontal="center"/>
    </xf>
    <xf numFmtId="9" fontId="1" fillId="0" borderId="21" xfId="0" applyNumberFormat="1" applyFont="1" applyBorder="1"/>
    <xf numFmtId="0" fontId="4" fillId="0" borderId="25" xfId="0" applyFont="1" applyBorder="1"/>
    <xf numFmtId="0" fontId="4" fillId="0" borderId="63" xfId="0" applyFont="1" applyFill="1" applyBorder="1"/>
    <xf numFmtId="2" fontId="4" fillId="0" borderId="63" xfId="0" applyNumberFormat="1" applyFont="1" applyFill="1" applyBorder="1"/>
    <xf numFmtId="0" fontId="1" fillId="0" borderId="89" xfId="0" applyFont="1" applyBorder="1"/>
    <xf numFmtId="0" fontId="4" fillId="0" borderId="62" xfId="0" applyFont="1" applyBorder="1"/>
    <xf numFmtId="0" fontId="0" fillId="0" borderId="0" xfId="0" applyAlignment="1">
      <alignment wrapText="1"/>
    </xf>
    <xf numFmtId="0" fontId="1" fillId="0" borderId="0" xfId="0" applyFont="1" applyBorder="1" applyAlignment="1">
      <alignment wrapText="1"/>
    </xf>
    <xf numFmtId="0" fontId="10" fillId="0" borderId="0" xfId="0" applyFont="1" applyAlignment="1">
      <alignment horizontal="center"/>
    </xf>
    <xf numFmtId="0" fontId="1" fillId="9" borderId="1" xfId="0" applyFont="1" applyFill="1" applyBorder="1"/>
    <xf numFmtId="0" fontId="26" fillId="0" borderId="0" xfId="0" applyFont="1" applyAlignment="1">
      <alignment wrapText="1"/>
    </xf>
    <xf numFmtId="0" fontId="27" fillId="0" borderId="0" xfId="0" applyFont="1"/>
    <xf numFmtId="0" fontId="27" fillId="0" borderId="0" xfId="0" applyFont="1" applyAlignment="1">
      <alignment horizontal="right"/>
    </xf>
    <xf numFmtId="0" fontId="28" fillId="0" borderId="0" xfId="0" applyFont="1"/>
    <xf numFmtId="0" fontId="3" fillId="0" borderId="0" xfId="0" applyFont="1"/>
    <xf numFmtId="0" fontId="1" fillId="0" borderId="0" xfId="0" applyFont="1" applyAlignment="1">
      <alignment vertical="center" wrapText="1"/>
    </xf>
    <xf numFmtId="0" fontId="27" fillId="0" borderId="0" xfId="0" applyFont="1" applyAlignment="1">
      <alignment vertical="center" wrapText="1"/>
    </xf>
    <xf numFmtId="0" fontId="4" fillId="0" borderId="21" xfId="0" applyFont="1" applyFill="1" applyBorder="1" applyAlignment="1">
      <alignment horizontal="left"/>
    </xf>
    <xf numFmtId="3" fontId="9" fillId="0" borderId="21" xfId="0" applyNumberFormat="1" applyFont="1" applyFill="1" applyBorder="1" applyAlignment="1">
      <alignment horizontal="right"/>
    </xf>
    <xf numFmtId="3" fontId="4" fillId="0" borderId="22" xfId="0" applyNumberFormat="1" applyFont="1" applyFill="1" applyBorder="1"/>
    <xf numFmtId="2" fontId="4" fillId="0" borderId="22" xfId="0" applyNumberFormat="1" applyFont="1" applyFill="1" applyBorder="1"/>
    <xf numFmtId="0" fontId="4" fillId="0" borderId="1" xfId="0" applyFont="1" applyBorder="1" applyAlignment="1">
      <alignment horizontal="center"/>
    </xf>
    <xf numFmtId="0" fontId="1" fillId="6" borderId="28" xfId="0" applyFont="1" applyFill="1" applyBorder="1"/>
    <xf numFmtId="0" fontId="1" fillId="6" borderId="30" xfId="0" applyFont="1" applyFill="1" applyBorder="1"/>
    <xf numFmtId="0" fontId="1" fillId="0" borderId="14" xfId="0" applyFont="1" applyBorder="1" applyAlignment="1">
      <alignment horizontal="center"/>
    </xf>
    <xf numFmtId="0" fontId="4" fillId="0" borderId="1" xfId="0" applyFont="1" applyBorder="1" applyAlignment="1">
      <alignment horizontal="center"/>
    </xf>
    <xf numFmtId="0" fontId="1" fillId="0" borderId="79" xfId="0" applyFont="1" applyFill="1" applyBorder="1"/>
    <xf numFmtId="0" fontId="1" fillId="0" borderId="46"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5" fillId="0" borderId="14" xfId="0" applyFont="1" applyBorder="1" applyAlignment="1">
      <alignment horizontal="center"/>
    </xf>
    <xf numFmtId="0" fontId="5" fillId="0" borderId="26" xfId="0" applyFont="1" applyBorder="1" applyAlignment="1">
      <alignment horizontal="center"/>
    </xf>
    <xf numFmtId="0" fontId="1" fillId="0" borderId="0" xfId="0" applyFont="1" applyAlignment="1">
      <alignment wrapText="1"/>
    </xf>
    <xf numFmtId="0" fontId="0" fillId="0" borderId="0" xfId="0" applyAlignment="1">
      <alignment wrapText="1"/>
    </xf>
    <xf numFmtId="0" fontId="1" fillId="0" borderId="14" xfId="0" applyFont="1" applyBorder="1" applyAlignment="1">
      <alignment horizontal="center"/>
    </xf>
    <xf numFmtId="0" fontId="1" fillId="0" borderId="26" xfId="0" applyFont="1" applyBorder="1" applyAlignment="1">
      <alignment horizontal="center"/>
    </xf>
    <xf numFmtId="0" fontId="4" fillId="2" borderId="74" xfId="0" applyFont="1" applyFill="1" applyBorder="1"/>
    <xf numFmtId="0" fontId="4" fillId="2" borderId="23" xfId="0" applyFont="1" applyFill="1" applyBorder="1"/>
    <xf numFmtId="0" fontId="4" fillId="2" borderId="24" xfId="0" applyFont="1" applyFill="1" applyBorder="1"/>
    <xf numFmtId="0" fontId="1" fillId="0" borderId="0" xfId="0" applyFont="1" applyBorder="1" applyAlignment="1">
      <alignment wrapText="1"/>
    </xf>
    <xf numFmtId="0" fontId="1" fillId="0" borderId="60" xfId="0" applyFont="1" applyBorder="1" applyAlignment="1">
      <alignment wrapText="1"/>
    </xf>
    <xf numFmtId="0" fontId="9" fillId="0" borderId="0" xfId="0" applyFont="1" applyBorder="1" applyAlignment="1">
      <alignment horizontal="center" wrapText="1"/>
    </xf>
    <xf numFmtId="0" fontId="9" fillId="0" borderId="83" xfId="0" applyFont="1" applyBorder="1" applyAlignment="1">
      <alignment horizontal="center" wrapText="1"/>
    </xf>
    <xf numFmtId="0" fontId="15" fillId="0" borderId="57" xfId="0" applyFont="1" applyBorder="1" applyAlignment="1">
      <alignment wrapText="1"/>
    </xf>
    <xf numFmtId="0" fontId="0" fillId="0" borderId="57" xfId="0" applyBorder="1" applyAlignment="1">
      <alignment wrapText="1"/>
    </xf>
    <xf numFmtId="0" fontId="0" fillId="0" borderId="0" xfId="0" applyBorder="1" applyAlignment="1">
      <alignment wrapText="1"/>
    </xf>
    <xf numFmtId="0" fontId="1" fillId="0" borderId="18" xfId="0" applyFont="1" applyBorder="1" applyAlignment="1">
      <alignment horizontal="center"/>
    </xf>
    <xf numFmtId="0" fontId="1" fillId="0" borderId="45" xfId="0" applyFont="1" applyBorder="1" applyAlignment="1">
      <alignment horizontal="center"/>
    </xf>
    <xf numFmtId="0" fontId="1" fillId="0" borderId="90" xfId="0" applyFont="1" applyBorder="1" applyAlignment="1">
      <alignment horizontal="center"/>
    </xf>
    <xf numFmtId="0" fontId="2" fillId="0" borderId="0" xfId="0" applyFont="1" applyAlignment="1">
      <alignment horizontal="center"/>
    </xf>
    <xf numFmtId="0" fontId="1" fillId="0" borderId="21" xfId="0" applyFont="1" applyBorder="1" applyAlignment="1">
      <alignment horizontal="center"/>
    </xf>
    <xf numFmtId="0" fontId="4" fillId="2" borderId="74"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3" fontId="4" fillId="0" borderId="87" xfId="0" applyNumberFormat="1" applyFont="1" applyBorder="1" applyAlignment="1">
      <alignment horizontal="center" wrapText="1"/>
    </xf>
    <xf numFmtId="3" fontId="4" fillId="0" borderId="88" xfId="0" applyNumberFormat="1" applyFont="1" applyBorder="1" applyAlignment="1">
      <alignment horizontal="center" wrapText="1"/>
    </xf>
    <xf numFmtId="0" fontId="17" fillId="0" borderId="0" xfId="0" applyFont="1" applyAlignment="1">
      <alignment wrapText="1"/>
    </xf>
    <xf numFmtId="0" fontId="5" fillId="0" borderId="0" xfId="0" applyFont="1" applyAlignment="1">
      <alignment horizontal="center"/>
    </xf>
    <xf numFmtId="0" fontId="5" fillId="3" borderId="2" xfId="0" applyFont="1" applyFill="1" applyBorder="1" applyAlignment="1">
      <alignment horizontal="center"/>
    </xf>
    <xf numFmtId="0" fontId="5" fillId="3" borderId="47" xfId="0" applyFont="1" applyFill="1" applyBorder="1" applyAlignment="1">
      <alignment horizontal="center"/>
    </xf>
    <xf numFmtId="0" fontId="5" fillId="3" borderId="3" xfId="0" applyFont="1" applyFill="1" applyBorder="1" applyAlignment="1">
      <alignment horizontal="center"/>
    </xf>
    <xf numFmtId="0" fontId="27" fillId="0" borderId="0" xfId="0" applyFont="1" applyAlignment="1">
      <alignment vertical="top" wrapText="1"/>
    </xf>
    <xf numFmtId="0" fontId="10" fillId="0" borderId="0" xfId="0" applyFont="1" applyAlignment="1">
      <alignment horizontal="center"/>
    </xf>
    <xf numFmtId="0" fontId="10" fillId="0" borderId="0" xfId="0" applyFont="1" applyBorder="1" applyAlignment="1">
      <alignment horizontal="center"/>
    </xf>
    <xf numFmtId="3" fontId="1" fillId="0" borderId="0" xfId="0" applyNumberFormat="1" applyFont="1" applyFill="1" applyBorder="1" applyAlignment="1">
      <alignment wrapText="1"/>
    </xf>
    <xf numFmtId="0" fontId="15" fillId="0" borderId="0" xfId="0" applyFont="1" applyAlignment="1">
      <alignment wrapText="1"/>
    </xf>
    <xf numFmtId="0" fontId="19" fillId="0" borderId="0" xfId="0" applyFont="1" applyAlignment="1">
      <alignment wrapText="1"/>
    </xf>
    <xf numFmtId="0" fontId="4" fillId="0" borderId="37" xfId="0" applyFont="1" applyBorder="1" applyAlignment="1">
      <alignment horizontal="center"/>
    </xf>
    <xf numFmtId="0" fontId="4" fillId="0" borderId="21" xfId="0" applyFont="1" applyBorder="1" applyAlignment="1">
      <alignment horizontal="center"/>
    </xf>
    <xf numFmtId="0" fontId="4" fillId="0" borderId="38" xfId="0" applyFont="1" applyBorder="1" applyAlignment="1">
      <alignment horizontal="center"/>
    </xf>
    <xf numFmtId="0" fontId="4" fillId="0" borderId="16"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1" xfId="0" applyFont="1" applyBorder="1" applyAlignment="1">
      <alignment horizontal="center"/>
    </xf>
    <xf numFmtId="0" fontId="4" fillId="0" borderId="0" xfId="0" applyFont="1" applyAlignment="1">
      <alignment wrapText="1"/>
    </xf>
    <xf numFmtId="0" fontId="26" fillId="0" borderId="0" xfId="0" applyFont="1" applyAlignment="1">
      <alignment wrapText="1"/>
    </xf>
    <xf numFmtId="0" fontId="29" fillId="0" borderId="0" xfId="0" applyFont="1" applyAlignment="1">
      <alignment horizontal="center" wrapText="1"/>
    </xf>
    <xf numFmtId="0" fontId="4" fillId="0" borderId="18" xfId="0" applyFont="1" applyBorder="1" applyAlignment="1">
      <alignment horizontal="center"/>
    </xf>
    <xf numFmtId="0" fontId="1" fillId="0" borderId="36" xfId="0" applyFont="1" applyBorder="1" applyAlignment="1">
      <alignment wrapText="1"/>
    </xf>
    <xf numFmtId="0" fontId="4" fillId="0" borderId="80" xfId="0" applyFont="1" applyBorder="1" applyAlignment="1">
      <alignment horizontal="center"/>
    </xf>
    <xf numFmtId="0" fontId="4" fillId="0" borderId="81" xfId="0" applyFont="1" applyBorder="1" applyAlignment="1">
      <alignment horizontal="center"/>
    </xf>
    <xf numFmtId="0" fontId="4" fillId="0" borderId="82" xfId="0" applyFont="1" applyBorder="1" applyAlignment="1">
      <alignment horizontal="center"/>
    </xf>
    <xf numFmtId="0" fontId="5" fillId="7" borderId="39" xfId="0" applyFont="1" applyFill="1" applyBorder="1" applyAlignment="1">
      <alignment horizontal="center"/>
    </xf>
    <xf numFmtId="0" fontId="5" fillId="7" borderId="42" xfId="0" applyFont="1" applyFill="1" applyBorder="1" applyAlignment="1">
      <alignment horizontal="center"/>
    </xf>
    <xf numFmtId="0" fontId="5" fillId="7" borderId="43" xfId="0" applyFont="1" applyFill="1" applyBorder="1" applyAlignment="1">
      <alignment horizontal="center"/>
    </xf>
    <xf numFmtId="0" fontId="1" fillId="0" borderId="0" xfId="0" applyFont="1" applyAlignment="1">
      <alignment vertical="center" wrapText="1"/>
    </xf>
    <xf numFmtId="3" fontId="4" fillId="0" borderId="42" xfId="0" applyNumberFormat="1" applyFont="1" applyFill="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0" fontId="4" fillId="0" borderId="36" xfId="0" applyFont="1" applyBorder="1" applyAlignment="1">
      <alignment horizontal="center"/>
    </xf>
    <xf numFmtId="0" fontId="4" fillId="0" borderId="19" xfId="0" applyFont="1" applyBorder="1" applyAlignment="1">
      <alignment horizontal="center"/>
    </xf>
    <xf numFmtId="0" fontId="4" fillId="0" borderId="14" xfId="0" applyFont="1" applyBorder="1" applyAlignment="1">
      <alignment horizontal="center"/>
    </xf>
    <xf numFmtId="0" fontId="4" fillId="0" borderId="26" xfId="0" applyFont="1" applyBorder="1" applyAlignment="1">
      <alignment horizontal="center"/>
    </xf>
    <xf numFmtId="0" fontId="5" fillId="6" borderId="39" xfId="0" applyFont="1" applyFill="1" applyBorder="1" applyAlignment="1">
      <alignment horizontal="center"/>
    </xf>
    <xf numFmtId="0" fontId="5" fillId="6" borderId="42" xfId="0" applyFont="1" applyFill="1" applyBorder="1" applyAlignment="1">
      <alignment horizontal="center"/>
    </xf>
    <xf numFmtId="0" fontId="5" fillId="6" borderId="43" xfId="0" applyFont="1" applyFill="1" applyBorder="1" applyAlignment="1">
      <alignment horizontal="center"/>
    </xf>
    <xf numFmtId="0" fontId="5" fillId="5" borderId="39" xfId="0" applyFont="1" applyFill="1" applyBorder="1" applyAlignment="1">
      <alignment horizontal="center"/>
    </xf>
    <xf numFmtId="0" fontId="5" fillId="5" borderId="42" xfId="0" applyFont="1" applyFill="1" applyBorder="1" applyAlignment="1">
      <alignment horizontal="center"/>
    </xf>
    <xf numFmtId="0" fontId="5" fillId="5" borderId="43" xfId="0" applyFont="1" applyFill="1" applyBorder="1" applyAlignment="1">
      <alignment horizontal="center"/>
    </xf>
    <xf numFmtId="0" fontId="4" fillId="0" borderId="31" xfId="0" applyFont="1" applyFill="1" applyBorder="1" applyAlignment="1">
      <alignment horizont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5" fillId="12" borderId="39" xfId="0" applyFont="1" applyFill="1" applyBorder="1" applyAlignment="1">
      <alignment horizontal="center"/>
    </xf>
    <xf numFmtId="0" fontId="5" fillId="12" borderId="42" xfId="0" applyFont="1" applyFill="1" applyBorder="1" applyAlignment="1">
      <alignment horizontal="center"/>
    </xf>
    <xf numFmtId="0" fontId="5" fillId="12" borderId="43" xfId="0" applyFont="1" applyFill="1" applyBorder="1" applyAlignment="1">
      <alignment horizontal="center"/>
    </xf>
    <xf numFmtId="0" fontId="4" fillId="0" borderId="19" xfId="0" applyFont="1" applyBorder="1" applyAlignment="1">
      <alignment horizontal="center" wrapText="1"/>
    </xf>
    <xf numFmtId="0" fontId="4" fillId="0" borderId="26" xfId="0" applyFont="1" applyBorder="1" applyAlignment="1">
      <alignment horizontal="center" wrapText="1"/>
    </xf>
    <xf numFmtId="0" fontId="1" fillId="0" borderId="25" xfId="0" applyFont="1" applyBorder="1" applyAlignment="1">
      <alignment wrapText="1"/>
    </xf>
    <xf numFmtId="0" fontId="15" fillId="0" borderId="68" xfId="0" applyFont="1" applyBorder="1" applyAlignment="1">
      <alignment horizontal="center"/>
    </xf>
    <xf numFmtId="0" fontId="15" fillId="0" borderId="69" xfId="0" applyFont="1" applyBorder="1" applyAlignment="1">
      <alignment horizontal="center"/>
    </xf>
    <xf numFmtId="0" fontId="15" fillId="0" borderId="70" xfId="0" applyFont="1" applyBorder="1" applyAlignment="1">
      <alignment horizontal="center"/>
    </xf>
    <xf numFmtId="0" fontId="1" fillId="0" borderId="20" xfId="0" applyFont="1" applyBorder="1" applyAlignment="1">
      <alignment wrapText="1"/>
    </xf>
    <xf numFmtId="0" fontId="0" fillId="0" borderId="20" xfId="0" applyBorder="1" applyAlignment="1">
      <alignment wrapText="1"/>
    </xf>
  </cellXfs>
  <cellStyles count="1">
    <cellStyle name="Normal" xfId="0" builtinId="0"/>
  </cellStyles>
  <dxfs count="0"/>
  <tableStyles count="0" defaultTableStyle="TableStyleMedium9" defaultPivotStyle="PivotStyleLight16"/>
  <colors>
    <mruColors>
      <color rgb="FFC4D7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4"/>
  <sheetViews>
    <sheetView topLeftCell="A4" zoomScaleNormal="100" workbookViewId="0"/>
  </sheetViews>
  <sheetFormatPr defaultColWidth="9.109375" defaultRowHeight="13.8" x14ac:dyDescent="0.3"/>
  <cols>
    <col min="1" max="1" width="26.6640625" style="1" customWidth="1"/>
    <col min="2" max="16" width="12.6640625" style="1" customWidth="1"/>
    <col min="17" max="16384" width="9.109375" style="1"/>
  </cols>
  <sheetData>
    <row r="1" spans="1:16" ht="15.6" x14ac:dyDescent="0.3">
      <c r="A1" s="137" t="s">
        <v>231</v>
      </c>
      <c r="B1" s="6"/>
      <c r="C1" s="6"/>
      <c r="D1" s="6"/>
      <c r="E1" s="6"/>
      <c r="F1" s="6"/>
      <c r="G1" s="6"/>
      <c r="H1" s="6"/>
      <c r="I1" s="6"/>
      <c r="J1" s="6"/>
      <c r="K1" s="6"/>
      <c r="L1" s="6"/>
      <c r="M1" s="6"/>
      <c r="N1" s="6"/>
      <c r="O1" s="6"/>
      <c r="P1" s="6"/>
    </row>
    <row r="2" spans="1:16" ht="15.6" x14ac:dyDescent="0.3">
      <c r="A2" s="138" t="s">
        <v>48</v>
      </c>
      <c r="B2" s="6"/>
      <c r="C2" s="6"/>
      <c r="D2" s="6"/>
      <c r="E2" s="6"/>
      <c r="F2" s="6"/>
      <c r="G2" s="6"/>
      <c r="H2" s="2"/>
      <c r="I2" s="6"/>
      <c r="J2" s="6"/>
      <c r="K2" s="6"/>
      <c r="L2" s="6"/>
      <c r="M2" s="6"/>
      <c r="N2" s="6"/>
      <c r="O2" s="6"/>
      <c r="P2" s="6"/>
    </row>
    <row r="3" spans="1:16" x14ac:dyDescent="0.3">
      <c r="A3" s="6" t="s">
        <v>187</v>
      </c>
      <c r="B3" s="84"/>
    </row>
    <row r="4" spans="1:16" x14ac:dyDescent="0.3">
      <c r="A4" s="6" t="s">
        <v>253</v>
      </c>
      <c r="B4" s="233"/>
    </row>
    <row r="5" spans="1:16" x14ac:dyDescent="0.3">
      <c r="A5" s="6"/>
      <c r="B5" s="2"/>
    </row>
    <row r="6" spans="1:16" ht="15.6" x14ac:dyDescent="0.3">
      <c r="A6" s="313" t="s">
        <v>252</v>
      </c>
      <c r="B6" s="313"/>
      <c r="C6" s="313"/>
      <c r="D6" s="313"/>
      <c r="E6" s="313"/>
      <c r="F6" s="313"/>
      <c r="G6" s="313"/>
      <c r="H6" s="313"/>
      <c r="I6" s="313"/>
      <c r="J6" s="313"/>
      <c r="K6" s="313"/>
      <c r="L6" s="313"/>
      <c r="M6" s="313"/>
      <c r="N6" s="313"/>
      <c r="O6" s="313"/>
    </row>
    <row r="7" spans="1:16" ht="14.4" thickBot="1" x14ac:dyDescent="0.35">
      <c r="A7" s="6"/>
      <c r="B7" s="147"/>
    </row>
    <row r="8" spans="1:16" ht="14.4" thickTop="1" x14ac:dyDescent="0.3">
      <c r="A8" s="140" t="s">
        <v>100</v>
      </c>
      <c r="B8" s="195">
        <v>40905</v>
      </c>
      <c r="C8" s="148"/>
      <c r="D8" s="148"/>
      <c r="E8" s="148"/>
      <c r="F8" s="148"/>
      <c r="G8" s="148"/>
      <c r="H8" s="148"/>
      <c r="I8" s="148"/>
      <c r="J8" s="148"/>
      <c r="K8" s="148"/>
      <c r="L8" s="148"/>
      <c r="M8" s="148"/>
      <c r="N8" s="148"/>
      <c r="O8" s="149"/>
    </row>
    <row r="9" spans="1:16" x14ac:dyDescent="0.3">
      <c r="A9" s="150"/>
      <c r="B9" s="6"/>
      <c r="C9" s="6"/>
      <c r="D9" s="6"/>
      <c r="E9" s="6"/>
      <c r="F9" s="6"/>
      <c r="G9" s="6"/>
      <c r="H9" s="6"/>
      <c r="I9" s="6"/>
      <c r="J9" s="6"/>
      <c r="K9" s="6"/>
      <c r="L9" s="6"/>
      <c r="M9" s="6"/>
      <c r="N9" s="6"/>
      <c r="O9" s="151"/>
    </row>
    <row r="10" spans="1:16" x14ac:dyDescent="0.3">
      <c r="A10" s="150"/>
      <c r="B10" s="6"/>
      <c r="C10" s="6"/>
      <c r="D10" s="6"/>
      <c r="E10" s="6"/>
      <c r="F10" s="6"/>
      <c r="G10" s="6"/>
      <c r="H10" s="6"/>
      <c r="I10" s="6"/>
      <c r="J10" s="6"/>
      <c r="K10" s="6"/>
      <c r="L10" s="6"/>
      <c r="M10" s="6"/>
      <c r="N10" s="6"/>
      <c r="O10" s="151"/>
    </row>
    <row r="11" spans="1:16" ht="15.6" x14ac:dyDescent="0.3">
      <c r="A11" s="141" t="s">
        <v>44</v>
      </c>
      <c r="B11" s="321" t="s">
        <v>170</v>
      </c>
      <c r="C11" s="322"/>
      <c r="D11" s="323"/>
      <c r="E11" s="6"/>
      <c r="F11" s="6"/>
      <c r="G11" s="6"/>
      <c r="H11" s="6"/>
      <c r="I11" s="6"/>
      <c r="J11" s="6"/>
      <c r="K11" s="6"/>
      <c r="L11" s="6"/>
      <c r="M11" s="6"/>
      <c r="N11" s="6"/>
      <c r="O11" s="151"/>
    </row>
    <row r="12" spans="1:16" x14ac:dyDescent="0.3">
      <c r="A12" s="150"/>
      <c r="B12" s="6"/>
      <c r="C12" s="6"/>
      <c r="D12" s="6"/>
      <c r="E12" s="6"/>
      <c r="F12" s="6"/>
      <c r="G12" s="6"/>
      <c r="H12" s="6"/>
      <c r="I12" s="6"/>
      <c r="J12" s="6"/>
      <c r="K12" s="6"/>
      <c r="L12" s="6"/>
      <c r="M12" s="6"/>
      <c r="N12" s="6"/>
      <c r="O12" s="151"/>
    </row>
    <row r="13" spans="1:16" ht="15.6" x14ac:dyDescent="0.3">
      <c r="A13" s="141" t="s">
        <v>64</v>
      </c>
      <c r="B13" s="6"/>
      <c r="C13" s="57" t="str">
        <f>Proprietary!$B$3</f>
        <v>Architecture</v>
      </c>
      <c r="D13" s="57" t="str">
        <f>Proprietary!$C$3</f>
        <v>Business</v>
      </c>
      <c r="E13" s="57" t="str">
        <f>Proprietary!$D$3</f>
        <v>Fashion</v>
      </c>
      <c r="F13" s="57" t="str">
        <f>Proprietary!$E$3</f>
        <v>Textile</v>
      </c>
      <c r="G13" s="57" t="str">
        <f>Proprietary!$F$3</f>
        <v>Engineering</v>
      </c>
      <c r="H13" s="57" t="str">
        <f>Proprietary!$G$3</f>
        <v>Design/Media</v>
      </c>
      <c r="I13" s="57" t="str">
        <f>Proprietary!$H$3</f>
        <v>Science/Health</v>
      </c>
      <c r="J13" s="57" t="str">
        <f>Proprietary!$I$3</f>
        <v>Liberal Arts</v>
      </c>
      <c r="K13" s="324" t="s">
        <v>70</v>
      </c>
      <c r="L13" s="324"/>
      <c r="M13" s="324"/>
      <c r="N13" s="324"/>
      <c r="O13" s="325"/>
    </row>
    <row r="14" spans="1:16" ht="15.6" x14ac:dyDescent="0.3">
      <c r="A14" s="142" t="s">
        <v>63</v>
      </c>
      <c r="B14" s="6"/>
      <c r="C14" s="248"/>
      <c r="D14" s="249"/>
      <c r="E14" s="249" t="s">
        <v>73</v>
      </c>
      <c r="F14" s="249"/>
      <c r="G14" s="249"/>
      <c r="H14" s="249"/>
      <c r="I14" s="249"/>
      <c r="J14" s="249"/>
      <c r="K14" s="324"/>
      <c r="L14" s="324"/>
      <c r="M14" s="324"/>
      <c r="N14" s="324"/>
      <c r="O14" s="325"/>
    </row>
    <row r="15" spans="1:16" ht="15.6" x14ac:dyDescent="0.3">
      <c r="A15" s="142"/>
      <c r="B15" s="6"/>
      <c r="C15" s="47"/>
      <c r="D15" s="236"/>
      <c r="E15" s="236"/>
      <c r="F15" s="236"/>
      <c r="G15" s="236"/>
      <c r="H15" s="236"/>
      <c r="I15" s="236"/>
      <c r="J15" s="236"/>
      <c r="K15" s="227"/>
      <c r="L15" s="227"/>
      <c r="M15" s="227"/>
      <c r="N15" s="227"/>
      <c r="O15" s="228"/>
    </row>
    <row r="16" spans="1:16" ht="15.75" customHeight="1" x14ac:dyDescent="0.3">
      <c r="A16" s="150"/>
      <c r="B16" s="6"/>
      <c r="C16" s="6"/>
      <c r="D16" s="6"/>
      <c r="E16" s="6"/>
      <c r="F16" s="6"/>
      <c r="G16" s="6"/>
      <c r="H16" s="6"/>
      <c r="I16" s="6"/>
      <c r="J16" s="6"/>
      <c r="K16" s="6"/>
      <c r="L16" s="6"/>
      <c r="M16" s="6"/>
      <c r="N16" s="6"/>
      <c r="O16" s="151"/>
    </row>
    <row r="17" spans="1:20" ht="12.75" customHeight="1" x14ac:dyDescent="0.3">
      <c r="A17" s="150"/>
      <c r="B17" s="6"/>
      <c r="C17" s="6"/>
      <c r="D17" s="6"/>
      <c r="E17" s="6"/>
      <c r="F17" s="6"/>
      <c r="G17" s="6"/>
      <c r="H17" s="6"/>
      <c r="I17" s="6"/>
      <c r="J17" s="6"/>
      <c r="K17" s="6"/>
      <c r="L17" s="6"/>
      <c r="M17" s="6"/>
      <c r="N17" s="6"/>
      <c r="O17" s="151"/>
    </row>
    <row r="18" spans="1:20" ht="15.75" customHeight="1" x14ac:dyDescent="0.3">
      <c r="A18" s="141" t="s">
        <v>171</v>
      </c>
      <c r="B18" s="6"/>
      <c r="C18" s="6"/>
      <c r="D18" s="237" t="s">
        <v>164</v>
      </c>
      <c r="E18" s="82">
        <v>2010</v>
      </c>
      <c r="F18" s="237" t="s">
        <v>186</v>
      </c>
      <c r="G18" s="233">
        <f>E18+1</f>
        <v>2011</v>
      </c>
      <c r="H18" s="6"/>
      <c r="I18" s="6"/>
      <c r="J18" s="6"/>
      <c r="K18" s="6"/>
      <c r="L18" s="6"/>
      <c r="M18" s="6"/>
      <c r="N18" s="6"/>
      <c r="O18" s="151"/>
    </row>
    <row r="19" spans="1:20" x14ac:dyDescent="0.3">
      <c r="A19" s="150"/>
      <c r="B19" s="6"/>
      <c r="C19" s="6"/>
      <c r="D19" s="6"/>
      <c r="E19" s="6"/>
      <c r="F19" s="6"/>
      <c r="G19" s="6"/>
      <c r="H19" s="6"/>
      <c r="I19" s="6"/>
      <c r="J19" s="227"/>
      <c r="K19" s="326" t="s">
        <v>173</v>
      </c>
      <c r="L19" s="6"/>
      <c r="M19" s="6"/>
      <c r="N19" s="6"/>
      <c r="O19" s="151"/>
    </row>
    <row r="20" spans="1:20" ht="15.6" x14ac:dyDescent="0.3">
      <c r="A20" s="141" t="s">
        <v>172</v>
      </c>
      <c r="B20" s="6"/>
      <c r="C20" s="133" t="s">
        <v>165</v>
      </c>
      <c r="D20" s="133" t="s">
        <v>166</v>
      </c>
      <c r="E20" s="133" t="s">
        <v>167</v>
      </c>
      <c r="F20" s="71" t="s">
        <v>168</v>
      </c>
      <c r="G20" s="133" t="s">
        <v>169</v>
      </c>
      <c r="H20" s="234" t="s">
        <v>46</v>
      </c>
      <c r="I20" s="6"/>
      <c r="J20" s="6"/>
      <c r="K20" s="327"/>
      <c r="L20" s="227"/>
      <c r="M20" s="227"/>
      <c r="N20" s="227"/>
      <c r="O20" s="151"/>
    </row>
    <row r="21" spans="1:20" ht="15.6" x14ac:dyDescent="0.3">
      <c r="A21" s="141"/>
      <c r="B21" s="235">
        <f>B22+1</f>
        <v>2011</v>
      </c>
      <c r="C21" s="246">
        <v>112</v>
      </c>
      <c r="D21" s="304">
        <f>'Intermediate-Calculations'!C51</f>
        <v>54.07449856733524</v>
      </c>
      <c r="E21" s="304">
        <f>'Intermediate-Calculations'!D51</f>
        <v>58.567335243553003</v>
      </c>
      <c r="F21" s="304">
        <f>'Intermediate-Calculations'!E51</f>
        <v>56.160458452722054</v>
      </c>
      <c r="G21" s="304">
        <f>'Intermediate-Calculations'!F51</f>
        <v>0</v>
      </c>
      <c r="H21" s="246">
        <f t="shared" ref="H21" si="0">SUM(C21:G21)</f>
        <v>280.8022922636103</v>
      </c>
      <c r="I21" s="6"/>
      <c r="J21" s="235">
        <f>B21</f>
        <v>2011</v>
      </c>
      <c r="K21" s="82"/>
      <c r="L21" s="227"/>
      <c r="M21" s="227"/>
      <c r="N21" s="227"/>
      <c r="O21" s="151"/>
    </row>
    <row r="22" spans="1:20" ht="15.6" x14ac:dyDescent="0.3">
      <c r="A22" s="141"/>
      <c r="B22" s="6">
        <f>E18</f>
        <v>2010</v>
      </c>
      <c r="C22" s="246">
        <v>112</v>
      </c>
      <c r="D22" s="246">
        <v>71</v>
      </c>
      <c r="E22" s="246">
        <v>66</v>
      </c>
      <c r="F22" s="246">
        <v>66</v>
      </c>
      <c r="G22" s="246">
        <v>0</v>
      </c>
      <c r="H22" s="246">
        <f>SUM(C22:G22)</f>
        <v>315</v>
      </c>
      <c r="I22" s="6"/>
      <c r="J22" s="6">
        <f t="shared" ref="J22:J26" si="1">B22</f>
        <v>2010</v>
      </c>
      <c r="K22" s="82">
        <v>804</v>
      </c>
      <c r="L22" s="6"/>
      <c r="M22" s="6"/>
      <c r="N22" s="6"/>
      <c r="O22" s="228"/>
    </row>
    <row r="23" spans="1:20" ht="15.6" x14ac:dyDescent="0.3">
      <c r="A23" s="141"/>
      <c r="B23" s="6">
        <f>B22-1</f>
        <v>2009</v>
      </c>
      <c r="C23" s="246">
        <v>142</v>
      </c>
      <c r="D23" s="246">
        <v>44</v>
      </c>
      <c r="E23" s="246">
        <v>77</v>
      </c>
      <c r="F23" s="246">
        <v>68</v>
      </c>
      <c r="G23" s="246">
        <v>0</v>
      </c>
      <c r="H23" s="246">
        <f t="shared" ref="H23:H26" si="2">SUM(C23:G23)</f>
        <v>331</v>
      </c>
      <c r="I23" s="6"/>
      <c r="J23" s="6">
        <f t="shared" si="1"/>
        <v>2009</v>
      </c>
      <c r="K23" s="82">
        <v>640</v>
      </c>
      <c r="L23" s="227"/>
      <c r="M23" s="227"/>
      <c r="N23" s="227"/>
      <c r="O23" s="151"/>
    </row>
    <row r="24" spans="1:20" ht="15.6" x14ac:dyDescent="0.3">
      <c r="A24" s="141"/>
      <c r="B24" s="6">
        <f t="shared" ref="B24:B26" si="3">B23-1</f>
        <v>2008</v>
      </c>
      <c r="C24" s="246">
        <v>144</v>
      </c>
      <c r="D24" s="246">
        <v>64</v>
      </c>
      <c r="E24" s="246">
        <v>85</v>
      </c>
      <c r="F24" s="246">
        <v>79</v>
      </c>
      <c r="G24" s="246">
        <v>0</v>
      </c>
      <c r="H24" s="246">
        <f t="shared" si="2"/>
        <v>372</v>
      </c>
      <c r="I24" s="6"/>
      <c r="J24" s="6">
        <f t="shared" si="1"/>
        <v>2008</v>
      </c>
      <c r="K24" s="82">
        <v>715</v>
      </c>
      <c r="L24" s="227"/>
      <c r="M24" s="227"/>
      <c r="N24" s="227"/>
      <c r="O24" s="151"/>
    </row>
    <row r="25" spans="1:20" ht="15.6" x14ac:dyDescent="0.3">
      <c r="A25" s="141"/>
      <c r="B25" s="6">
        <f t="shared" si="3"/>
        <v>2007</v>
      </c>
      <c r="C25" s="246">
        <v>151</v>
      </c>
      <c r="D25" s="246">
        <v>83</v>
      </c>
      <c r="E25" s="246">
        <v>79</v>
      </c>
      <c r="F25" s="246">
        <v>64</v>
      </c>
      <c r="G25" s="246">
        <v>0</v>
      </c>
      <c r="H25" s="246">
        <f t="shared" si="2"/>
        <v>377</v>
      </c>
      <c r="I25" s="6"/>
      <c r="J25" s="6">
        <f t="shared" si="1"/>
        <v>2007</v>
      </c>
      <c r="K25" s="82">
        <v>729</v>
      </c>
      <c r="L25" s="227"/>
      <c r="M25" s="227"/>
      <c r="N25" s="227"/>
      <c r="O25" s="151"/>
    </row>
    <row r="26" spans="1:20" ht="15.6" x14ac:dyDescent="0.3">
      <c r="A26" s="141"/>
      <c r="B26" s="6">
        <f t="shared" si="3"/>
        <v>2006</v>
      </c>
      <c r="C26" s="246">
        <v>149</v>
      </c>
      <c r="D26" s="246">
        <v>75</v>
      </c>
      <c r="E26" s="246">
        <v>58</v>
      </c>
      <c r="F26" s="246">
        <v>73</v>
      </c>
      <c r="G26" s="246">
        <v>0</v>
      </c>
      <c r="H26" s="246">
        <f t="shared" si="2"/>
        <v>355</v>
      </c>
      <c r="I26" s="6"/>
      <c r="J26" s="6">
        <f t="shared" si="1"/>
        <v>2006</v>
      </c>
      <c r="K26" s="82">
        <v>696</v>
      </c>
      <c r="L26" s="227"/>
      <c r="M26" s="227"/>
      <c r="N26" s="227"/>
      <c r="O26" s="151"/>
    </row>
    <row r="27" spans="1:20" ht="15.6" x14ac:dyDescent="0.3">
      <c r="A27" s="141"/>
      <c r="B27" s="6"/>
      <c r="C27" s="25"/>
      <c r="D27" s="25"/>
      <c r="E27" s="25"/>
      <c r="F27" s="25"/>
      <c r="G27" s="25"/>
      <c r="H27" s="25"/>
      <c r="I27" s="6"/>
      <c r="J27" s="6"/>
      <c r="K27" s="25"/>
      <c r="L27" s="227"/>
      <c r="M27" s="227"/>
      <c r="N27" s="227"/>
      <c r="O27" s="151"/>
    </row>
    <row r="28" spans="1:20" ht="16.2" thickBot="1" x14ac:dyDescent="0.35">
      <c r="A28" s="146"/>
      <c r="B28" s="143"/>
      <c r="C28" s="143"/>
      <c r="D28" s="143"/>
      <c r="E28" s="143"/>
      <c r="F28" s="143"/>
      <c r="G28" s="143"/>
      <c r="H28" s="143"/>
      <c r="I28" s="143"/>
      <c r="J28" s="238" t="s">
        <v>175</v>
      </c>
      <c r="K28" s="241" t="s">
        <v>174</v>
      </c>
      <c r="L28" s="242"/>
      <c r="M28" s="243"/>
      <c r="N28" s="229"/>
      <c r="O28" s="152"/>
    </row>
    <row r="29" spans="1:20" ht="14.4" thickTop="1" x14ac:dyDescent="0.3">
      <c r="A29" s="6"/>
      <c r="P29" s="6"/>
      <c r="Q29" s="6"/>
      <c r="R29" s="6"/>
      <c r="S29" s="6"/>
      <c r="T29" s="6"/>
    </row>
    <row r="30" spans="1:20" ht="14.4" thickBot="1" x14ac:dyDescent="0.35">
      <c r="A30" s="6"/>
      <c r="P30" s="6"/>
      <c r="Q30" s="6"/>
      <c r="R30" s="6"/>
      <c r="S30" s="6"/>
      <c r="T30" s="6"/>
    </row>
    <row r="31" spans="1:20" ht="16.2" thickTop="1" x14ac:dyDescent="0.3">
      <c r="A31" s="144" t="s">
        <v>117</v>
      </c>
      <c r="B31" s="328" t="s">
        <v>122</v>
      </c>
      <c r="C31" s="329"/>
      <c r="D31" s="329"/>
      <c r="E31" s="329"/>
      <c r="F31" s="329"/>
      <c r="G31" s="329"/>
      <c r="H31" s="329"/>
      <c r="I31" s="329"/>
      <c r="J31" s="329"/>
      <c r="K31" s="329"/>
      <c r="L31" s="329"/>
      <c r="M31" s="329"/>
      <c r="N31" s="148"/>
      <c r="O31" s="149"/>
      <c r="P31" s="6"/>
      <c r="Q31" s="6"/>
      <c r="R31" s="6"/>
      <c r="S31" s="6"/>
      <c r="T31" s="6"/>
    </row>
    <row r="32" spans="1:20" ht="15.6" x14ac:dyDescent="0.3">
      <c r="A32" s="142"/>
      <c r="B32" s="330"/>
      <c r="C32" s="330"/>
      <c r="D32" s="330"/>
      <c r="E32" s="330"/>
      <c r="F32" s="330"/>
      <c r="G32" s="330"/>
      <c r="H32" s="330"/>
      <c r="I32" s="330"/>
      <c r="J32" s="330"/>
      <c r="K32" s="330"/>
      <c r="L32" s="330"/>
      <c r="M32" s="330"/>
      <c r="N32" s="6"/>
      <c r="O32" s="151"/>
      <c r="P32" s="6"/>
      <c r="Q32" s="6"/>
      <c r="R32" s="6"/>
      <c r="S32" s="6"/>
      <c r="T32" s="6"/>
    </row>
    <row r="33" spans="1:20" ht="15.6" x14ac:dyDescent="0.3">
      <c r="A33" s="141"/>
      <c r="B33" s="2"/>
      <c r="C33" s="25"/>
      <c r="D33" s="6"/>
      <c r="E33" s="6"/>
      <c r="G33" s="6"/>
      <c r="H33" s="6"/>
      <c r="I33" s="6"/>
      <c r="J33" s="6"/>
      <c r="K33" s="6"/>
      <c r="L33" s="6"/>
      <c r="M33" s="6"/>
      <c r="N33" s="6"/>
      <c r="O33" s="151"/>
      <c r="P33" s="6"/>
      <c r="Q33" s="6"/>
      <c r="R33" s="6"/>
      <c r="S33" s="6"/>
      <c r="T33" s="6"/>
    </row>
    <row r="34" spans="1:20" x14ac:dyDescent="0.3">
      <c r="A34" s="150"/>
      <c r="B34" s="6"/>
      <c r="C34" s="6"/>
      <c r="D34" s="6"/>
      <c r="E34" s="6"/>
      <c r="F34" s="6"/>
      <c r="G34" s="6"/>
      <c r="H34" s="6"/>
      <c r="I34" s="6"/>
      <c r="J34" s="6"/>
      <c r="K34" s="6"/>
      <c r="L34" s="6"/>
      <c r="M34" s="6"/>
      <c r="N34" s="6"/>
      <c r="O34" s="151"/>
      <c r="P34" s="6"/>
      <c r="Q34" s="6"/>
      <c r="R34" s="6"/>
      <c r="S34" s="6"/>
      <c r="T34" s="6"/>
    </row>
    <row r="35" spans="1:20" ht="15.6" x14ac:dyDescent="0.3">
      <c r="A35" s="141" t="s">
        <v>176</v>
      </c>
      <c r="B35" s="2"/>
      <c r="C35" s="135">
        <v>21</v>
      </c>
      <c r="D35" s="6"/>
      <c r="E35" s="6"/>
      <c r="F35" s="24" t="s">
        <v>118</v>
      </c>
      <c r="G35" s="25"/>
      <c r="H35" s="305">
        <f>J74</f>
        <v>21</v>
      </c>
      <c r="I35" s="6" t="s">
        <v>184</v>
      </c>
      <c r="J35" s="6"/>
      <c r="K35" s="133"/>
      <c r="L35" s="133"/>
      <c r="M35" s="133"/>
      <c r="N35" s="133"/>
      <c r="O35" s="283"/>
      <c r="P35" s="6"/>
      <c r="Q35" s="6"/>
      <c r="R35" s="6"/>
      <c r="S35" s="6"/>
      <c r="T35" s="6"/>
    </row>
    <row r="36" spans="1:20" ht="15.6" x14ac:dyDescent="0.3">
      <c r="A36" s="141"/>
      <c r="B36" s="2"/>
      <c r="C36" s="6"/>
      <c r="D36" s="6"/>
      <c r="E36" s="25"/>
      <c r="F36" s="25"/>
      <c r="G36" s="25"/>
      <c r="H36" s="2"/>
      <c r="I36" s="6"/>
      <c r="J36" s="6"/>
      <c r="K36" s="6"/>
      <c r="L36" s="6"/>
      <c r="M36" s="6"/>
      <c r="N36" s="6"/>
      <c r="O36" s="151"/>
      <c r="P36" s="6"/>
      <c r="Q36" s="6"/>
      <c r="R36" s="6"/>
      <c r="S36" s="6"/>
      <c r="T36" s="6"/>
    </row>
    <row r="37" spans="1:20" ht="15.6" x14ac:dyDescent="0.3">
      <c r="A37" s="141" t="s">
        <v>115</v>
      </c>
      <c r="B37" s="2"/>
      <c r="C37" s="135">
        <v>46</v>
      </c>
      <c r="D37" s="24"/>
      <c r="E37" s="25"/>
      <c r="F37" s="24" t="s">
        <v>118</v>
      </c>
      <c r="G37" s="25"/>
      <c r="H37" s="305">
        <f>J73</f>
        <v>47</v>
      </c>
      <c r="I37" s="6" t="s">
        <v>184</v>
      </c>
      <c r="J37" s="6"/>
      <c r="K37" s="6"/>
      <c r="L37" s="6"/>
      <c r="M37" s="6"/>
      <c r="N37" s="6"/>
      <c r="O37" s="151"/>
      <c r="P37" s="6"/>
      <c r="Q37" s="6"/>
      <c r="R37" s="6"/>
      <c r="S37" s="6"/>
      <c r="T37" s="6"/>
    </row>
    <row r="38" spans="1:20" x14ac:dyDescent="0.3">
      <c r="A38" s="145" t="s">
        <v>98</v>
      </c>
      <c r="B38" s="2"/>
      <c r="C38" s="25"/>
      <c r="D38" s="139">
        <v>0.9</v>
      </c>
      <c r="E38" s="25"/>
      <c r="F38" s="25"/>
      <c r="G38" s="25"/>
      <c r="H38" s="2"/>
      <c r="I38" s="6"/>
      <c r="J38" s="6"/>
      <c r="K38" s="6"/>
      <c r="L38" s="6"/>
      <c r="M38" s="6"/>
      <c r="N38" s="6"/>
      <c r="O38" s="151"/>
      <c r="P38" s="6"/>
      <c r="Q38" s="6"/>
      <c r="R38" s="6"/>
      <c r="S38" s="6"/>
      <c r="T38" s="6"/>
    </row>
    <row r="39" spans="1:20" ht="15.6" x14ac:dyDescent="0.3">
      <c r="A39" s="141"/>
      <c r="B39" s="2"/>
      <c r="C39" s="6"/>
      <c r="D39" s="6"/>
      <c r="E39" s="25"/>
      <c r="F39" s="25"/>
      <c r="G39" s="25"/>
      <c r="H39" s="2"/>
      <c r="I39" s="6"/>
      <c r="J39" s="6"/>
      <c r="K39" s="6"/>
      <c r="L39" s="6"/>
      <c r="M39" s="6"/>
      <c r="N39" s="6"/>
      <c r="O39" s="151"/>
      <c r="P39" s="6"/>
      <c r="Q39" s="6"/>
      <c r="R39" s="6"/>
      <c r="S39" s="6"/>
      <c r="T39" s="6"/>
    </row>
    <row r="40" spans="1:20" ht="15.6" x14ac:dyDescent="0.3">
      <c r="A40" s="141" t="s">
        <v>114</v>
      </c>
      <c r="B40" s="2"/>
      <c r="C40" s="135">
        <v>45</v>
      </c>
      <c r="D40" s="24"/>
      <c r="E40" s="6"/>
      <c r="F40" s="24" t="s">
        <v>118</v>
      </c>
      <c r="G40" s="6"/>
      <c r="H40" s="305">
        <f>J75</f>
        <v>45</v>
      </c>
      <c r="I40" s="6" t="s">
        <v>184</v>
      </c>
      <c r="J40" s="6"/>
      <c r="K40" s="6"/>
      <c r="L40" s="6"/>
      <c r="M40" s="6"/>
      <c r="N40" s="6"/>
      <c r="O40" s="151"/>
      <c r="P40" s="6"/>
      <c r="Q40" s="6"/>
      <c r="R40" s="6"/>
      <c r="S40" s="6"/>
      <c r="T40" s="6"/>
    </row>
    <row r="41" spans="1:20" x14ac:dyDescent="0.3">
      <c r="A41" s="145" t="s">
        <v>97</v>
      </c>
      <c r="B41" s="6"/>
      <c r="C41" s="6"/>
      <c r="D41" s="139">
        <v>0.15</v>
      </c>
      <c r="E41" s="24"/>
      <c r="F41" s="24"/>
      <c r="G41" s="25"/>
      <c r="H41" s="6"/>
      <c r="I41" s="6"/>
      <c r="J41" s="6"/>
      <c r="K41" s="6"/>
      <c r="L41" s="6"/>
      <c r="M41" s="6"/>
      <c r="N41" s="6"/>
      <c r="O41" s="151"/>
      <c r="P41" s="6"/>
      <c r="Q41" s="6"/>
      <c r="R41" s="6"/>
      <c r="S41" s="6"/>
      <c r="T41" s="6"/>
    </row>
    <row r="42" spans="1:20" x14ac:dyDescent="0.3">
      <c r="A42" s="150"/>
      <c r="B42" s="6"/>
      <c r="C42" s="6"/>
      <c r="D42" s="6"/>
      <c r="E42" s="6"/>
      <c r="F42" s="6"/>
      <c r="G42" s="6"/>
      <c r="H42" s="6"/>
      <c r="I42" s="6"/>
      <c r="J42" s="6"/>
      <c r="K42" s="6"/>
      <c r="L42" s="6"/>
      <c r="M42" s="6"/>
      <c r="N42" s="6"/>
      <c r="O42" s="151"/>
      <c r="P42" s="6"/>
      <c r="Q42" s="6"/>
      <c r="R42" s="6"/>
      <c r="S42" s="6"/>
      <c r="T42" s="6"/>
    </row>
    <row r="43" spans="1:20" ht="15.6" x14ac:dyDescent="0.3">
      <c r="A43" s="141" t="s">
        <v>119</v>
      </c>
      <c r="B43" s="6"/>
      <c r="C43" s="57" t="str">
        <f>Proprietary!$B$3</f>
        <v>Architecture</v>
      </c>
      <c r="D43" s="57" t="str">
        <f>Proprietary!$C$3</f>
        <v>Business</v>
      </c>
      <c r="E43" s="57" t="str">
        <f>Proprietary!$D$3</f>
        <v>Fashion</v>
      </c>
      <c r="F43" s="57" t="str">
        <f>Proprietary!$E$3</f>
        <v>Textile</v>
      </c>
      <c r="G43" s="57" t="str">
        <f>Proprietary!$F$3</f>
        <v>Engineering</v>
      </c>
      <c r="H43" s="57" t="str">
        <f>Proprietary!$G$3</f>
        <v>Design/Media</v>
      </c>
      <c r="I43" s="57" t="str">
        <f>Proprietary!$H$3</f>
        <v>Science/Health</v>
      </c>
      <c r="J43" s="57" t="str">
        <f>Proprietary!$I$3</f>
        <v>Liberal Arts</v>
      </c>
      <c r="K43" s="324"/>
      <c r="L43" s="324"/>
      <c r="M43" s="324"/>
      <c r="N43" s="324"/>
      <c r="O43" s="325"/>
      <c r="P43" s="6"/>
      <c r="Q43" s="6"/>
      <c r="R43" s="6"/>
      <c r="S43" s="6"/>
      <c r="T43" s="6"/>
    </row>
    <row r="44" spans="1:20" ht="15.6" x14ac:dyDescent="0.3">
      <c r="A44" s="142" t="s">
        <v>63</v>
      </c>
      <c r="B44" s="6"/>
      <c r="C44" s="248"/>
      <c r="D44" s="249"/>
      <c r="E44" s="249"/>
      <c r="F44" s="249" t="s">
        <v>73</v>
      </c>
      <c r="G44" s="249"/>
      <c r="H44" s="249"/>
      <c r="I44" s="249"/>
      <c r="J44" s="249"/>
      <c r="K44" s="324"/>
      <c r="L44" s="324"/>
      <c r="M44" s="324"/>
      <c r="N44" s="324"/>
      <c r="O44" s="325"/>
      <c r="P44" s="6"/>
      <c r="Q44" s="6"/>
      <c r="R44" s="6"/>
      <c r="S44" s="6"/>
      <c r="T44" s="6"/>
    </row>
    <row r="45" spans="1:20" x14ac:dyDescent="0.3">
      <c r="A45" s="150"/>
      <c r="B45" s="6"/>
      <c r="C45" s="6"/>
      <c r="D45" s="6"/>
      <c r="E45" s="6"/>
      <c r="F45" s="6"/>
      <c r="G45" s="6"/>
      <c r="H45" s="6"/>
      <c r="I45" s="6"/>
      <c r="J45" s="6"/>
      <c r="K45" s="6"/>
      <c r="L45" s="6"/>
      <c r="M45" s="6"/>
      <c r="N45" s="6"/>
      <c r="O45" s="151"/>
      <c r="P45" s="6"/>
      <c r="Q45" s="6"/>
      <c r="R45" s="6"/>
      <c r="S45" s="6"/>
      <c r="T45" s="6"/>
    </row>
    <row r="46" spans="1:20" x14ac:dyDescent="0.3">
      <c r="A46" s="150"/>
      <c r="B46" s="6"/>
      <c r="C46" s="6"/>
      <c r="D46" s="6"/>
      <c r="E46" s="6"/>
      <c r="F46" s="6"/>
      <c r="G46" s="6"/>
      <c r="H46" s="6"/>
      <c r="I46" s="6"/>
      <c r="J46" s="6"/>
      <c r="K46" s="6"/>
      <c r="L46" s="6"/>
      <c r="M46" s="6"/>
      <c r="N46" s="6"/>
      <c r="O46" s="151"/>
      <c r="P46" s="6"/>
      <c r="Q46" s="6"/>
      <c r="R46" s="6"/>
      <c r="S46" s="6"/>
      <c r="T46" s="6"/>
    </row>
    <row r="47" spans="1:20" ht="15.6" x14ac:dyDescent="0.3">
      <c r="A47" s="141" t="s">
        <v>120</v>
      </c>
      <c r="B47" s="6"/>
      <c r="C47" s="135">
        <v>9</v>
      </c>
      <c r="D47" s="24"/>
      <c r="E47" s="25"/>
      <c r="F47" s="24" t="s">
        <v>118</v>
      </c>
      <c r="G47" s="25"/>
      <c r="H47" s="305">
        <f>J76</f>
        <v>9.67</v>
      </c>
      <c r="I47" s="6" t="s">
        <v>184</v>
      </c>
      <c r="J47" s="6"/>
      <c r="K47" s="6"/>
      <c r="L47" s="6"/>
      <c r="M47" s="6"/>
      <c r="N47" s="6"/>
      <c r="O47" s="151"/>
      <c r="P47" s="6"/>
      <c r="Q47" s="6"/>
      <c r="R47" s="6"/>
      <c r="S47" s="6"/>
      <c r="T47" s="6"/>
    </row>
    <row r="48" spans="1:20" x14ac:dyDescent="0.3">
      <c r="A48" s="145" t="s">
        <v>121</v>
      </c>
      <c r="B48" s="2"/>
      <c r="C48" s="25"/>
      <c r="D48" s="139">
        <v>0.9</v>
      </c>
      <c r="E48" s="6"/>
      <c r="F48" s="6"/>
      <c r="G48" s="6"/>
      <c r="H48" s="6"/>
      <c r="I48" s="6"/>
      <c r="J48" s="6"/>
      <c r="K48" s="6"/>
      <c r="L48" s="6"/>
      <c r="M48" s="6"/>
      <c r="N48" s="6"/>
      <c r="O48" s="151"/>
      <c r="P48" s="6"/>
      <c r="Q48" s="6"/>
      <c r="R48" s="6"/>
      <c r="S48" s="6"/>
      <c r="T48" s="6"/>
    </row>
    <row r="49" spans="1:20" x14ac:dyDescent="0.3">
      <c r="A49" s="150"/>
      <c r="B49" s="6"/>
      <c r="C49" s="6"/>
      <c r="D49" s="6"/>
      <c r="E49" s="6"/>
      <c r="F49" s="6"/>
      <c r="G49" s="6"/>
      <c r="H49" s="6"/>
      <c r="I49" s="6"/>
      <c r="J49" s="6"/>
      <c r="K49" s="6"/>
      <c r="L49" s="6"/>
      <c r="M49" s="6"/>
      <c r="N49" s="6"/>
      <c r="O49" s="151"/>
      <c r="P49" s="6"/>
      <c r="Q49" s="6"/>
      <c r="R49" s="6"/>
      <c r="S49" s="6"/>
      <c r="T49" s="6"/>
    </row>
    <row r="50" spans="1:20" x14ac:dyDescent="0.3">
      <c r="A50" s="150"/>
      <c r="B50" s="6"/>
      <c r="C50" s="6"/>
      <c r="D50" s="6"/>
      <c r="E50" s="6"/>
      <c r="F50" s="6"/>
      <c r="G50" s="6"/>
      <c r="H50" s="6"/>
      <c r="I50" s="6"/>
      <c r="J50" s="6"/>
      <c r="K50" s="6"/>
      <c r="L50" s="6"/>
      <c r="M50" s="6"/>
      <c r="N50" s="6"/>
      <c r="O50" s="151"/>
    </row>
    <row r="51" spans="1:20" ht="16.2" thickBot="1" x14ac:dyDescent="0.35">
      <c r="A51" s="146" t="s">
        <v>116</v>
      </c>
      <c r="B51" s="147"/>
      <c r="C51" s="287">
        <f>C35+C37+C40+C47</f>
        <v>121</v>
      </c>
      <c r="D51" s="143"/>
      <c r="E51" s="143"/>
      <c r="F51" s="290" t="s">
        <v>118</v>
      </c>
      <c r="G51" s="289"/>
      <c r="H51" s="288">
        <f>H35+H37+H40+H47</f>
        <v>122.67</v>
      </c>
      <c r="I51" s="143"/>
      <c r="J51" s="143"/>
      <c r="K51" s="143"/>
      <c r="L51" s="143"/>
      <c r="M51" s="143"/>
      <c r="N51" s="143"/>
      <c r="O51" s="152"/>
    </row>
    <row r="52" spans="1:20" ht="14.4" thickTop="1" x14ac:dyDescent="0.3"/>
    <row r="54" spans="1:20" ht="14.4" thickBot="1" x14ac:dyDescent="0.35"/>
    <row r="55" spans="1:20" ht="16.8" thickTop="1" thickBot="1" x14ac:dyDescent="0.35">
      <c r="A55" s="314" t="s">
        <v>123</v>
      </c>
      <c r="B55" s="315"/>
      <c r="C55" s="315"/>
      <c r="D55" s="315"/>
      <c r="E55" s="315"/>
      <c r="F55" s="316"/>
    </row>
    <row r="56" spans="1:20" ht="14.4" thickTop="1" x14ac:dyDescent="0.3">
      <c r="A56" s="159"/>
      <c r="B56" s="319" t="s">
        <v>83</v>
      </c>
      <c r="C56" s="319"/>
      <c r="D56" s="319"/>
      <c r="E56" s="319"/>
      <c r="F56" s="320"/>
    </row>
    <row r="57" spans="1:20" x14ac:dyDescent="0.3">
      <c r="A57" s="65"/>
      <c r="B57" s="132" t="s">
        <v>20</v>
      </c>
      <c r="C57" s="132" t="s">
        <v>21</v>
      </c>
      <c r="D57" s="132" t="s">
        <v>22</v>
      </c>
      <c r="E57" s="132" t="s">
        <v>23</v>
      </c>
      <c r="F57" s="76" t="s">
        <v>46</v>
      </c>
    </row>
    <row r="58" spans="1:20" x14ac:dyDescent="0.3">
      <c r="A58" s="153" t="s">
        <v>77</v>
      </c>
      <c r="B58" s="161">
        <v>5</v>
      </c>
      <c r="C58" s="161">
        <v>4</v>
      </c>
      <c r="D58" s="161">
        <v>4</v>
      </c>
      <c r="E58" s="161">
        <v>2</v>
      </c>
      <c r="F58" s="163">
        <f>SUM(B58:E58)</f>
        <v>15</v>
      </c>
    </row>
    <row r="59" spans="1:20" x14ac:dyDescent="0.3">
      <c r="A59" s="153" t="s">
        <v>185</v>
      </c>
      <c r="B59" s="161">
        <v>1</v>
      </c>
      <c r="C59" s="161">
        <v>1</v>
      </c>
      <c r="D59" s="161">
        <v>2</v>
      </c>
      <c r="E59" s="161">
        <v>3</v>
      </c>
      <c r="F59" s="163">
        <f t="shared" ref="F59:F61" si="4">SUM(B59:E59)</f>
        <v>7</v>
      </c>
    </row>
    <row r="60" spans="1:20" ht="14.4" thickBot="1" x14ac:dyDescent="0.35">
      <c r="A60" s="153" t="s">
        <v>80</v>
      </c>
      <c r="B60" s="161">
        <v>4</v>
      </c>
      <c r="C60" s="161">
        <v>4</v>
      </c>
      <c r="D60" s="161">
        <v>3</v>
      </c>
      <c r="E60" s="161">
        <v>4</v>
      </c>
      <c r="F60" s="163">
        <f t="shared" si="4"/>
        <v>15</v>
      </c>
    </row>
    <row r="61" spans="1:20" ht="15" thickTop="1" thickBot="1" x14ac:dyDescent="0.35">
      <c r="A61" s="70" t="s">
        <v>125</v>
      </c>
      <c r="B61" s="162">
        <v>0</v>
      </c>
      <c r="C61" s="162">
        <v>1</v>
      </c>
      <c r="D61" s="162">
        <v>1</v>
      </c>
      <c r="E61" s="162">
        <v>1</v>
      </c>
      <c r="F61" s="173">
        <f t="shared" si="4"/>
        <v>3</v>
      </c>
      <c r="G61" s="155">
        <f>SUM(F58:F61)</f>
        <v>40</v>
      </c>
    </row>
    <row r="62" spans="1:20" ht="15" thickTop="1" thickBot="1" x14ac:dyDescent="0.35">
      <c r="A62" s="157"/>
      <c r="B62" s="6"/>
      <c r="C62" s="6"/>
      <c r="D62" s="6"/>
      <c r="E62" s="6"/>
      <c r="F62" s="158"/>
    </row>
    <row r="63" spans="1:20" ht="14.4" thickTop="1" x14ac:dyDescent="0.3">
      <c r="A63" s="159"/>
      <c r="B63" s="319" t="s">
        <v>126</v>
      </c>
      <c r="C63" s="319"/>
      <c r="D63" s="319"/>
      <c r="E63" s="319"/>
      <c r="F63" s="320"/>
    </row>
    <row r="64" spans="1:20" x14ac:dyDescent="0.3">
      <c r="A64" s="65"/>
      <c r="B64" s="132" t="s">
        <v>20</v>
      </c>
      <c r="C64" s="132" t="s">
        <v>21</v>
      </c>
      <c r="D64" s="132" t="s">
        <v>22</v>
      </c>
      <c r="E64" s="132" t="s">
        <v>23</v>
      </c>
      <c r="F64" s="76" t="s">
        <v>46</v>
      </c>
    </row>
    <row r="65" spans="1:11" x14ac:dyDescent="0.3">
      <c r="A65" s="153" t="s">
        <v>77</v>
      </c>
      <c r="B65" s="161">
        <v>15</v>
      </c>
      <c r="C65" s="161">
        <v>12</v>
      </c>
      <c r="D65" s="161">
        <v>12</v>
      </c>
      <c r="E65" s="161">
        <v>7</v>
      </c>
      <c r="F65" s="163">
        <f>SUM(B65:E65)</f>
        <v>46</v>
      </c>
    </row>
    <row r="66" spans="1:11" x14ac:dyDescent="0.3">
      <c r="A66" s="153" t="s">
        <v>185</v>
      </c>
      <c r="B66" s="161">
        <v>3</v>
      </c>
      <c r="C66" s="161">
        <v>3</v>
      </c>
      <c r="D66" s="161">
        <v>6</v>
      </c>
      <c r="E66" s="161">
        <v>9</v>
      </c>
      <c r="F66" s="163">
        <f t="shared" ref="F66:F68" si="5">SUM(B66:E66)</f>
        <v>21</v>
      </c>
    </row>
    <row r="67" spans="1:11" ht="14.4" thickBot="1" x14ac:dyDescent="0.35">
      <c r="A67" s="153" t="s">
        <v>80</v>
      </c>
      <c r="B67" s="161">
        <v>12</v>
      </c>
      <c r="C67" s="161">
        <v>12</v>
      </c>
      <c r="D67" s="161">
        <v>9</v>
      </c>
      <c r="E67" s="161">
        <v>12</v>
      </c>
      <c r="F67" s="163">
        <f t="shared" si="5"/>
        <v>45</v>
      </c>
    </row>
    <row r="68" spans="1:11" ht="15" thickTop="1" thickBot="1" x14ac:dyDescent="0.35">
      <c r="A68" s="70" t="s">
        <v>125</v>
      </c>
      <c r="B68" s="162">
        <v>0</v>
      </c>
      <c r="C68" s="162">
        <v>3</v>
      </c>
      <c r="D68" s="162">
        <v>3</v>
      </c>
      <c r="E68" s="162">
        <v>3</v>
      </c>
      <c r="F68" s="173">
        <f t="shared" si="5"/>
        <v>9</v>
      </c>
      <c r="G68" s="155">
        <f>SUM(F65:F68)</f>
        <v>121</v>
      </c>
    </row>
    <row r="69" spans="1:11" ht="14.4" thickTop="1" x14ac:dyDescent="0.3">
      <c r="A69" s="286"/>
      <c r="B69" s="2"/>
      <c r="C69" s="2"/>
      <c r="D69" s="2"/>
      <c r="E69" s="2"/>
      <c r="F69" s="311"/>
      <c r="G69" s="6"/>
    </row>
    <row r="70" spans="1:11" ht="16.2" thickBot="1" x14ac:dyDescent="0.35">
      <c r="A70" s="157"/>
      <c r="B70" s="138" t="s">
        <v>230</v>
      </c>
      <c r="C70" s="6"/>
      <c r="D70" s="6"/>
      <c r="E70" s="6"/>
      <c r="F70" s="158"/>
    </row>
    <row r="71" spans="1:11" ht="14.4" thickTop="1" x14ac:dyDescent="0.3">
      <c r="A71" s="159"/>
      <c r="B71" s="331" t="s">
        <v>254</v>
      </c>
      <c r="C71" s="332"/>
      <c r="D71" s="332"/>
      <c r="E71" s="333"/>
      <c r="F71" s="309"/>
      <c r="G71" s="331" t="s">
        <v>255</v>
      </c>
      <c r="H71" s="332"/>
      <c r="I71" s="332"/>
      <c r="J71" s="312"/>
    </row>
    <row r="72" spans="1:11" x14ac:dyDescent="0.3">
      <c r="A72" s="65"/>
      <c r="B72" s="310" t="s">
        <v>20</v>
      </c>
      <c r="C72" s="310" t="s">
        <v>21</v>
      </c>
      <c r="D72" s="310" t="s">
        <v>22</v>
      </c>
      <c r="E72" s="310" t="s">
        <v>23</v>
      </c>
      <c r="F72" s="156"/>
      <c r="G72" s="310" t="s">
        <v>127</v>
      </c>
      <c r="H72" s="310" t="s">
        <v>128</v>
      </c>
      <c r="I72" s="310" t="s">
        <v>129</v>
      </c>
      <c r="J72" s="76" t="s">
        <v>46</v>
      </c>
    </row>
    <row r="73" spans="1:11" x14ac:dyDescent="0.3">
      <c r="A73" s="153" t="s">
        <v>77</v>
      </c>
      <c r="B73" s="178">
        <v>16</v>
      </c>
      <c r="C73" s="178">
        <v>12</v>
      </c>
      <c r="D73" s="178">
        <v>12</v>
      </c>
      <c r="E73" s="178">
        <v>7</v>
      </c>
      <c r="F73" s="156"/>
      <c r="G73" s="178">
        <v>46</v>
      </c>
      <c r="H73" s="178">
        <v>2</v>
      </c>
      <c r="I73" s="178">
        <v>0</v>
      </c>
      <c r="J73" s="180">
        <f>SUM(B73:E73)</f>
        <v>47</v>
      </c>
    </row>
    <row r="74" spans="1:11" x14ac:dyDescent="0.3">
      <c r="A74" s="153" t="s">
        <v>185</v>
      </c>
      <c r="B74" s="178">
        <v>3</v>
      </c>
      <c r="C74" s="178">
        <v>3</v>
      </c>
      <c r="D74" s="178">
        <v>6</v>
      </c>
      <c r="E74" s="178">
        <v>9</v>
      </c>
      <c r="F74" s="156"/>
      <c r="G74" s="178">
        <v>21</v>
      </c>
      <c r="H74" s="178">
        <v>0</v>
      </c>
      <c r="I74" s="178">
        <v>0</v>
      </c>
      <c r="J74" s="180">
        <f t="shared" ref="J74:J76" si="6">SUM(B74:E74)</f>
        <v>21</v>
      </c>
    </row>
    <row r="75" spans="1:11" ht="14.4" thickBot="1" x14ac:dyDescent="0.35">
      <c r="A75" s="153" t="s">
        <v>80</v>
      </c>
      <c r="B75" s="178">
        <v>12</v>
      </c>
      <c r="C75" s="178">
        <v>12</v>
      </c>
      <c r="D75" s="178">
        <v>9</v>
      </c>
      <c r="E75" s="178">
        <v>12</v>
      </c>
      <c r="F75" s="156"/>
      <c r="G75" s="178">
        <v>45</v>
      </c>
      <c r="H75" s="178">
        <v>0</v>
      </c>
      <c r="I75" s="178">
        <v>0</v>
      </c>
      <c r="J75" s="180">
        <f t="shared" si="6"/>
        <v>45</v>
      </c>
    </row>
    <row r="76" spans="1:11" ht="15" thickTop="1" thickBot="1" x14ac:dyDescent="0.35">
      <c r="A76" s="70" t="s">
        <v>125</v>
      </c>
      <c r="B76" s="179">
        <v>0</v>
      </c>
      <c r="C76" s="179">
        <v>3.5</v>
      </c>
      <c r="D76" s="179">
        <v>3.5</v>
      </c>
      <c r="E76" s="179">
        <v>2.67</v>
      </c>
      <c r="F76" s="160"/>
      <c r="G76" s="179">
        <v>8</v>
      </c>
      <c r="H76" s="179">
        <v>2</v>
      </c>
      <c r="I76" s="179">
        <v>2</v>
      </c>
      <c r="J76" s="181">
        <f t="shared" si="6"/>
        <v>9.67</v>
      </c>
      <c r="K76" s="182">
        <f>SUM(J73:J76)</f>
        <v>122.67</v>
      </c>
    </row>
    <row r="77" spans="1:11" ht="14.4" thickTop="1" x14ac:dyDescent="0.3">
      <c r="A77" s="24"/>
      <c r="B77" s="2"/>
      <c r="C77" s="2"/>
      <c r="D77" s="2"/>
      <c r="E77" s="2"/>
      <c r="F77" s="2"/>
      <c r="G77" s="2"/>
      <c r="H77" s="2"/>
      <c r="I77" s="2"/>
      <c r="J77" s="6"/>
      <c r="K77" s="6"/>
    </row>
    <row r="78" spans="1:11" x14ac:dyDescent="0.3">
      <c r="A78" s="317" t="s">
        <v>136</v>
      </c>
      <c r="B78" s="318"/>
      <c r="C78" s="318"/>
      <c r="D78" s="318"/>
      <c r="E78" s="318"/>
      <c r="F78" s="318"/>
      <c r="G78" s="318"/>
      <c r="H78" s="318"/>
      <c r="I78" s="318"/>
      <c r="J78" s="318"/>
    </row>
    <row r="79" spans="1:11" x14ac:dyDescent="0.3">
      <c r="A79" s="318"/>
      <c r="B79" s="318"/>
      <c r="C79" s="318"/>
      <c r="D79" s="318"/>
      <c r="E79" s="318"/>
      <c r="F79" s="318"/>
      <c r="G79" s="318"/>
      <c r="H79" s="318"/>
      <c r="I79" s="318"/>
      <c r="J79" s="318"/>
    </row>
    <row r="80" spans="1:11" ht="14.4" thickBot="1" x14ac:dyDescent="0.35">
      <c r="A80" s="291"/>
      <c r="B80" s="291"/>
      <c r="C80" s="291"/>
      <c r="D80" s="291"/>
      <c r="E80" s="291"/>
      <c r="F80" s="291"/>
      <c r="G80" s="291"/>
      <c r="H80" s="291"/>
      <c r="I80" s="291"/>
      <c r="J80" s="291"/>
    </row>
    <row r="81" spans="1:5" ht="16.2" thickTop="1" x14ac:dyDescent="0.3">
      <c r="B81" s="314" t="s">
        <v>135</v>
      </c>
      <c r="C81" s="315"/>
      <c r="D81" s="315"/>
      <c r="E81" s="316"/>
    </row>
    <row r="82" spans="1:5" x14ac:dyDescent="0.3">
      <c r="B82" s="170" t="s">
        <v>20</v>
      </c>
      <c r="C82" s="306" t="s">
        <v>21</v>
      </c>
      <c r="D82" s="306" t="s">
        <v>22</v>
      </c>
      <c r="E82" s="76" t="s">
        <v>23</v>
      </c>
    </row>
    <row r="83" spans="1:5" ht="14.4" thickBot="1" x14ac:dyDescent="0.35">
      <c r="A83" s="171" t="s">
        <v>138</v>
      </c>
      <c r="B83" s="307">
        <v>0</v>
      </c>
      <c r="C83" s="162">
        <v>0</v>
      </c>
      <c r="D83" s="162">
        <v>0</v>
      </c>
      <c r="E83" s="308">
        <v>0</v>
      </c>
    </row>
    <row r="84" spans="1:5" ht="14.4" thickTop="1" x14ac:dyDescent="0.3"/>
  </sheetData>
  <mergeCells count="13">
    <mergeCell ref="A6:O6"/>
    <mergeCell ref="B81:E81"/>
    <mergeCell ref="A78:J79"/>
    <mergeCell ref="B56:F56"/>
    <mergeCell ref="B11:D11"/>
    <mergeCell ref="K13:O14"/>
    <mergeCell ref="K43:O44"/>
    <mergeCell ref="B63:F63"/>
    <mergeCell ref="A55:F55"/>
    <mergeCell ref="K19:K20"/>
    <mergeCell ref="B31:M32"/>
    <mergeCell ref="B71:E71"/>
    <mergeCell ref="G71:I71"/>
  </mergeCells>
  <printOptions horizontalCentered="1"/>
  <pageMargins left="0.5" right="0.5" top="0.5" bottom="0.5" header="0.25" footer="0.25"/>
  <pageSetup scale="63" fitToHeight="2" orientation="landscape" r:id="rId1"/>
  <headerFooter>
    <oddFooter>&amp;L&amp;"Calibri,Regular"&amp;8&amp;K04-024LCR &amp;D&amp;C&amp;"Calibri,Regular"&amp;8&amp;K04-024&amp;A&amp;R&amp;"Calibri,Regular"&amp;8&amp;K04-024&amp;F</oddFooter>
  </headerFooter>
  <rowBreaks count="1" manualBreakCount="1">
    <brk id="53"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0"/>
  <sheetViews>
    <sheetView zoomScaleNormal="100" workbookViewId="0"/>
  </sheetViews>
  <sheetFormatPr defaultColWidth="9.109375" defaultRowHeight="13.8" x14ac:dyDescent="0.3"/>
  <cols>
    <col min="1" max="1" width="24.6640625" style="1" customWidth="1"/>
    <col min="2" max="7" width="10.6640625" style="1" customWidth="1"/>
    <col min="8" max="8" width="11.88671875" style="1" bestFit="1" customWidth="1"/>
    <col min="9" max="9" width="12.6640625" style="1" bestFit="1" customWidth="1"/>
    <col min="10" max="16384" width="9.109375" style="1"/>
  </cols>
  <sheetData>
    <row r="1" spans="1:15" ht="15.6" x14ac:dyDescent="0.3">
      <c r="A1" s="137" t="s">
        <v>231</v>
      </c>
      <c r="B1" s="6"/>
      <c r="C1" s="6"/>
      <c r="D1" s="6"/>
      <c r="E1" s="6"/>
      <c r="F1" s="6"/>
      <c r="G1" s="6"/>
      <c r="H1" s="6"/>
      <c r="I1" s="6"/>
    </row>
    <row r="2" spans="1:15" ht="15.6" x14ac:dyDescent="0.3">
      <c r="A2" s="138" t="s">
        <v>48</v>
      </c>
      <c r="B2" s="6"/>
      <c r="C2" s="6"/>
      <c r="D2" s="6"/>
      <c r="E2" s="6"/>
      <c r="F2" s="6"/>
      <c r="G2" s="6"/>
      <c r="H2" s="6"/>
      <c r="I2" s="6"/>
    </row>
    <row r="3" spans="1:15" ht="15.6" x14ac:dyDescent="0.3">
      <c r="A3" s="313" t="s">
        <v>222</v>
      </c>
      <c r="B3" s="313"/>
      <c r="C3" s="313"/>
      <c r="D3" s="313"/>
      <c r="E3" s="313"/>
      <c r="F3" s="313"/>
      <c r="G3" s="313"/>
      <c r="H3" s="313"/>
      <c r="I3" s="313"/>
      <c r="J3" s="284"/>
      <c r="K3" s="284"/>
      <c r="L3" s="284"/>
      <c r="M3" s="284"/>
      <c r="N3" s="284"/>
      <c r="O3" s="284"/>
    </row>
    <row r="4" spans="1:15" ht="15.6" x14ac:dyDescent="0.3">
      <c r="A4" s="334" t="s">
        <v>223</v>
      </c>
      <c r="B4" s="334"/>
      <c r="C4" s="334"/>
      <c r="D4" s="334"/>
      <c r="E4" s="334"/>
      <c r="F4" s="334"/>
      <c r="G4" s="334"/>
      <c r="H4" s="334"/>
      <c r="I4" s="334"/>
    </row>
    <row r="5" spans="1:15" ht="15.6" x14ac:dyDescent="0.3">
      <c r="A5" s="342" t="str">
        <f>'Input-Curriculum'!B11</f>
        <v>BS Fashion Merchandising</v>
      </c>
      <c r="B5" s="342"/>
      <c r="C5" s="342"/>
      <c r="D5" s="342"/>
      <c r="E5" s="342"/>
      <c r="F5" s="342"/>
      <c r="G5" s="342"/>
      <c r="H5" s="342"/>
      <c r="I5" s="342"/>
    </row>
    <row r="6" spans="1:15" ht="15.6" x14ac:dyDescent="0.3">
      <c r="A6" s="236" t="s">
        <v>224</v>
      </c>
      <c r="B6" s="336" t="str">
        <f>'Input-Curriculum'!K28</f>
        <v>School of Business</v>
      </c>
      <c r="C6" s="337"/>
      <c r="D6" s="337"/>
      <c r="E6" s="337"/>
      <c r="F6" s="337"/>
      <c r="G6" s="338"/>
      <c r="H6" s="232"/>
      <c r="I6" s="232"/>
    </row>
    <row r="7" spans="1:15" ht="12.75" customHeight="1" x14ac:dyDescent="0.3">
      <c r="A7" s="133" t="s">
        <v>180</v>
      </c>
      <c r="B7" s="339" t="s">
        <v>181</v>
      </c>
      <c r="C7" s="340"/>
      <c r="D7" s="340"/>
      <c r="E7" s="340"/>
      <c r="F7" s="340"/>
      <c r="G7" s="340"/>
      <c r="H7" s="2"/>
    </row>
    <row r="8" spans="1:15" ht="15.6" x14ac:dyDescent="0.3">
      <c r="A8" s="87" t="s">
        <v>1</v>
      </c>
      <c r="B8" s="247">
        <f>'Input-Curriculum'!B21</f>
        <v>2011</v>
      </c>
      <c r="C8" s="88">
        <f>'Input-Curriculum'!B22</f>
        <v>2010</v>
      </c>
      <c r="D8" s="88">
        <f>'Input-Curriculum'!B23</f>
        <v>2009</v>
      </c>
      <c r="E8" s="88">
        <f>'Input-Curriculum'!B24</f>
        <v>2008</v>
      </c>
      <c r="F8" s="88">
        <f>'Input-Curriculum'!B25</f>
        <v>2007</v>
      </c>
      <c r="G8" s="88">
        <f>'Input-Curriculum'!B26</f>
        <v>2006</v>
      </c>
      <c r="H8" s="2"/>
      <c r="I8" s="231"/>
      <c r="J8" s="2"/>
    </row>
    <row r="9" spans="1:15" x14ac:dyDescent="0.3">
      <c r="A9" s="8" t="s">
        <v>18</v>
      </c>
      <c r="B9" s="10">
        <f>C9*(1+Proprietary!$E$53)</f>
        <v>0</v>
      </c>
      <c r="C9" s="83"/>
      <c r="D9" s="83"/>
      <c r="E9" s="83"/>
      <c r="F9" s="83"/>
      <c r="G9" s="83"/>
      <c r="H9" s="2"/>
      <c r="J9" s="2"/>
    </row>
    <row r="10" spans="1:15" x14ac:dyDescent="0.3">
      <c r="A10" s="23" t="s">
        <v>34</v>
      </c>
      <c r="B10" s="10">
        <f>C10*(1+Proprietary!$E$53)</f>
        <v>0</v>
      </c>
      <c r="C10" s="83"/>
      <c r="D10" s="83"/>
      <c r="E10" s="83"/>
      <c r="F10" s="83"/>
      <c r="G10" s="83"/>
      <c r="H10" s="2"/>
    </row>
    <row r="11" spans="1:15" x14ac:dyDescent="0.3">
      <c r="A11" s="11" t="s">
        <v>5</v>
      </c>
      <c r="B11" s="10">
        <f>C11*(1+Proprietary!$E$53)</f>
        <v>0</v>
      </c>
      <c r="C11" s="83"/>
      <c r="D11" s="83"/>
      <c r="E11" s="83"/>
      <c r="F11" s="83"/>
      <c r="G11" s="83"/>
      <c r="H11" s="2"/>
    </row>
    <row r="12" spans="1:15" x14ac:dyDescent="0.3">
      <c r="A12" s="11" t="s">
        <v>6</v>
      </c>
      <c r="B12" s="10">
        <f>C12*(1+Proprietary!$E$53)</f>
        <v>0</v>
      </c>
      <c r="C12" s="83"/>
      <c r="D12" s="83"/>
      <c r="E12" s="83"/>
      <c r="F12" s="83"/>
      <c r="G12" s="83"/>
      <c r="H12" s="2"/>
    </row>
    <row r="13" spans="1:15" x14ac:dyDescent="0.3">
      <c r="A13" s="11" t="s">
        <v>7</v>
      </c>
      <c r="B13" s="10">
        <f>C13*(1+Proprietary!$E$53)</f>
        <v>0</v>
      </c>
      <c r="C13" s="83"/>
      <c r="D13" s="83"/>
      <c r="E13" s="83"/>
      <c r="F13" s="83"/>
      <c r="G13" s="83"/>
      <c r="H13" s="2"/>
    </row>
    <row r="14" spans="1:15" x14ac:dyDescent="0.3">
      <c r="A14" s="11" t="s">
        <v>8</v>
      </c>
      <c r="B14" s="10">
        <f>C14*(1+Proprietary!$E$53)</f>
        <v>0</v>
      </c>
      <c r="C14" s="83"/>
      <c r="D14" s="83"/>
      <c r="E14" s="83"/>
      <c r="F14" s="83"/>
      <c r="G14" s="83"/>
      <c r="H14" s="2"/>
    </row>
    <row r="15" spans="1:15" x14ac:dyDescent="0.3">
      <c r="A15" s="11" t="s">
        <v>9</v>
      </c>
      <c r="B15" s="10">
        <f>C15*(1+Proprietary!$E$53)</f>
        <v>0</v>
      </c>
      <c r="C15" s="83"/>
      <c r="D15" s="83"/>
      <c r="E15" s="83"/>
      <c r="F15" s="83"/>
      <c r="G15" s="83"/>
      <c r="H15" s="2"/>
    </row>
    <row r="16" spans="1:15" x14ac:dyDescent="0.3">
      <c r="A16" s="11" t="s">
        <v>10</v>
      </c>
      <c r="B16" s="10">
        <f>C16*(1+Proprietary!$E$53)</f>
        <v>0</v>
      </c>
      <c r="C16" s="83"/>
      <c r="D16" s="83"/>
      <c r="E16" s="83"/>
      <c r="F16" s="83"/>
      <c r="G16" s="83"/>
      <c r="H16" s="2"/>
    </row>
    <row r="17" spans="1:8" x14ac:dyDescent="0.3">
      <c r="A17" s="11" t="s">
        <v>11</v>
      </c>
      <c r="B17" s="10">
        <f>C17*(1+Proprietary!$E$53)</f>
        <v>0</v>
      </c>
      <c r="C17" s="83"/>
      <c r="D17" s="83"/>
      <c r="E17" s="83"/>
      <c r="F17" s="83"/>
      <c r="G17" s="83"/>
      <c r="H17" s="2"/>
    </row>
    <row r="18" spans="1:8" x14ac:dyDescent="0.3">
      <c r="A18" s="11" t="s">
        <v>27</v>
      </c>
      <c r="B18" s="10">
        <f>C18*(1+Proprietary!$E$53)</f>
        <v>0</v>
      </c>
      <c r="C18" s="83"/>
      <c r="D18" s="83"/>
      <c r="E18" s="83"/>
      <c r="F18" s="83"/>
      <c r="G18" s="83"/>
      <c r="H18" s="2"/>
    </row>
    <row r="19" spans="1:8" x14ac:dyDescent="0.3">
      <c r="A19" s="11" t="s">
        <v>12</v>
      </c>
      <c r="B19" s="10">
        <f>C19*(1+Proprietary!$E$53)</f>
        <v>0</v>
      </c>
      <c r="C19" s="83"/>
      <c r="D19" s="83"/>
      <c r="E19" s="83"/>
      <c r="F19" s="83"/>
      <c r="G19" s="83"/>
      <c r="H19" s="2"/>
    </row>
    <row r="20" spans="1:8" x14ac:dyDescent="0.3">
      <c r="A20" s="11" t="s">
        <v>13</v>
      </c>
      <c r="B20" s="10">
        <f>C20*(1+Proprietary!$E$53)</f>
        <v>0</v>
      </c>
      <c r="C20" s="83"/>
      <c r="D20" s="83"/>
      <c r="E20" s="83"/>
      <c r="F20" s="83"/>
      <c r="G20" s="83"/>
      <c r="H20" s="2"/>
    </row>
    <row r="21" spans="1:8" x14ac:dyDescent="0.3">
      <c r="A21" s="11" t="s">
        <v>14</v>
      </c>
      <c r="B21" s="10">
        <f>C21*(1+Proprietary!$E$53)</f>
        <v>0</v>
      </c>
      <c r="C21" s="83"/>
      <c r="D21" s="83"/>
      <c r="E21" s="83"/>
      <c r="F21" s="83"/>
      <c r="G21" s="83"/>
      <c r="H21" s="2"/>
    </row>
    <row r="22" spans="1:8" x14ac:dyDescent="0.3">
      <c r="A22" s="11" t="s">
        <v>17</v>
      </c>
      <c r="B22" s="10">
        <f>C22*(1+Proprietary!$E$53)</f>
        <v>0</v>
      </c>
      <c r="C22" s="83"/>
      <c r="D22" s="83"/>
      <c r="E22" s="83"/>
      <c r="F22" s="83"/>
      <c r="G22" s="83"/>
      <c r="H22" s="2"/>
    </row>
    <row r="23" spans="1:8" x14ac:dyDescent="0.3">
      <c r="A23" s="8" t="s">
        <v>15</v>
      </c>
      <c r="B23" s="10">
        <f>C23*(1+Proprietary!$E$53)</f>
        <v>0</v>
      </c>
      <c r="C23" s="83"/>
      <c r="D23" s="83"/>
      <c r="E23" s="83"/>
      <c r="F23" s="83"/>
      <c r="G23" s="83"/>
      <c r="H23" s="2"/>
    </row>
    <row r="24" spans="1:8" x14ac:dyDescent="0.3">
      <c r="A24" s="8" t="s">
        <v>24</v>
      </c>
      <c r="B24" s="10">
        <f>C24*(1+Proprietary!$E$53)</f>
        <v>0</v>
      </c>
      <c r="C24" s="83"/>
      <c r="D24" s="83"/>
      <c r="E24" s="83"/>
      <c r="F24" s="83"/>
      <c r="G24" s="83"/>
      <c r="H24" s="2"/>
    </row>
    <row r="25" spans="1:8" x14ac:dyDescent="0.3">
      <c r="A25" s="23" t="s">
        <v>19</v>
      </c>
      <c r="B25" s="10">
        <f>C25*(1+Proprietary!$E$53)</f>
        <v>0</v>
      </c>
      <c r="C25" s="83"/>
      <c r="D25" s="83"/>
      <c r="E25" s="83"/>
      <c r="F25" s="83"/>
      <c r="G25" s="83"/>
      <c r="H25" s="2"/>
    </row>
    <row r="26" spans="1:8" x14ac:dyDescent="0.3">
      <c r="A26" s="8" t="s">
        <v>16</v>
      </c>
      <c r="B26" s="10">
        <f>C26*(1+Proprietary!$E$53)</f>
        <v>0</v>
      </c>
      <c r="C26" s="83"/>
      <c r="D26" s="83"/>
      <c r="E26" s="83"/>
      <c r="F26" s="83"/>
      <c r="G26" s="83"/>
    </row>
    <row r="27" spans="1:8" x14ac:dyDescent="0.3">
      <c r="A27" s="8" t="s">
        <v>28</v>
      </c>
      <c r="B27" s="10">
        <f>C27*(1+Proprietary!$E$53)</f>
        <v>0</v>
      </c>
      <c r="C27" s="83"/>
      <c r="D27" s="83"/>
      <c r="E27" s="83"/>
      <c r="F27" s="83"/>
      <c r="G27" s="83"/>
    </row>
    <row r="28" spans="1:8" x14ac:dyDescent="0.3">
      <c r="A28" s="58" t="s">
        <v>35</v>
      </c>
      <c r="B28" s="10">
        <f>C28*(1+Proprietary!$E$53)</f>
        <v>0</v>
      </c>
      <c r="C28" s="83"/>
      <c r="D28" s="83"/>
      <c r="E28" s="83"/>
      <c r="F28" s="83"/>
      <c r="G28" s="83"/>
      <c r="H28" s="2"/>
    </row>
    <row r="29" spans="1:8" x14ac:dyDescent="0.3">
      <c r="A29" s="58" t="s">
        <v>31</v>
      </c>
      <c r="B29" s="10">
        <f>C29*(1+Proprietary!$E$53)</f>
        <v>0</v>
      </c>
      <c r="C29" s="83"/>
      <c r="D29" s="83"/>
      <c r="E29" s="83"/>
      <c r="F29" s="83"/>
      <c r="G29" s="83"/>
      <c r="H29" s="2"/>
    </row>
    <row r="30" spans="1:8" x14ac:dyDescent="0.3">
      <c r="A30" s="8" t="s">
        <v>0</v>
      </c>
      <c r="B30" s="9">
        <f t="shared" ref="B30:G30" si="0">SUM(B9:B29)</f>
        <v>0</v>
      </c>
      <c r="C30" s="9">
        <f t="shared" si="0"/>
        <v>0</v>
      </c>
      <c r="D30" s="9">
        <f t="shared" si="0"/>
        <v>0</v>
      </c>
      <c r="E30" s="9">
        <f t="shared" si="0"/>
        <v>0</v>
      </c>
      <c r="F30" s="9">
        <f t="shared" si="0"/>
        <v>0</v>
      </c>
      <c r="G30" s="9">
        <f t="shared" si="0"/>
        <v>0</v>
      </c>
    </row>
    <row r="31" spans="1:8" x14ac:dyDescent="0.3">
      <c r="A31" s="25"/>
      <c r="B31" s="240"/>
      <c r="C31" s="240"/>
      <c r="D31" s="240"/>
      <c r="E31" s="240"/>
      <c r="F31" s="45"/>
      <c r="G31" s="45"/>
    </row>
    <row r="32" spans="1:8" x14ac:dyDescent="0.3">
      <c r="A32" s="25"/>
      <c r="B32" s="240"/>
      <c r="C32" s="240"/>
      <c r="D32" s="240"/>
      <c r="E32" s="240"/>
      <c r="F32" s="45"/>
      <c r="G32" s="45"/>
    </row>
    <row r="33" spans="1:7" ht="14.4" x14ac:dyDescent="0.3">
      <c r="A33" s="25"/>
      <c r="B33" s="247">
        <f>B8</f>
        <v>2011</v>
      </c>
      <c r="C33" s="88">
        <f>C8</f>
        <v>2010</v>
      </c>
      <c r="D33" s="88">
        <f t="shared" ref="D33:F33" si="1">D8</f>
        <v>2009</v>
      </c>
      <c r="E33" s="88">
        <f t="shared" si="1"/>
        <v>2008</v>
      </c>
      <c r="F33" s="88">
        <f t="shared" si="1"/>
        <v>2007</v>
      </c>
      <c r="G33" s="45"/>
    </row>
    <row r="34" spans="1:7" x14ac:dyDescent="0.3">
      <c r="A34" s="8" t="s">
        <v>2</v>
      </c>
      <c r="B34" s="10">
        <f>C34*(1+Proprietary!$E$53)</f>
        <v>10149.999999999998</v>
      </c>
      <c r="C34" s="83">
        <v>10000</v>
      </c>
      <c r="D34" s="83">
        <v>15000</v>
      </c>
      <c r="E34" s="83">
        <v>20000</v>
      </c>
      <c r="F34" s="83">
        <v>30000</v>
      </c>
      <c r="G34" s="45"/>
    </row>
    <row r="36" spans="1:7" x14ac:dyDescent="0.3">
      <c r="A36" s="341" t="s">
        <v>232</v>
      </c>
      <c r="B36" s="341"/>
      <c r="C36" s="341"/>
      <c r="D36" s="341"/>
    </row>
    <row r="37" spans="1:7" ht="12.75" customHeight="1" x14ac:dyDescent="0.3">
      <c r="A37" s="341"/>
      <c r="B37" s="341"/>
      <c r="C37" s="341"/>
      <c r="D37" s="341"/>
    </row>
    <row r="38" spans="1:7" x14ac:dyDescent="0.3">
      <c r="B38" s="335" t="s">
        <v>233</v>
      </c>
      <c r="C38" s="335"/>
      <c r="D38" s="335"/>
      <c r="E38" s="335"/>
      <c r="F38" s="335"/>
    </row>
    <row r="39" spans="1:7" ht="14.4" x14ac:dyDescent="0.3">
      <c r="A39" s="89" t="s">
        <v>192</v>
      </c>
      <c r="B39" s="88">
        <f>B8</f>
        <v>2011</v>
      </c>
      <c r="C39" s="88">
        <f>C8</f>
        <v>2010</v>
      </c>
      <c r="D39" s="88">
        <f t="shared" ref="D39:F39" si="2">D8</f>
        <v>2009</v>
      </c>
      <c r="E39" s="88">
        <f t="shared" si="2"/>
        <v>2008</v>
      </c>
      <c r="F39" s="88">
        <f t="shared" si="2"/>
        <v>2007</v>
      </c>
    </row>
    <row r="40" spans="1:7" x14ac:dyDescent="0.3">
      <c r="A40" s="84" t="s">
        <v>130</v>
      </c>
      <c r="B40" s="84"/>
      <c r="C40" s="84">
        <v>8</v>
      </c>
      <c r="D40" s="84">
        <v>12</v>
      </c>
      <c r="E40" s="84">
        <v>6</v>
      </c>
      <c r="F40" s="84">
        <v>9</v>
      </c>
    </row>
    <row r="41" spans="1:7" x14ac:dyDescent="0.3">
      <c r="A41" s="84" t="s">
        <v>131</v>
      </c>
      <c r="B41" s="84"/>
      <c r="C41" s="84">
        <v>4</v>
      </c>
      <c r="D41" s="84">
        <v>6</v>
      </c>
      <c r="E41" s="84">
        <v>3</v>
      </c>
      <c r="F41" s="84">
        <v>3</v>
      </c>
    </row>
    <row r="42" spans="1:7" x14ac:dyDescent="0.3">
      <c r="A42" s="84"/>
      <c r="B42" s="84"/>
      <c r="C42" s="84"/>
      <c r="D42" s="84"/>
      <c r="E42" s="84">
        <v>6</v>
      </c>
      <c r="F42" s="84"/>
    </row>
    <row r="43" spans="1:7" x14ac:dyDescent="0.3">
      <c r="A43" s="84"/>
      <c r="B43" s="84"/>
      <c r="C43" s="84"/>
      <c r="D43" s="84"/>
      <c r="E43" s="84"/>
      <c r="F43" s="84"/>
    </row>
    <row r="44" spans="1:7" x14ac:dyDescent="0.3">
      <c r="A44" s="84"/>
      <c r="B44" s="84"/>
      <c r="C44" s="84"/>
      <c r="D44" s="84"/>
      <c r="E44" s="84"/>
      <c r="F44" s="84"/>
    </row>
    <row r="45" spans="1:7" x14ac:dyDescent="0.3">
      <c r="A45" s="84"/>
      <c r="B45" s="84"/>
      <c r="C45" s="84"/>
      <c r="D45" s="84"/>
      <c r="E45" s="84"/>
      <c r="F45" s="84"/>
    </row>
    <row r="46" spans="1:7" x14ac:dyDescent="0.3">
      <c r="A46" s="84"/>
      <c r="B46" s="84"/>
      <c r="C46" s="84"/>
      <c r="D46" s="84"/>
      <c r="E46" s="84"/>
      <c r="F46" s="84"/>
    </row>
    <row r="47" spans="1:7" x14ac:dyDescent="0.3">
      <c r="A47" s="84"/>
      <c r="B47" s="84"/>
      <c r="C47" s="84"/>
      <c r="D47" s="84"/>
      <c r="E47" s="84"/>
      <c r="F47" s="84"/>
    </row>
    <row r="48" spans="1:7" x14ac:dyDescent="0.3">
      <c r="A48" s="84"/>
      <c r="B48" s="84"/>
      <c r="C48" s="84"/>
      <c r="D48" s="84"/>
      <c r="E48" s="84"/>
      <c r="F48" s="84"/>
    </row>
    <row r="49" spans="1:6" ht="14.4" thickBot="1" x14ac:dyDescent="0.35">
      <c r="A49" s="85"/>
      <c r="B49" s="84"/>
      <c r="C49" s="84"/>
      <c r="D49" s="84"/>
      <c r="E49" s="84"/>
      <c r="F49" s="84"/>
    </row>
    <row r="50" spans="1:6" ht="14.4" thickTop="1" x14ac:dyDescent="0.3">
      <c r="A50" s="55" t="s">
        <v>46</v>
      </c>
      <c r="B50" s="56">
        <f>SUM(B40:B49)</f>
        <v>0</v>
      </c>
      <c r="C50" s="56">
        <f t="shared" ref="C50:D50" si="3">SUM(C40:C49)</f>
        <v>12</v>
      </c>
      <c r="D50" s="56">
        <f t="shared" si="3"/>
        <v>18</v>
      </c>
      <c r="E50" s="56">
        <f t="shared" ref="E50:F50" si="4">SUM(E40:E49)</f>
        <v>15</v>
      </c>
      <c r="F50" s="56">
        <f t="shared" si="4"/>
        <v>12</v>
      </c>
    </row>
    <row r="51" spans="1:6" x14ac:dyDescent="0.3">
      <c r="A51" s="24"/>
      <c r="B51" s="6"/>
      <c r="C51" s="6"/>
      <c r="D51" s="6"/>
      <c r="E51" s="6"/>
      <c r="F51" s="6"/>
    </row>
    <row r="52" spans="1:6" x14ac:dyDescent="0.3">
      <c r="B52" s="335" t="s">
        <v>233</v>
      </c>
      <c r="C52" s="335"/>
      <c r="D52" s="335"/>
      <c r="E52" s="335"/>
      <c r="F52" s="335"/>
    </row>
    <row r="53" spans="1:6" ht="14.4" x14ac:dyDescent="0.3">
      <c r="A53" s="89" t="s">
        <v>193</v>
      </c>
      <c r="B53" s="88">
        <f>B8</f>
        <v>2011</v>
      </c>
      <c r="C53" s="88">
        <f t="shared" ref="C53:F53" si="5">C8</f>
        <v>2010</v>
      </c>
      <c r="D53" s="88">
        <f t="shared" si="5"/>
        <v>2009</v>
      </c>
      <c r="E53" s="88">
        <f t="shared" si="5"/>
        <v>2008</v>
      </c>
      <c r="F53" s="88">
        <f t="shared" si="5"/>
        <v>2007</v>
      </c>
    </row>
    <row r="54" spans="1:6" x14ac:dyDescent="0.3">
      <c r="A54" s="84" t="s">
        <v>179</v>
      </c>
      <c r="B54" s="84"/>
      <c r="C54" s="84">
        <v>6</v>
      </c>
      <c r="D54" s="84">
        <v>6</v>
      </c>
      <c r="E54" s="84">
        <v>3</v>
      </c>
      <c r="F54" s="84">
        <v>6</v>
      </c>
    </row>
    <row r="55" spans="1:6" x14ac:dyDescent="0.3">
      <c r="A55" s="84" t="s">
        <v>178</v>
      </c>
      <c r="B55" s="84"/>
      <c r="C55" s="84">
        <v>3</v>
      </c>
      <c r="D55" s="84">
        <v>3</v>
      </c>
      <c r="E55" s="84">
        <v>0</v>
      </c>
      <c r="F55" s="84">
        <v>3</v>
      </c>
    </row>
    <row r="56" spans="1:6" x14ac:dyDescent="0.3">
      <c r="A56" s="84"/>
      <c r="B56" s="84"/>
      <c r="C56" s="84"/>
      <c r="D56" s="84"/>
      <c r="E56" s="84"/>
      <c r="F56" s="84"/>
    </row>
    <row r="57" spans="1:6" x14ac:dyDescent="0.3">
      <c r="A57" s="84"/>
      <c r="B57" s="84"/>
      <c r="C57" s="84"/>
      <c r="D57" s="84"/>
      <c r="E57" s="84"/>
      <c r="F57" s="84"/>
    </row>
    <row r="58" spans="1:6" x14ac:dyDescent="0.3">
      <c r="A58" s="84"/>
      <c r="B58" s="84"/>
      <c r="C58" s="84"/>
      <c r="D58" s="84"/>
      <c r="E58" s="84"/>
      <c r="F58" s="84"/>
    </row>
    <row r="59" spans="1:6" x14ac:dyDescent="0.3">
      <c r="A59" s="84"/>
      <c r="B59" s="84"/>
      <c r="C59" s="84"/>
      <c r="D59" s="84"/>
      <c r="E59" s="84"/>
      <c r="F59" s="84"/>
    </row>
    <row r="60" spans="1:6" x14ac:dyDescent="0.3">
      <c r="A60" s="84"/>
      <c r="B60" s="84"/>
      <c r="C60" s="84"/>
      <c r="D60" s="84"/>
      <c r="E60" s="84"/>
      <c r="F60" s="84"/>
    </row>
    <row r="61" spans="1:6" x14ac:dyDescent="0.3">
      <c r="A61" s="84"/>
      <c r="B61" s="84"/>
      <c r="C61" s="84"/>
      <c r="D61" s="84"/>
      <c r="E61" s="84"/>
      <c r="F61" s="84"/>
    </row>
    <row r="62" spans="1:6" x14ac:dyDescent="0.3">
      <c r="A62" s="84"/>
      <c r="B62" s="84"/>
      <c r="C62" s="84"/>
      <c r="D62" s="84"/>
      <c r="E62" s="84"/>
      <c r="F62" s="84"/>
    </row>
    <row r="63" spans="1:6" ht="14.4" thickBot="1" x14ac:dyDescent="0.35">
      <c r="A63" s="85"/>
      <c r="B63" s="84"/>
      <c r="C63" s="84"/>
      <c r="D63" s="84"/>
      <c r="E63" s="84"/>
      <c r="F63" s="84"/>
    </row>
    <row r="64" spans="1:6" ht="14.4" thickTop="1" x14ac:dyDescent="0.3">
      <c r="A64" s="55" t="s">
        <v>46</v>
      </c>
      <c r="B64" s="282">
        <f>SUM(B54:B63)</f>
        <v>0</v>
      </c>
      <c r="C64" s="282">
        <f t="shared" ref="C64:F64" si="6">SUM(C54:C63)</f>
        <v>9</v>
      </c>
      <c r="D64" s="282">
        <f t="shared" si="6"/>
        <v>9</v>
      </c>
      <c r="E64" s="282">
        <f t="shared" si="6"/>
        <v>3</v>
      </c>
      <c r="F64" s="282">
        <f t="shared" si="6"/>
        <v>9</v>
      </c>
    </row>
    <row r="66" spans="1:2" x14ac:dyDescent="0.3">
      <c r="A66" s="296" t="s">
        <v>45</v>
      </c>
      <c r="B66" s="296"/>
    </row>
    <row r="67" spans="1:2" x14ac:dyDescent="0.3">
      <c r="A67" s="297" t="s">
        <v>36</v>
      </c>
      <c r="B67" s="299" t="s">
        <v>234</v>
      </c>
    </row>
    <row r="68" spans="1:2" x14ac:dyDescent="0.3">
      <c r="A68" s="297" t="s">
        <v>37</v>
      </c>
      <c r="B68" s="296" t="s">
        <v>247</v>
      </c>
    </row>
    <row r="69" spans="1:2" x14ac:dyDescent="0.3">
      <c r="A69" s="297" t="s">
        <v>38</v>
      </c>
      <c r="B69" s="296" t="s">
        <v>101</v>
      </c>
    </row>
    <row r="70" spans="1:2" x14ac:dyDescent="0.3">
      <c r="A70" s="297" t="s">
        <v>39</v>
      </c>
      <c r="B70" s="296" t="s">
        <v>32</v>
      </c>
    </row>
  </sheetData>
  <mergeCells count="8">
    <mergeCell ref="A3:I3"/>
    <mergeCell ref="A4:I4"/>
    <mergeCell ref="B38:F38"/>
    <mergeCell ref="B52:F52"/>
    <mergeCell ref="B6:G6"/>
    <mergeCell ref="B7:G7"/>
    <mergeCell ref="A36:D37"/>
    <mergeCell ref="A5:I5"/>
  </mergeCells>
  <phoneticPr fontId="0" type="noConversion"/>
  <printOptions horizontalCentered="1"/>
  <pageMargins left="0.5" right="0.5" top="0.5" bottom="0.5" header="0.25" footer="0.25"/>
  <pageSetup scale="63" orientation="landscape" r:id="rId1"/>
  <headerFooter alignWithMargins="0">
    <oddFooter>&amp;L&amp;"Calibri,Regular"&amp;8&amp;K03-024LCR &amp;D&amp;C&amp;"Calibri,Regular"&amp;8&amp;K03-024&amp;A&amp;R&amp;"Calibri,Regular"&amp;8&amp;K03-024&amp;F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74"/>
  <sheetViews>
    <sheetView workbookViewId="0"/>
  </sheetViews>
  <sheetFormatPr defaultRowHeight="13.2" x14ac:dyDescent="0.25"/>
  <cols>
    <col min="1" max="1" width="38.33203125" customWidth="1"/>
    <col min="2" max="7" width="11.6640625" customWidth="1"/>
    <col min="8" max="8" width="2.6640625" customWidth="1"/>
    <col min="9" max="9" width="16" customWidth="1"/>
    <col min="10" max="15" width="11.6640625" customWidth="1"/>
  </cols>
  <sheetData>
    <row r="2" spans="1:16" ht="15.6" x14ac:dyDescent="0.3">
      <c r="A2" s="342" t="s">
        <v>237</v>
      </c>
      <c r="B2" s="342"/>
      <c r="C2" s="342"/>
      <c r="D2" s="342"/>
      <c r="E2" s="342"/>
      <c r="F2" s="342"/>
      <c r="G2" s="342"/>
      <c r="H2" s="342"/>
      <c r="I2" s="342"/>
      <c r="J2" s="342"/>
      <c r="K2" s="342"/>
      <c r="L2" s="342"/>
      <c r="M2" s="342"/>
      <c r="N2" s="342"/>
      <c r="O2" s="342"/>
    </row>
    <row r="3" spans="1:16" ht="15.6" x14ac:dyDescent="0.3">
      <c r="A3" s="342" t="str">
        <f>'Input-Curriculum'!B11</f>
        <v>BS Fashion Merchandising</v>
      </c>
      <c r="B3" s="342"/>
      <c r="C3" s="342"/>
      <c r="D3" s="342"/>
      <c r="E3" s="342"/>
      <c r="F3" s="342"/>
      <c r="G3" s="342"/>
      <c r="H3" s="342"/>
      <c r="I3" s="342"/>
      <c r="J3" s="342"/>
      <c r="K3" s="342"/>
      <c r="L3" s="342"/>
      <c r="M3" s="342"/>
      <c r="N3" s="342"/>
      <c r="O3" s="342"/>
      <c r="P3" s="342"/>
    </row>
    <row r="4" spans="1:16" ht="15.6" x14ac:dyDescent="0.3">
      <c r="A4" s="342" t="s">
        <v>248</v>
      </c>
      <c r="B4" s="342"/>
      <c r="C4" s="342"/>
      <c r="D4" s="342"/>
      <c r="E4" s="342"/>
      <c r="F4" s="342"/>
      <c r="G4" s="342"/>
      <c r="H4" s="342"/>
      <c r="I4" s="342"/>
      <c r="J4" s="342"/>
      <c r="K4" s="342"/>
      <c r="L4" s="342"/>
      <c r="M4" s="342"/>
      <c r="N4" s="342"/>
      <c r="O4" s="342"/>
    </row>
    <row r="5" spans="1:16" ht="15.6" x14ac:dyDescent="0.3">
      <c r="A5" s="302"/>
      <c r="B5" s="303"/>
      <c r="C5" s="15"/>
      <c r="D5" s="15"/>
      <c r="E5" s="15"/>
      <c r="F5" s="15"/>
      <c r="G5" s="15"/>
      <c r="H5" s="15"/>
      <c r="I5" s="15"/>
      <c r="J5" s="15"/>
      <c r="K5" s="15"/>
      <c r="L5" s="15"/>
      <c r="M5" s="15"/>
      <c r="N5" s="15"/>
      <c r="O5" s="1"/>
    </row>
    <row r="6" spans="1:16" ht="15.6" x14ac:dyDescent="0.3">
      <c r="A6" s="87" t="s">
        <v>96</v>
      </c>
      <c r="B6" s="88">
        <f>'Input-Curriculum'!$B$21</f>
        <v>2011</v>
      </c>
      <c r="C6" s="88">
        <f>'Input-Curriculum'!$B$22</f>
        <v>2010</v>
      </c>
      <c r="D6" s="88">
        <f>'Input-Curriculum'!$B$23</f>
        <v>2009</v>
      </c>
      <c r="E6" s="88">
        <f>'Input-Curriculum'!$B$24</f>
        <v>2008</v>
      </c>
      <c r="F6" s="88">
        <f>'Input-Curriculum'!$B$25</f>
        <v>2007</v>
      </c>
      <c r="G6" s="98" t="s">
        <v>0</v>
      </c>
      <c r="H6" s="2"/>
      <c r="I6" s="87" t="s">
        <v>55</v>
      </c>
      <c r="J6" s="88">
        <f>B6</f>
        <v>2011</v>
      </c>
      <c r="K6" s="88">
        <f>C6</f>
        <v>2010</v>
      </c>
      <c r="L6" s="88">
        <f>D6</f>
        <v>2009</v>
      </c>
      <c r="M6" s="88">
        <f>E6</f>
        <v>2008</v>
      </c>
      <c r="N6" s="97">
        <f>F6</f>
        <v>2007</v>
      </c>
      <c r="O6" s="98" t="s">
        <v>0</v>
      </c>
    </row>
    <row r="7" spans="1:16" ht="14.4" x14ac:dyDescent="0.3">
      <c r="A7" s="3" t="s">
        <v>165</v>
      </c>
      <c r="B7" s="4">
        <f>'Input-Curriculum'!C21</f>
        <v>112</v>
      </c>
      <c r="C7" s="4">
        <f>'Input-Curriculum'!C22</f>
        <v>112</v>
      </c>
      <c r="D7" s="4">
        <f>'Input-Curriculum'!C23</f>
        <v>142</v>
      </c>
      <c r="E7" s="4">
        <f>'Input-Curriculum'!C24</f>
        <v>144</v>
      </c>
      <c r="F7" s="4">
        <f>'Input-Curriculum'!C25</f>
        <v>151</v>
      </c>
      <c r="G7" s="38">
        <f>SUM(B7:F7)</f>
        <v>661</v>
      </c>
      <c r="H7" s="2"/>
      <c r="I7" s="3" t="s">
        <v>165</v>
      </c>
      <c r="J7" s="5">
        <f ca="1">B7*$J$23</f>
        <v>3399872</v>
      </c>
      <c r="K7" s="5">
        <f ca="1">C7*$J$24</f>
        <v>3225600</v>
      </c>
      <c r="L7" s="5">
        <f ca="1">D7*$J$25</f>
        <v>3894776</v>
      </c>
      <c r="M7" s="5">
        <f ca="1">E7*$J$26</f>
        <v>3834720</v>
      </c>
      <c r="N7" s="26">
        <f ca="1">F7*$J$27</f>
        <v>3833286</v>
      </c>
      <c r="O7" s="35">
        <f ca="1">SUM(J7:N7)</f>
        <v>18188254</v>
      </c>
    </row>
    <row r="8" spans="1:16" ht="14.4" x14ac:dyDescent="0.3">
      <c r="A8" s="3" t="s">
        <v>166</v>
      </c>
      <c r="B8" s="4">
        <f>'Input-Curriculum'!D21</f>
        <v>54.07449856733524</v>
      </c>
      <c r="C8" s="4">
        <f>'Input-Curriculum'!D22</f>
        <v>71</v>
      </c>
      <c r="D8" s="4">
        <f>'Input-Curriculum'!D23</f>
        <v>44</v>
      </c>
      <c r="E8" s="4">
        <f>'Input-Curriculum'!D24</f>
        <v>64</v>
      </c>
      <c r="F8" s="4">
        <f>'Input-Curriculum'!D25</f>
        <v>83</v>
      </c>
      <c r="G8" s="38">
        <f t="shared" ref="G8:G11" si="0">SUM(B8:F8)</f>
        <v>316.07449856733524</v>
      </c>
      <c r="H8" s="2"/>
      <c r="I8" s="3" t="s">
        <v>166</v>
      </c>
      <c r="J8" s="5">
        <f ca="1">B8*$J$23</f>
        <v>1641485.4785100284</v>
      </c>
      <c r="K8" s="5">
        <f ca="1">C8*$J$24</f>
        <v>2044800</v>
      </c>
      <c r="L8" s="5">
        <f ca="1">D8*$J$25</f>
        <v>1206832</v>
      </c>
      <c r="M8" s="5">
        <f ca="1">E8*J26</f>
        <v>1704320</v>
      </c>
      <c r="N8" s="26">
        <f ca="1">F8*J27</f>
        <v>2107038</v>
      </c>
      <c r="O8" s="35">
        <f t="shared" ref="O8:O11" ca="1" si="1">SUM(J8:N8)</f>
        <v>8704475.4785100296</v>
      </c>
    </row>
    <row r="9" spans="1:16" ht="14.4" x14ac:dyDescent="0.3">
      <c r="A9" s="3" t="s">
        <v>167</v>
      </c>
      <c r="B9" s="4">
        <f>'Input-Curriculum'!E21</f>
        <v>58.567335243553003</v>
      </c>
      <c r="C9" s="4">
        <f>'Input-Curriculum'!E22</f>
        <v>66</v>
      </c>
      <c r="D9" s="4">
        <f>'Input-Curriculum'!E23</f>
        <v>77</v>
      </c>
      <c r="E9" s="4">
        <f>'Input-Curriculum'!E24</f>
        <v>85</v>
      </c>
      <c r="F9" s="4">
        <f>'Input-Curriculum'!E25</f>
        <v>79</v>
      </c>
      <c r="G9" s="38">
        <f t="shared" si="0"/>
        <v>365.56733524355298</v>
      </c>
      <c r="H9" s="2"/>
      <c r="I9" s="3" t="s">
        <v>167</v>
      </c>
      <c r="J9" s="5">
        <f ca="1">B9*$J$23</f>
        <v>1777870.028653295</v>
      </c>
      <c r="K9" s="5">
        <f ca="1">C9*$J$24</f>
        <v>1900800</v>
      </c>
      <c r="L9" s="5">
        <f ca="1">D9*$J$25</f>
        <v>2111956</v>
      </c>
      <c r="M9" s="5">
        <f ca="1">E9*J26</f>
        <v>2263550</v>
      </c>
      <c r="N9" s="26">
        <f ca="1">F9*J27</f>
        <v>2005494</v>
      </c>
      <c r="O9" s="35">
        <f t="shared" ca="1" si="1"/>
        <v>10059670.028653294</v>
      </c>
    </row>
    <row r="10" spans="1:16" ht="14.4" x14ac:dyDescent="0.3">
      <c r="A10" s="3" t="s">
        <v>168</v>
      </c>
      <c r="B10" s="4">
        <f>'Input-Curriculum'!F21</f>
        <v>56.160458452722054</v>
      </c>
      <c r="C10" s="4">
        <f>'Input-Curriculum'!F22</f>
        <v>66</v>
      </c>
      <c r="D10" s="4">
        <f>'Input-Curriculum'!F23</f>
        <v>68</v>
      </c>
      <c r="E10" s="4">
        <f>'Input-Curriculum'!F24</f>
        <v>79</v>
      </c>
      <c r="F10" s="37">
        <f>'Input-Curriculum'!F25</f>
        <v>64</v>
      </c>
      <c r="G10" s="38">
        <f t="shared" si="0"/>
        <v>333.16045845272208</v>
      </c>
      <c r="H10" s="2"/>
      <c r="I10" s="3" t="s">
        <v>168</v>
      </c>
      <c r="J10" s="5">
        <f ca="1">B10*$J$23</f>
        <v>1704806.8767908306</v>
      </c>
      <c r="K10" s="5">
        <f ca="1">C10*$J$24</f>
        <v>1900800</v>
      </c>
      <c r="L10" s="5">
        <f ca="1">D10*$J$25</f>
        <v>1865104</v>
      </c>
      <c r="M10" s="5">
        <f ca="1">E10*J26</f>
        <v>2103770</v>
      </c>
      <c r="N10" s="26">
        <f ca="1">F10*J27</f>
        <v>1624704</v>
      </c>
      <c r="O10" s="35">
        <f t="shared" ca="1" si="1"/>
        <v>9199184.8767908309</v>
      </c>
    </row>
    <row r="11" spans="1:16" ht="15" thickBot="1" x14ac:dyDescent="0.35">
      <c r="A11" s="34" t="s">
        <v>169</v>
      </c>
      <c r="B11" s="4">
        <f>'Input-Curriculum'!G21</f>
        <v>0</v>
      </c>
      <c r="C11" s="39">
        <f>'Input-Curriculum'!G22</f>
        <v>0</v>
      </c>
      <c r="D11" s="39">
        <f>'Input-Curriculum'!G23</f>
        <v>0</v>
      </c>
      <c r="E11" s="39">
        <f>'Input-Curriculum'!G24</f>
        <v>0</v>
      </c>
      <c r="F11" s="40">
        <f>'Input-Curriculum'!G25</f>
        <v>0</v>
      </c>
      <c r="G11" s="41">
        <f t="shared" si="0"/>
        <v>0</v>
      </c>
      <c r="H11" s="2"/>
      <c r="I11" s="34" t="s">
        <v>169</v>
      </c>
      <c r="J11" s="29">
        <f ca="1">B11*$J$23</f>
        <v>0</v>
      </c>
      <c r="K11" s="29">
        <f ca="1">C11*$J$24</f>
        <v>0</v>
      </c>
      <c r="L11" s="29">
        <f ca="1">D11*$J$25</f>
        <v>0</v>
      </c>
      <c r="M11" s="29">
        <f ca="1">E11*J27</f>
        <v>0</v>
      </c>
      <c r="N11" s="30">
        <f ca="1">F11*J27</f>
        <v>0</v>
      </c>
      <c r="O11" s="36">
        <f t="shared" ca="1" si="1"/>
        <v>0</v>
      </c>
    </row>
    <row r="12" spans="1:16" ht="15" thickTop="1" x14ac:dyDescent="0.3">
      <c r="A12" s="99" t="s">
        <v>0</v>
      </c>
      <c r="B12" s="42">
        <f>SUM(B7:B10)</f>
        <v>280.8022922636103</v>
      </c>
      <c r="C12" s="42">
        <f>SUM(C7:C10)</f>
        <v>315</v>
      </c>
      <c r="D12" s="42">
        <f>SUM(D7:D10)</f>
        <v>331</v>
      </c>
      <c r="E12" s="42">
        <f>SUM(E7:E10)</f>
        <v>372</v>
      </c>
      <c r="F12" s="43">
        <f>SUM(F7:F11)</f>
        <v>377</v>
      </c>
      <c r="G12" s="44">
        <f>SUM(G7:G11)</f>
        <v>1675.8022922636105</v>
      </c>
      <c r="H12" s="2"/>
      <c r="I12" s="99" t="s">
        <v>0</v>
      </c>
      <c r="J12" s="31">
        <f t="shared" ref="J12:M12" ca="1" si="2">SUM(J7:J11)</f>
        <v>8524034.3839541543</v>
      </c>
      <c r="K12" s="31">
        <f t="shared" ca="1" si="2"/>
        <v>9072000</v>
      </c>
      <c r="L12" s="31">
        <f t="shared" ca="1" si="2"/>
        <v>9078668</v>
      </c>
      <c r="M12" s="31">
        <f t="shared" ca="1" si="2"/>
        <v>9906360</v>
      </c>
      <c r="N12" s="32">
        <f ca="1">SUM(N7:N11)</f>
        <v>9570522</v>
      </c>
      <c r="O12" s="33">
        <f ca="1">SUM(O7:O11)</f>
        <v>46151584.383954152</v>
      </c>
    </row>
    <row r="13" spans="1:16" ht="13.8" x14ac:dyDescent="0.3">
      <c r="A13" s="6"/>
      <c r="B13" s="7"/>
      <c r="C13" s="7"/>
      <c r="D13" s="7"/>
      <c r="E13" s="7"/>
      <c r="F13" s="7"/>
      <c r="G13" s="7"/>
      <c r="H13" s="2"/>
      <c r="I13" s="6"/>
      <c r="J13" s="6"/>
      <c r="K13" s="6"/>
      <c r="L13" s="6"/>
      <c r="M13" s="6"/>
      <c r="N13" s="6"/>
      <c r="O13" s="6"/>
    </row>
    <row r="14" spans="1:16" ht="12.75" customHeight="1" x14ac:dyDescent="0.3">
      <c r="A14" s="6"/>
      <c r="B14" s="6"/>
      <c r="C14" s="6"/>
      <c r="D14" s="6"/>
      <c r="E14" s="6"/>
      <c r="F14" s="6"/>
      <c r="G14" s="6"/>
      <c r="H14" s="2"/>
      <c r="I14" s="1"/>
      <c r="J14" s="343" t="s">
        <v>107</v>
      </c>
      <c r="K14" s="344"/>
      <c r="L14" s="344"/>
      <c r="M14" s="344"/>
      <c r="N14" s="344"/>
      <c r="O14" s="345"/>
    </row>
    <row r="15" spans="1:16" ht="15.6" x14ac:dyDescent="0.3">
      <c r="A15" s="87" t="s">
        <v>1</v>
      </c>
      <c r="B15" s="88">
        <f>B6</f>
        <v>2011</v>
      </c>
      <c r="C15" s="88">
        <f>C6</f>
        <v>2010</v>
      </c>
      <c r="D15" s="88">
        <f>D6</f>
        <v>2009</v>
      </c>
      <c r="E15" s="88">
        <f>E6</f>
        <v>2008</v>
      </c>
      <c r="F15" s="97">
        <f>F6</f>
        <v>2007</v>
      </c>
      <c r="G15" s="98" t="s">
        <v>0</v>
      </c>
      <c r="H15" s="2"/>
      <c r="J15" s="88">
        <f>B6</f>
        <v>2011</v>
      </c>
      <c r="K15" s="88">
        <f t="shared" ref="K15:N15" si="3">C6</f>
        <v>2010</v>
      </c>
      <c r="L15" s="88">
        <f t="shared" si="3"/>
        <v>2009</v>
      </c>
      <c r="M15" s="88">
        <f t="shared" si="3"/>
        <v>2008</v>
      </c>
      <c r="N15" s="88">
        <f t="shared" si="3"/>
        <v>2007</v>
      </c>
      <c r="O15" s="88" t="s">
        <v>0</v>
      </c>
    </row>
    <row r="16" spans="1:16" ht="14.4" x14ac:dyDescent="0.3">
      <c r="A16" s="8" t="s">
        <v>2</v>
      </c>
      <c r="B16" s="10">
        <f>'Input-Expenses'!B34</f>
        <v>10149.999999999998</v>
      </c>
      <c r="C16" s="10">
        <f>'Input-Expenses'!C34</f>
        <v>10000</v>
      </c>
      <c r="D16" s="10">
        <f>'Input-Expenses'!D34</f>
        <v>15000</v>
      </c>
      <c r="E16" s="10">
        <f>'Input-Expenses'!E34</f>
        <v>20000</v>
      </c>
      <c r="F16" s="10">
        <f>'Input-Expenses'!F34</f>
        <v>30000</v>
      </c>
      <c r="G16" s="35">
        <f>SUM(B16:F16)</f>
        <v>85150</v>
      </c>
      <c r="H16" s="2"/>
      <c r="I16" s="2"/>
      <c r="J16" s="100">
        <f ca="1">J12-B51</f>
        <v>4733733.319155883</v>
      </c>
      <c r="K16" s="100">
        <f ca="1">K12-C51</f>
        <v>4816291.1760660447</v>
      </c>
      <c r="L16" s="100">
        <f ca="1">L12-D51</f>
        <v>4987186.3501649257</v>
      </c>
      <c r="M16" s="100">
        <f ca="1">M12-E51</f>
        <v>5986175.2605798244</v>
      </c>
      <c r="N16" s="100">
        <f ca="1">N12-F51</f>
        <v>5909875.1376961377</v>
      </c>
      <c r="O16" s="100">
        <f ca="1">SUM(J16:N16)</f>
        <v>26433261.243662819</v>
      </c>
    </row>
    <row r="17" spans="1:15" ht="14.4" x14ac:dyDescent="0.3">
      <c r="A17" s="8" t="s">
        <v>220</v>
      </c>
      <c r="B17" s="10">
        <f>IF('Input-Curriculum'!$C$14="yes",(Proprietary!C35)*('Input-Expenses'!B50/Assumptions!$B$28),IF('Input-Curriculum'!$D$14="yes",(Proprietary!D35)*('Input-Expenses'!B50/Assumptions!$C$28),IF('Input-Curriculum'!$E$14="yes",(Proprietary!E35)*('Input-Expenses'!B50/Assumptions!$D$28),IF('Input-Curriculum'!$F$14="yes",(Proprietary!F35)*('Input-Expenses'!B50/Assumptions!$E$28),IF('Input-Curriculum'!$G$14="yes",(Proprietary!G35)*('Input-Expenses'!B50/Assumptions!$F$28),IF('Input-Curriculum'!$H$14="yes",(Proprietary!H35)*('Input-Expenses'!B50/Assumptions!$G$28),IF('Input-Curriculum'!$I$14="yes",(Proprietary!I35)*('Input-Expenses'!B50/Assumptions!$H$28),IF('Input-Curriculum'!$J$14="yes",(Proprietary!J35)*('Input-Expenses'!B50/Assumptions!$I$28),0))))))))</f>
        <v>0</v>
      </c>
      <c r="C17" s="10">
        <f>IF('Input-Curriculum'!$C$14="yes",(Proprietary!C38)*('Input-Expenses'!C50/Assumptions!$B$28),IF('Input-Curriculum'!$D$14="yes",(Proprietary!D38)*('Input-Expenses'!C50/Assumptions!$C$28),IF('Input-Curriculum'!$E$14="yes",(Proprietary!E38)*('Input-Expenses'!C50/Assumptions!$D$28),IF('Input-Curriculum'!$F$14="yes",(Proprietary!F38)*('Input-Expenses'!C50/Assumptions!$E$28),IF('Input-Curriculum'!$G$14="yes",(Proprietary!G38)*('Input-Expenses'!C50/Assumptions!$F$28),IF('Input-Curriculum'!$H$14="yes",(Proprietary!H38)*('Input-Expenses'!C50/Assumptions!$G$28),IF('Input-Curriculum'!$I$14="yes",(Proprietary!I38)*('Input-Expenses'!C50/Assumptions!$H$28),IF('Input-Curriculum'!$J$14="yes",(Proprietary!J38)*('Input-Expenses'!C50/Assumptions!$I$28),0))))))))</f>
        <v>40000</v>
      </c>
      <c r="D17" s="10">
        <f>IF('Input-Curriculum'!$C$14="yes",(Proprietary!$C41)*('Input-Expenses'!D50/Assumptions!$B$28),IF('Input-Curriculum'!$D$14="yes",(Proprietary!$D41)*('Input-Expenses'!D50/Assumptions!$C$28),IF('Input-Curriculum'!$E$14="yes",(Proprietary!$E41)*('Input-Expenses'!D50/Assumptions!$D$28),IF('Input-Curriculum'!$F$14="yes",(Proprietary!$F41)*('Input-Expenses'!D50/Assumptions!$E$28),IF('Input-Curriculum'!$G$14="yes",(Proprietary!$G41)*('Input-Expenses'!D50/Assumptions!$F$28),IF('Input-Curriculum'!$H$14="yes",(Proprietary!$H41)*('Input-Expenses'!D50/Assumptions!$G$28),IF('Input-Curriculum'!$I$14="yes",(Proprietary!$I41)*('Input-Expenses'!D50/Assumptions!$H$28),IF('Input-Curriculum'!$J$14="yes",(Proprietary!$J41)*('Input-Expenses'!D50/Assumptions!$I$28),0))))))))</f>
        <v>58200</v>
      </c>
      <c r="E17" s="10">
        <f>IF('Input-Curriculum'!$C$14="yes",(Proprietary!$C44)*('Input-Expenses'!E50/Assumptions!$B$28),IF('Input-Curriculum'!$D$14="yes",(Proprietary!$D44)*('Input-Expenses'!E50/Assumptions!$C$28),IF('Input-Curriculum'!$E$14="yes",(Proprietary!$E44)*('Input-Expenses'!E50/Assumptions!$D$28),IF('Input-Curriculum'!$F$14="yes",(Proprietary!$F44)*('Input-Expenses'!E50/Assumptions!$E$28),IF('Input-Curriculum'!$G$14="yes",(Proprietary!$G44)*('Input-Expenses'!E50/Assumptions!$F$28),IF('Input-Curriculum'!$H$14="yes",(Proprietary!$H44)*('Input-Expenses'!E50/Assumptions!$G$28),IF('Input-Curriculum'!$I$14="yes",(Proprietary!$I44)*('Input-Expenses'!E50/Assumptions!$H$28),IF('Input-Curriculum'!$J$14="yes",(Proprietary!$J44)*('Input-Expenses'!E50/Assumptions!$I$28),0))))))))</f>
        <v>46802.5</v>
      </c>
      <c r="F17" s="10">
        <f>IF('Input-Curriculum'!$C$14="yes",(Proprietary!$C47)*('Input-Expenses'!F50/Assumptions!$B$28),IF('Input-Curriculum'!$D$14="yes",(Proprietary!$D47)*('Input-Expenses'!F50/Assumptions!$C$28),IF('Input-Curriculum'!$E$14="yes",(Proprietary!$E47)*('Input-Expenses'!F50/Assumptions!$D$28),IF('Input-Curriculum'!$F$14="yes",(Proprietary!$F47)*('Input-Expenses'!F50/Assumptions!$E$28),IF('Input-Curriculum'!$G$14="yes",(Proprietary!$G47)*('Input-Expenses'!F50/Assumptions!$F$28),IF('Input-Curriculum'!$H$14="yes",(Proprietary!$H47)*('Input-Expenses'!F50/Assumptions!$G$28),IF('Input-Curriculum'!$I$14="yes",(Proprietary!$I47)*('Input-Expenses'!F50/Assumptions!$H$28),IF('Input-Curriculum'!$J$14="yes",(Proprietary!$J47)*('Input-Expenses'!F50/Assumptions!$I$28),0))))))))</f>
        <v>36318.74</v>
      </c>
      <c r="G17" s="35">
        <f t="shared" ref="G17:G50" si="4">SUM(B17:F17)</f>
        <v>181321.24</v>
      </c>
      <c r="H17" s="2"/>
      <c r="I17" s="13"/>
      <c r="J17" s="13"/>
      <c r="K17" s="13"/>
      <c r="L17" s="13"/>
      <c r="M17" s="13"/>
      <c r="N17" s="13"/>
      <c r="O17" s="1"/>
    </row>
    <row r="18" spans="1:15" ht="14.4" x14ac:dyDescent="0.3">
      <c r="A18" s="8" t="s">
        <v>214</v>
      </c>
      <c r="B18" s="10">
        <f>'Intermediate-Calculations'!G156</f>
        <v>33834.999999999993</v>
      </c>
      <c r="C18" s="10">
        <f>'Intermediate-Calculations'!H156</f>
        <v>36892.712499999994</v>
      </c>
      <c r="D18" s="10">
        <f>'Intermediate-Calculations'!I156</f>
        <v>38831.524999999994</v>
      </c>
      <c r="E18" s="10">
        <f>'Intermediate-Calculations'!J156</f>
        <v>40608.189124999997</v>
      </c>
      <c r="F18" s="10">
        <f>'Intermediate-Calculations'!K156</f>
        <v>41721.909215416665</v>
      </c>
      <c r="G18" s="35">
        <f>SUM(B18:F18)</f>
        <v>191889.33584041666</v>
      </c>
      <c r="H18" s="2"/>
      <c r="I18" s="13"/>
      <c r="J18" s="13"/>
      <c r="K18" s="13"/>
      <c r="L18" s="13"/>
      <c r="M18" s="13"/>
      <c r="N18" s="13"/>
      <c r="O18" s="1"/>
    </row>
    <row r="19" spans="1:15" ht="14.4" x14ac:dyDescent="0.3">
      <c r="A19" s="8" t="s">
        <v>215</v>
      </c>
      <c r="B19" s="10">
        <f>'Intermediate-Calculations'!G161</f>
        <v>399500</v>
      </c>
      <c r="C19" s="10">
        <f>'Intermediate-Calculations'!H161</f>
        <v>440002.49999999994</v>
      </c>
      <c r="D19" s="10">
        <f>'Intermediate-Calculations'!I161</f>
        <v>445230</v>
      </c>
      <c r="E19" s="10">
        <f>'Intermediate-Calculations'!J161</f>
        <v>477385.5</v>
      </c>
      <c r="F19" s="10">
        <f>'Intermediate-Calculations'!K161</f>
        <v>470781.66725</v>
      </c>
      <c r="G19" s="35">
        <f>SUM(B19:F19)</f>
        <v>2232899.6672499999</v>
      </c>
      <c r="H19" s="2"/>
      <c r="I19" s="13"/>
      <c r="J19" s="13"/>
      <c r="K19" s="13"/>
      <c r="L19" s="13"/>
      <c r="M19" s="13"/>
      <c r="N19" s="13"/>
      <c r="O19" s="1"/>
    </row>
    <row r="20" spans="1:15" ht="14.4" x14ac:dyDescent="0.3">
      <c r="A20" s="8" t="s">
        <v>216</v>
      </c>
      <c r="B20" s="10">
        <f>'Intermediate-Calculations'!G166</f>
        <v>11603.999999999998</v>
      </c>
      <c r="C20" s="10">
        <f>'Intermediate-Calculations'!H166</f>
        <v>14722.574999999997</v>
      </c>
      <c r="D20" s="10">
        <f>'Intermediate-Calculations'!I166</f>
        <v>12032.849999999997</v>
      </c>
      <c r="E20" s="10">
        <f>'Intermediate-Calculations'!J166</f>
        <v>13577.405249999996</v>
      </c>
      <c r="F20" s="10">
        <f>'Intermediate-Calculations'!K166</f>
        <v>13396.167248999995</v>
      </c>
      <c r="G20" s="35">
        <f>SUM(B20:F20)</f>
        <v>65332.99749899999</v>
      </c>
      <c r="H20" s="2"/>
      <c r="I20" s="13"/>
      <c r="J20" s="13"/>
      <c r="K20" s="13"/>
      <c r="L20" s="13"/>
      <c r="M20" s="13"/>
      <c r="N20" s="13"/>
      <c r="O20" s="1"/>
    </row>
    <row r="21" spans="1:15" ht="14.4" x14ac:dyDescent="0.3">
      <c r="A21" s="8" t="s">
        <v>18</v>
      </c>
      <c r="B21" s="10">
        <f>'Input-Expenses'!C9</f>
        <v>0</v>
      </c>
      <c r="C21" s="10">
        <f>'Input-Expenses'!D9</f>
        <v>0</v>
      </c>
      <c r="D21" s="10">
        <f>'Input-Expenses'!E9</f>
        <v>0</v>
      </c>
      <c r="E21" s="10">
        <f>'Input-Expenses'!F9</f>
        <v>0</v>
      </c>
      <c r="F21" s="10">
        <f>'Input-Expenses'!G9</f>
        <v>0</v>
      </c>
      <c r="G21" s="35">
        <f t="shared" si="4"/>
        <v>0</v>
      </c>
      <c r="H21" s="2"/>
      <c r="I21" s="50" t="s">
        <v>26</v>
      </c>
      <c r="J21" s="51"/>
      <c r="K21" s="8">
        <f>'Input-Curriculum'!C51</f>
        <v>121</v>
      </c>
      <c r="L21" s="13"/>
      <c r="M21" s="13"/>
      <c r="N21" s="13"/>
      <c r="O21" s="1"/>
    </row>
    <row r="22" spans="1:15" ht="14.4" x14ac:dyDescent="0.3">
      <c r="A22" s="73" t="s">
        <v>3</v>
      </c>
      <c r="B22" s="10">
        <f>SUM(B16:B21)*Assumptions!$B$31</f>
        <v>118323.14</v>
      </c>
      <c r="C22" s="10">
        <f>SUM(C16:C21)*Assumptions!$B$31</f>
        <v>140820.62474999996</v>
      </c>
      <c r="D22" s="10">
        <f>SUM(D16:D21)*Assumptions!$B$31</f>
        <v>148016.53750000001</v>
      </c>
      <c r="E22" s="10">
        <f>SUM(E16:E21)*Assumptions!$B$31</f>
        <v>155577.13453750001</v>
      </c>
      <c r="F22" s="10">
        <f>SUM(F16:F21)*Assumptions!$B$31</f>
        <v>153976.80576574834</v>
      </c>
      <c r="G22" s="35">
        <f t="shared" si="4"/>
        <v>716714.2425532483</v>
      </c>
      <c r="H22" s="2"/>
      <c r="I22" s="1"/>
      <c r="J22" s="1"/>
      <c r="K22" s="1"/>
      <c r="L22" s="1"/>
      <c r="M22" s="1"/>
      <c r="N22" s="1"/>
      <c r="O22" s="1"/>
    </row>
    <row r="23" spans="1:15" ht="14.4" x14ac:dyDescent="0.3">
      <c r="A23" s="8" t="s">
        <v>182</v>
      </c>
      <c r="B23" s="10">
        <f>IF('Input-Curriculum'!$C$14="yes",('Input-Expenses'!B$64)*(Proprietary!$C37),IF('Input-Curriculum'!$D$14="yes",('Input-Expenses'!B$64)*(Proprietary!$D37),IF('Input-Curriculum'!$E$14="yes",('Input-Expenses'!B$64)*(Proprietary!$E37),IF('Input-Curriculum'!$F$14="yes",('Input-Expenses'!B$64)*(Proprietary!$F37),IF('Input-Curriculum'!$G$14="yes",('Input-Expenses'!B$64)*(Proprietary!$G37),IF('Input-Curriculum'!$H$14="yes",('Input-Expenses'!B$64)*(Proprietary!$H37),IF('Input-Curriculum'!$I$14="yes",('Input-Expenses'!B$64)*(Proprietary!$I37),IF('Input-Curriculum'!$J$14="yes",('Input-Expenses'!B$64)*(Proprietary!$J37),0))))))))</f>
        <v>0</v>
      </c>
      <c r="C23" s="10">
        <f>IF('Input-Curriculum'!$C$14="yes",('Input-Expenses'!C$64)*(Proprietary!$C40),IF('Input-Curriculum'!$D$14="yes",('Input-Expenses'!C$64)*(Proprietary!$D40),IF('Input-Curriculum'!$E$14="yes",('Input-Expenses'!C$64)*(Proprietary!$E40),IF('Input-Curriculum'!$F$14="yes",('Input-Expenses'!C$64)*(Proprietary!$F40),IF('Input-Curriculum'!$G$14="yes",('Input-Expenses'!C$64)*(Proprietary!$G40),IF('Input-Curriculum'!$H$14="yes",('Input-Expenses'!C$64)*(Proprietary!$H40),IF('Input-Curriculum'!$I$14="yes",('Input-Expenses'!C$64)*(Proprietary!$I40),IF('Input-Curriculum'!$J$14="yes",('Input-Expenses'!C$64)*(Proprietary!$J40),0))))))))</f>
        <v>12537.313432835819</v>
      </c>
      <c r="D23" s="10">
        <f>IF('Input-Curriculum'!$C$14="yes",('Input-Expenses'!D$64)*(Proprietary!$C43),IF('Input-Curriculum'!$D$14="yes",('Input-Expenses'!D$64)*(Proprietary!$D43),IF('Input-Curriculum'!$E$14="yes",('Input-Expenses'!D$64)*(Proprietary!$E43),IF('Input-Curriculum'!$F$14="yes",('Input-Expenses'!D$64)*(Proprietary!$F43),IF('Input-Curriculum'!$G$14="yes",('Input-Expenses'!D$64)*(Proprietary!$G43),IF('Input-Curriculum'!$H$14="yes",('Input-Expenses'!D$64)*(Proprietary!$H43),IF('Input-Curriculum'!$I$14="yes",('Input-Expenses'!D$64)*(Proprietary!$I43),IF('Input-Curriculum'!$J$14="yes",('Input-Expenses'!D$64)*(Proprietary!$J43),0))))))))</f>
        <v>12161.194029850743</v>
      </c>
      <c r="E23" s="10">
        <f>IF('Input-Curriculum'!$C$14="yes",('Input-Expenses'!E$64)*(Proprietary!$C46),IF('Input-Curriculum'!$D$14="yes",('Input-Expenses'!E$64)*(Proprietary!$D46),IF('Input-Curriculum'!$E$14="yes",('Input-Expenses'!E$64)*(Proprietary!$E46),IF('Input-Curriculum'!$F$14="yes",('Input-Expenses'!E$64)*(Proprietary!$F46),IF('Input-Curriculum'!$G$14="yes",('Input-Expenses'!E$64)*(Proprietary!$G46),IF('Input-Curriculum'!$H$14="yes",('Input-Expenses'!E$64)*(Proprietary!$H46),IF('Input-Curriculum'!$I$14="yes",('Input-Expenses'!E$64)*(Proprietary!$I46),IF('Input-Curriculum'!$J$14="yes",('Input-Expenses'!E$64)*(Proprietary!$J46),0))))))))</f>
        <v>3911.8507462686557</v>
      </c>
      <c r="F23" s="10">
        <f>IF('Input-Curriculum'!$C$14="yes",('Input-Expenses'!F$64)*(Proprietary!$C49),IF('Input-Curriculum'!$D$14="yes",('Input-Expenses'!F$64)*(Proprietary!$D49),IF('Input-Curriculum'!$E$14="yes",('Input-Expenses'!F$64)*(Proprietary!$E49),IF('Input-Curriculum'!$F$14="yes",('Input-Expenses'!F$64)*(Proprietary!$F49),IF('Input-Curriculum'!$G$14="yes",('Input-Expenses'!F$64)*(Proprietary!$G49),IF('Input-Curriculum'!$H$14="yes",('Input-Expenses'!F$64)*(Proprietary!$H49),IF('Input-Curriculum'!$I$14="yes",('Input-Expenses'!F$64)*(Proprietary!$I49),IF('Input-Curriculum'!$J$14="yes",('Input-Expenses'!F$64)*(Proprietary!$J49),0))))))))</f>
        <v>11383.485671641787</v>
      </c>
      <c r="G23" s="35">
        <f t="shared" si="4"/>
        <v>39993.843880597</v>
      </c>
      <c r="H23" s="2"/>
      <c r="I23" s="11">
        <f>B6</f>
        <v>2011</v>
      </c>
      <c r="J23" s="10">
        <f ca="1">LOOKUP(I23,Assumptions!$B$15:$J$15,Assumptions!$B$16:$F$16)</f>
        <v>30356</v>
      </c>
      <c r="K23" s="239"/>
      <c r="M23" s="48"/>
      <c r="N23" s="48"/>
      <c r="O23" s="1"/>
    </row>
    <row r="24" spans="1:15" ht="14.4" x14ac:dyDescent="0.3">
      <c r="A24" s="8" t="s">
        <v>213</v>
      </c>
      <c r="B24" s="10">
        <f>'Intermediate-Calculations'!B156</f>
        <v>127259.99999999997</v>
      </c>
      <c r="C24" s="10">
        <f>'Intermediate-Calculations'!C156</f>
        <v>138760.64999999997</v>
      </c>
      <c r="D24" s="10">
        <f>'Intermediate-Calculations'!D156</f>
        <v>146052.89999999997</v>
      </c>
      <c r="E24" s="10">
        <f>'Intermediate-Calculations'!E156</f>
        <v>152735.27849999999</v>
      </c>
      <c r="F24" s="10">
        <f>'Intermediate-Calculations'!F156</f>
        <v>156924.19585499997</v>
      </c>
      <c r="G24" s="35">
        <f>SUM(B24:F24)</f>
        <v>721733.02435499977</v>
      </c>
      <c r="H24" s="2"/>
      <c r="I24" s="3">
        <f>I23-1</f>
        <v>2010</v>
      </c>
      <c r="J24" s="10">
        <f ca="1">LOOKUP(I24,Assumptions!$B$15:$J$15,Assumptions!$B$16:$F$16)</f>
        <v>28800</v>
      </c>
      <c r="K24" s="1"/>
      <c r="L24" s="14"/>
      <c r="M24" s="225"/>
      <c r="N24" s="226"/>
      <c r="O24" s="1"/>
    </row>
    <row r="25" spans="1:15" ht="14.4" x14ac:dyDescent="0.3">
      <c r="A25" s="8" t="s">
        <v>217</v>
      </c>
      <c r="B25" s="10">
        <f>'Intermediate-Calculations'!B161</f>
        <v>29462.686567164172</v>
      </c>
      <c r="C25" s="10">
        <f>'Intermediate-Calculations'!C161</f>
        <v>32449.701492537304</v>
      </c>
      <c r="D25" s="10">
        <f>'Intermediate-Calculations'!D161</f>
        <v>32835.223880597012</v>
      </c>
      <c r="E25" s="10">
        <f>'Intermediate-Calculations'!E161</f>
        <v>35206.6567164179</v>
      </c>
      <c r="F25" s="10">
        <f>'Intermediate-Calculations'!F161</f>
        <v>34719.631298507447</v>
      </c>
      <c r="G25" s="35">
        <f>SUM(B25:F25)</f>
        <v>164673.89995522384</v>
      </c>
      <c r="H25" s="2"/>
      <c r="I25" s="3">
        <f t="shared" ref="I25:I27" si="5">I24-1</f>
        <v>2009</v>
      </c>
      <c r="J25" s="10">
        <f ca="1">LOOKUP(I25,Assumptions!$B$15:$J$15,Assumptions!$B$16:$F$16)</f>
        <v>27428</v>
      </c>
      <c r="K25" s="1"/>
      <c r="L25" s="14"/>
      <c r="M25" s="64"/>
      <c r="N25" s="64"/>
      <c r="O25" s="1"/>
    </row>
    <row r="26" spans="1:15" ht="14.4" x14ac:dyDescent="0.3">
      <c r="A26" s="8" t="s">
        <v>218</v>
      </c>
      <c r="B26" s="10">
        <f>'Intermediate-Calculations'!B166</f>
        <v>43644.895522388055</v>
      </c>
      <c r="C26" s="10">
        <f>'Intermediate-Calculations'!C166</f>
        <v>55374.461194029842</v>
      </c>
      <c r="D26" s="10">
        <f>'Intermediate-Calculations'!D166</f>
        <v>45257.883582089547</v>
      </c>
      <c r="E26" s="10">
        <f>'Intermediate-Calculations'!E166</f>
        <v>51067.255567164168</v>
      </c>
      <c r="F26" s="10">
        <f>'Intermediate-Calculations'!F166</f>
        <v>50385.584279820883</v>
      </c>
      <c r="G26" s="35">
        <f>SUM(B26:F26)</f>
        <v>245730.08014549248</v>
      </c>
      <c r="H26" s="2"/>
      <c r="I26" s="3">
        <f t="shared" si="5"/>
        <v>2008</v>
      </c>
      <c r="J26" s="10">
        <f ca="1">LOOKUP(I26,Assumptions!$B$15:$J$15,Assumptions!$B$16:$F$16)</f>
        <v>26630</v>
      </c>
      <c r="K26" s="1"/>
      <c r="L26" s="14"/>
      <c r="M26" s="71"/>
      <c r="N26" s="71"/>
      <c r="O26" s="1"/>
    </row>
    <row r="27" spans="1:15" ht="14.4" x14ac:dyDescent="0.3">
      <c r="A27" s="73" t="s">
        <v>4</v>
      </c>
      <c r="B27" s="10">
        <f>SUM(B23:B26)*Assumptions!B32</f>
        <v>15328.120029850743</v>
      </c>
      <c r="C27" s="10">
        <f>(C23+C24)*Assumptions!$B$32</f>
        <v>11574.294202611938</v>
      </c>
      <c r="D27" s="10">
        <f>(D23+D24)*Assumptions!$B$32</f>
        <v>12103.378193283579</v>
      </c>
      <c r="E27" s="10">
        <f>(E23+E24)*Assumptions!$B$32</f>
        <v>11983.505387339552</v>
      </c>
      <c r="F27" s="10">
        <f>(F23+F24)*Assumptions!$B$32</f>
        <v>12875.537636788094</v>
      </c>
      <c r="G27" s="35">
        <f t="shared" si="4"/>
        <v>63864.835449873906</v>
      </c>
      <c r="H27" s="2"/>
      <c r="I27" s="3">
        <f t="shared" si="5"/>
        <v>2007</v>
      </c>
      <c r="J27" s="10">
        <f ca="1">LOOKUP(I27,Assumptions!$B$15:$J$15,Assumptions!$B$16:$F$16)</f>
        <v>25386</v>
      </c>
      <c r="K27" s="1"/>
      <c r="M27" s="71"/>
      <c r="N27" s="49"/>
      <c r="O27" s="1"/>
    </row>
    <row r="28" spans="1:15" ht="14.4" x14ac:dyDescent="0.3">
      <c r="A28" s="23" t="s">
        <v>34</v>
      </c>
      <c r="B28" s="10">
        <f>'Input-Expenses'!C10</f>
        <v>0</v>
      </c>
      <c r="C28" s="10">
        <f>'Input-Expenses'!D10</f>
        <v>0</v>
      </c>
      <c r="D28" s="10">
        <f>'Input-Expenses'!E10</f>
        <v>0</v>
      </c>
      <c r="E28" s="10">
        <f>'Input-Expenses'!F10</f>
        <v>0</v>
      </c>
      <c r="F28" s="10">
        <f>'Input-Expenses'!G10</f>
        <v>0</v>
      </c>
      <c r="G28" s="35">
        <f t="shared" si="4"/>
        <v>0</v>
      </c>
      <c r="H28" s="2"/>
      <c r="K28" s="1"/>
      <c r="L28" s="1"/>
      <c r="M28" s="49"/>
      <c r="N28" s="1"/>
      <c r="O28" s="1"/>
    </row>
    <row r="29" spans="1:15" ht="14.4" x14ac:dyDescent="0.3">
      <c r="A29" s="8" t="s">
        <v>5</v>
      </c>
      <c r="B29" s="10">
        <f>'Input-Expenses'!C11</f>
        <v>0</v>
      </c>
      <c r="C29" s="10">
        <f>'Input-Expenses'!D11</f>
        <v>0</v>
      </c>
      <c r="D29" s="10">
        <f>'Input-Expenses'!E11</f>
        <v>0</v>
      </c>
      <c r="E29" s="10">
        <f>'Input-Expenses'!F11</f>
        <v>0</v>
      </c>
      <c r="F29" s="10">
        <f>'Input-Expenses'!G11</f>
        <v>0</v>
      </c>
      <c r="G29" s="35">
        <f t="shared" si="4"/>
        <v>0</v>
      </c>
      <c r="H29" s="2"/>
      <c r="I29" s="12" t="s">
        <v>25</v>
      </c>
      <c r="J29" s="59">
        <f>'Input-Curriculum'!B8</f>
        <v>40905</v>
      </c>
      <c r="K29" s="1"/>
      <c r="L29" s="1"/>
      <c r="M29" s="1"/>
      <c r="N29" s="6"/>
      <c r="O29" s="1"/>
    </row>
    <row r="30" spans="1:15" ht="14.4" x14ac:dyDescent="0.3">
      <c r="A30" s="8" t="s">
        <v>6</v>
      </c>
      <c r="B30" s="10">
        <f>'Input-Expenses'!C12</f>
        <v>0</v>
      </c>
      <c r="C30" s="10">
        <f>'Input-Expenses'!D12</f>
        <v>0</v>
      </c>
      <c r="D30" s="10">
        <f>'Input-Expenses'!E12</f>
        <v>0</v>
      </c>
      <c r="E30" s="10">
        <f>'Input-Expenses'!F12</f>
        <v>0</v>
      </c>
      <c r="F30" s="10">
        <f>'Input-Expenses'!G12</f>
        <v>0</v>
      </c>
      <c r="G30" s="35">
        <f t="shared" si="4"/>
        <v>0</v>
      </c>
      <c r="H30" s="2"/>
      <c r="K30" s="1"/>
      <c r="L30" s="1"/>
      <c r="M30" s="6"/>
      <c r="N30" s="1"/>
      <c r="O30" s="1"/>
    </row>
    <row r="31" spans="1:15" ht="14.4" x14ac:dyDescent="0.3">
      <c r="A31" s="8" t="s">
        <v>7</v>
      </c>
      <c r="B31" s="10">
        <f>'Input-Expenses'!C13</f>
        <v>0</v>
      </c>
      <c r="C31" s="10">
        <f>'Input-Expenses'!D13</f>
        <v>0</v>
      </c>
      <c r="D31" s="10">
        <f>'Input-Expenses'!E13</f>
        <v>0</v>
      </c>
      <c r="E31" s="10">
        <f>'Input-Expenses'!F13</f>
        <v>0</v>
      </c>
      <c r="F31" s="10">
        <f>'Input-Expenses'!G13</f>
        <v>0</v>
      </c>
      <c r="G31" s="35">
        <f t="shared" si="4"/>
        <v>0</v>
      </c>
      <c r="H31" s="2"/>
      <c r="L31" s="1"/>
      <c r="M31" s="1"/>
      <c r="N31" s="1"/>
      <c r="O31" s="1"/>
    </row>
    <row r="32" spans="1:15" ht="14.4" x14ac:dyDescent="0.3">
      <c r="A32" s="8" t="s">
        <v>8</v>
      </c>
      <c r="B32" s="10">
        <f>'Input-Expenses'!C14</f>
        <v>0</v>
      </c>
      <c r="C32" s="10">
        <f>'Input-Expenses'!D14</f>
        <v>0</v>
      </c>
      <c r="D32" s="10">
        <f>'Input-Expenses'!E14</f>
        <v>0</v>
      </c>
      <c r="E32" s="10">
        <f>'Input-Expenses'!F14</f>
        <v>0</v>
      </c>
      <c r="F32" s="10">
        <f>'Input-Expenses'!G14</f>
        <v>0</v>
      </c>
      <c r="G32" s="35">
        <f t="shared" si="4"/>
        <v>0</v>
      </c>
      <c r="H32" s="2"/>
      <c r="L32" s="1"/>
      <c r="M32" s="1"/>
      <c r="N32" s="1"/>
      <c r="O32" s="1"/>
    </row>
    <row r="33" spans="1:15" ht="14.4" x14ac:dyDescent="0.3">
      <c r="A33" s="8" t="s">
        <v>9</v>
      </c>
      <c r="B33" s="10">
        <f>'Input-Expenses'!C15</f>
        <v>0</v>
      </c>
      <c r="C33" s="10">
        <f>'Input-Expenses'!D15</f>
        <v>0</v>
      </c>
      <c r="D33" s="10">
        <f>'Input-Expenses'!E15</f>
        <v>0</v>
      </c>
      <c r="E33" s="10">
        <f>'Input-Expenses'!F15</f>
        <v>0</v>
      </c>
      <c r="F33" s="10">
        <f>'Input-Expenses'!G15</f>
        <v>0</v>
      </c>
      <c r="G33" s="35">
        <f t="shared" si="4"/>
        <v>0</v>
      </c>
      <c r="H33" s="2"/>
      <c r="M33" s="1"/>
      <c r="N33" s="1"/>
      <c r="O33" s="1"/>
    </row>
    <row r="34" spans="1:15" ht="14.4" x14ac:dyDescent="0.3">
      <c r="A34" s="8" t="s">
        <v>10</v>
      </c>
      <c r="B34" s="10">
        <f>'Input-Expenses'!C16</f>
        <v>0</v>
      </c>
      <c r="C34" s="10">
        <f>'Input-Expenses'!D16</f>
        <v>0</v>
      </c>
      <c r="D34" s="10">
        <f>'Input-Expenses'!E16</f>
        <v>0</v>
      </c>
      <c r="E34" s="10">
        <f>'Input-Expenses'!F16</f>
        <v>0</v>
      </c>
      <c r="F34" s="10">
        <f>'Input-Expenses'!G16</f>
        <v>0</v>
      </c>
      <c r="G34" s="35">
        <f t="shared" si="4"/>
        <v>0</v>
      </c>
      <c r="H34" s="2"/>
      <c r="M34" s="1"/>
      <c r="N34" s="1"/>
      <c r="O34" s="1"/>
    </row>
    <row r="35" spans="1:15" ht="14.4" x14ac:dyDescent="0.3">
      <c r="A35" s="8" t="s">
        <v>11</v>
      </c>
      <c r="B35" s="10">
        <f>'Input-Expenses'!C17</f>
        <v>0</v>
      </c>
      <c r="C35" s="10">
        <f>'Input-Expenses'!D17</f>
        <v>0</v>
      </c>
      <c r="D35" s="10">
        <f>'Input-Expenses'!E17</f>
        <v>0</v>
      </c>
      <c r="E35" s="10">
        <f>'Input-Expenses'!F17</f>
        <v>0</v>
      </c>
      <c r="F35" s="10">
        <f>'Input-Expenses'!G17</f>
        <v>0</v>
      </c>
      <c r="G35" s="35">
        <f t="shared" si="4"/>
        <v>0</v>
      </c>
      <c r="H35" s="2"/>
      <c r="M35" s="1"/>
      <c r="N35" s="1"/>
      <c r="O35" s="1"/>
    </row>
    <row r="36" spans="1:15" ht="14.4" x14ac:dyDescent="0.3">
      <c r="A36" s="8" t="s">
        <v>27</v>
      </c>
      <c r="B36" s="10">
        <f>'Input-Expenses'!C18</f>
        <v>0</v>
      </c>
      <c r="C36" s="10">
        <f>'Input-Expenses'!D18</f>
        <v>0</v>
      </c>
      <c r="D36" s="10">
        <f>'Input-Expenses'!E18</f>
        <v>0</v>
      </c>
      <c r="E36" s="10">
        <f>'Input-Expenses'!F18</f>
        <v>0</v>
      </c>
      <c r="F36" s="10">
        <f>'Input-Expenses'!G18</f>
        <v>0</v>
      </c>
      <c r="G36" s="35">
        <f t="shared" si="4"/>
        <v>0</v>
      </c>
      <c r="H36" s="2"/>
      <c r="M36" s="1"/>
      <c r="N36" s="1"/>
      <c r="O36" s="1"/>
    </row>
    <row r="37" spans="1:15" ht="14.4" x14ac:dyDescent="0.3">
      <c r="A37" s="8" t="s">
        <v>12</v>
      </c>
      <c r="B37" s="10">
        <f>'Input-Expenses'!C19</f>
        <v>0</v>
      </c>
      <c r="C37" s="10">
        <f>'Input-Expenses'!D19</f>
        <v>0</v>
      </c>
      <c r="D37" s="10">
        <f>'Input-Expenses'!E19</f>
        <v>0</v>
      </c>
      <c r="E37" s="10">
        <f>'Input-Expenses'!F19</f>
        <v>0</v>
      </c>
      <c r="F37" s="10">
        <f>'Input-Expenses'!G19</f>
        <v>0</v>
      </c>
      <c r="G37" s="35">
        <f t="shared" si="4"/>
        <v>0</v>
      </c>
      <c r="H37" s="2"/>
      <c r="M37" s="1"/>
      <c r="N37" s="1"/>
      <c r="O37" s="1"/>
    </row>
    <row r="38" spans="1:15" ht="14.4" x14ac:dyDescent="0.3">
      <c r="A38" s="8" t="s">
        <v>13</v>
      </c>
      <c r="B38" s="10">
        <f>'Input-Expenses'!C20</f>
        <v>0</v>
      </c>
      <c r="C38" s="10">
        <f>'Input-Expenses'!D20</f>
        <v>0</v>
      </c>
      <c r="D38" s="10">
        <f>'Input-Expenses'!E20</f>
        <v>0</v>
      </c>
      <c r="E38" s="10">
        <f>'Input-Expenses'!F20</f>
        <v>0</v>
      </c>
      <c r="F38" s="10">
        <f>'Input-Expenses'!G20</f>
        <v>0</v>
      </c>
      <c r="G38" s="35">
        <f t="shared" si="4"/>
        <v>0</v>
      </c>
      <c r="H38" s="2"/>
      <c r="I38" s="1"/>
      <c r="J38" s="1"/>
      <c r="K38" s="1"/>
      <c r="L38" s="1"/>
      <c r="M38" s="1"/>
      <c r="N38" s="1"/>
      <c r="O38" s="1"/>
    </row>
    <row r="39" spans="1:15" ht="14.4" x14ac:dyDescent="0.3">
      <c r="A39" s="8" t="s">
        <v>14</v>
      </c>
      <c r="B39" s="10">
        <f>'Input-Expenses'!C21</f>
        <v>0</v>
      </c>
      <c r="C39" s="10">
        <f>'Input-Expenses'!D21</f>
        <v>0</v>
      </c>
      <c r="D39" s="10">
        <f>'Input-Expenses'!E21</f>
        <v>0</v>
      </c>
      <c r="E39" s="10">
        <f>'Input-Expenses'!F21</f>
        <v>0</v>
      </c>
      <c r="F39" s="10">
        <f>'Input-Expenses'!G21</f>
        <v>0</v>
      </c>
      <c r="G39" s="35">
        <f t="shared" si="4"/>
        <v>0</v>
      </c>
      <c r="H39" s="2"/>
      <c r="I39" s="1"/>
      <c r="J39" s="1"/>
      <c r="K39" s="1"/>
      <c r="L39" s="1"/>
      <c r="M39" s="1"/>
      <c r="N39" s="1"/>
      <c r="O39" s="1"/>
    </row>
    <row r="40" spans="1:15" ht="14.4" x14ac:dyDescent="0.3">
      <c r="A40" s="8" t="s">
        <v>17</v>
      </c>
      <c r="B40" s="10">
        <f>'Input-Expenses'!C22</f>
        <v>0</v>
      </c>
      <c r="C40" s="10">
        <f>'Input-Expenses'!D22</f>
        <v>0</v>
      </c>
      <c r="D40" s="10">
        <f>'Input-Expenses'!E22</f>
        <v>0</v>
      </c>
      <c r="E40" s="10">
        <f>'Input-Expenses'!F22</f>
        <v>0</v>
      </c>
      <c r="F40" s="10">
        <f>'Input-Expenses'!G22</f>
        <v>0</v>
      </c>
      <c r="G40" s="35">
        <f t="shared" si="4"/>
        <v>0</v>
      </c>
      <c r="H40" s="2"/>
      <c r="I40" s="1"/>
      <c r="J40" s="1"/>
      <c r="K40" s="1"/>
      <c r="L40" s="1"/>
      <c r="M40" s="1"/>
      <c r="N40" s="1"/>
      <c r="O40" s="1"/>
    </row>
    <row r="41" spans="1:15" ht="14.4" x14ac:dyDescent="0.3">
      <c r="A41" s="8" t="s">
        <v>15</v>
      </c>
      <c r="B41" s="10">
        <f>'Input-Expenses'!C23</f>
        <v>0</v>
      </c>
      <c r="C41" s="10">
        <f>'Input-Expenses'!D23</f>
        <v>0</v>
      </c>
      <c r="D41" s="10">
        <f>'Input-Expenses'!E23</f>
        <v>0</v>
      </c>
      <c r="E41" s="10">
        <f>'Input-Expenses'!F23</f>
        <v>0</v>
      </c>
      <c r="F41" s="10">
        <f>'Input-Expenses'!G23</f>
        <v>0</v>
      </c>
      <c r="G41" s="35">
        <f t="shared" si="4"/>
        <v>0</v>
      </c>
      <c r="H41" s="2"/>
      <c r="I41" s="1"/>
      <c r="J41" s="1"/>
      <c r="K41" s="1"/>
      <c r="L41" s="1"/>
      <c r="M41" s="1"/>
      <c r="N41" s="1"/>
      <c r="O41" s="1"/>
    </row>
    <row r="42" spans="1:15" ht="14.4" x14ac:dyDescent="0.3">
      <c r="A42" s="8" t="s">
        <v>24</v>
      </c>
      <c r="B42" s="10">
        <f>'Input-Expenses'!C24</f>
        <v>0</v>
      </c>
      <c r="C42" s="10">
        <f>'Input-Expenses'!D24</f>
        <v>0</v>
      </c>
      <c r="D42" s="10">
        <f>'Input-Expenses'!E24</f>
        <v>0</v>
      </c>
      <c r="E42" s="10">
        <f>'Input-Expenses'!F24</f>
        <v>0</v>
      </c>
      <c r="F42" s="10">
        <f>'Input-Expenses'!G24</f>
        <v>0</v>
      </c>
      <c r="G42" s="35">
        <f t="shared" si="4"/>
        <v>0</v>
      </c>
      <c r="H42" s="2"/>
      <c r="I42" s="1"/>
      <c r="J42" s="1"/>
      <c r="K42" s="1"/>
      <c r="L42" s="1"/>
      <c r="M42" s="1"/>
      <c r="N42" s="1"/>
      <c r="O42" s="1"/>
    </row>
    <row r="43" spans="1:15" ht="14.4" x14ac:dyDescent="0.3">
      <c r="A43" s="8" t="s">
        <v>19</v>
      </c>
      <c r="B43" s="10">
        <f>'Input-Expenses'!C25</f>
        <v>0</v>
      </c>
      <c r="C43" s="10">
        <f>'Input-Expenses'!D25</f>
        <v>0</v>
      </c>
      <c r="D43" s="10">
        <f>'Input-Expenses'!E25</f>
        <v>0</v>
      </c>
      <c r="E43" s="10">
        <f>'Input-Expenses'!F25</f>
        <v>0</v>
      </c>
      <c r="F43" s="10">
        <f>'Input-Expenses'!G25</f>
        <v>0</v>
      </c>
      <c r="G43" s="35">
        <f t="shared" si="4"/>
        <v>0</v>
      </c>
      <c r="H43" s="2"/>
      <c r="I43" s="1"/>
      <c r="J43" s="1"/>
      <c r="K43" s="1"/>
      <c r="L43" s="1"/>
      <c r="M43" s="1"/>
      <c r="N43" s="1"/>
      <c r="O43" s="1"/>
    </row>
    <row r="44" spans="1:15" ht="14.4" x14ac:dyDescent="0.3">
      <c r="A44" s="8" t="s">
        <v>16</v>
      </c>
      <c r="B44" s="10">
        <f>'Input-Expenses'!C26</f>
        <v>0</v>
      </c>
      <c r="C44" s="10">
        <f>'Input-Expenses'!D26</f>
        <v>0</v>
      </c>
      <c r="D44" s="10">
        <f>'Input-Expenses'!E26</f>
        <v>0</v>
      </c>
      <c r="E44" s="10">
        <f>'Input-Expenses'!F26</f>
        <v>0</v>
      </c>
      <c r="F44" s="10">
        <f>'Input-Expenses'!G26</f>
        <v>0</v>
      </c>
      <c r="G44" s="35">
        <f t="shared" si="4"/>
        <v>0</v>
      </c>
      <c r="H44" s="2"/>
      <c r="I44" s="1"/>
      <c r="J44" s="1"/>
      <c r="K44" s="1"/>
      <c r="L44" s="1"/>
      <c r="M44" s="1"/>
      <c r="N44" s="1"/>
      <c r="O44" s="1"/>
    </row>
    <row r="45" spans="1:15" ht="14.4" x14ac:dyDescent="0.3">
      <c r="A45" s="8" t="s">
        <v>28</v>
      </c>
      <c r="B45" s="10">
        <f>'Input-Expenses'!C27</f>
        <v>0</v>
      </c>
      <c r="C45" s="10">
        <f>'Input-Expenses'!D27</f>
        <v>0</v>
      </c>
      <c r="D45" s="10">
        <f>'Input-Expenses'!E27</f>
        <v>0</v>
      </c>
      <c r="E45" s="10">
        <f>'Input-Expenses'!F27</f>
        <v>0</v>
      </c>
      <c r="F45" s="10">
        <f>'Input-Expenses'!G27</f>
        <v>0</v>
      </c>
      <c r="G45" s="35">
        <f t="shared" si="4"/>
        <v>0</v>
      </c>
      <c r="H45" s="2"/>
      <c r="I45" s="1"/>
      <c r="J45" s="1"/>
      <c r="K45" s="1"/>
      <c r="L45" s="1"/>
      <c r="M45" s="1"/>
      <c r="N45" s="1"/>
      <c r="O45" s="1"/>
    </row>
    <row r="46" spans="1:15" ht="14.4" x14ac:dyDescent="0.3">
      <c r="A46" s="8" t="str">
        <f>'Input-Expenses'!A28</f>
        <v>xxxx</v>
      </c>
      <c r="B46" s="10">
        <f>'Input-Expenses'!C28</f>
        <v>0</v>
      </c>
      <c r="C46" s="10">
        <f>'Input-Expenses'!D28</f>
        <v>0</v>
      </c>
      <c r="D46" s="10">
        <f>'Input-Expenses'!E28</f>
        <v>0</v>
      </c>
      <c r="E46" s="10">
        <f>'Input-Expenses'!F28</f>
        <v>0</v>
      </c>
      <c r="F46" s="10">
        <f>'Input-Expenses'!G28</f>
        <v>0</v>
      </c>
      <c r="G46" s="35">
        <f t="shared" si="4"/>
        <v>0</v>
      </c>
      <c r="H46" s="2"/>
      <c r="I46" s="1"/>
      <c r="J46" s="1"/>
      <c r="K46" s="1"/>
      <c r="L46" s="1"/>
      <c r="M46" s="1"/>
      <c r="N46" s="1"/>
      <c r="O46" s="1"/>
    </row>
    <row r="47" spans="1:15" ht="14.4" x14ac:dyDescent="0.3">
      <c r="A47" s="27" t="s">
        <v>31</v>
      </c>
      <c r="B47" s="28">
        <f>'Input-Expenses'!C29</f>
        <v>0</v>
      </c>
      <c r="C47" s="28">
        <f>'Input-Expenses'!D29</f>
        <v>0</v>
      </c>
      <c r="D47" s="28">
        <f>'Input-Expenses'!E29</f>
        <v>0</v>
      </c>
      <c r="E47" s="10">
        <f>'Input-Expenses'!F29</f>
        <v>0</v>
      </c>
      <c r="F47" s="10">
        <f>'Input-Expenses'!G29</f>
        <v>0</v>
      </c>
      <c r="G47" s="35">
        <f>SUM(B47:F47)</f>
        <v>0</v>
      </c>
      <c r="H47" s="2"/>
      <c r="I47" s="1"/>
      <c r="J47" s="1"/>
      <c r="K47" s="1"/>
      <c r="L47" s="1"/>
      <c r="M47" s="1"/>
      <c r="N47" s="1"/>
      <c r="O47" s="1"/>
    </row>
    <row r="48" spans="1:15" ht="14.4" x14ac:dyDescent="0.3">
      <c r="A48" s="73" t="s">
        <v>106</v>
      </c>
      <c r="B48" s="10">
        <f>SUM(B16:B21,B23:B26)*0.1</f>
        <v>65545.658208955225</v>
      </c>
      <c r="C48" s="10">
        <f>SUM(C16:C21,C23:C26)*0.1</f>
        <v>78073.991361940294</v>
      </c>
      <c r="D48" s="10">
        <f>SUM(D16:D21,D23:D26)*0.1</f>
        <v>80560.157649253742</v>
      </c>
      <c r="E48" s="10">
        <f>SUM(E16:E21,E23:E26)*0.1</f>
        <v>84129.463590485073</v>
      </c>
      <c r="F48" s="10">
        <f>SUM(F16:F21,F23:F26)*0.1</f>
        <v>84563.138081938683</v>
      </c>
      <c r="G48" s="35">
        <f t="shared" si="4"/>
        <v>392872.40889257303</v>
      </c>
      <c r="H48" s="2"/>
      <c r="I48" s="1"/>
      <c r="J48" s="1"/>
      <c r="K48" s="1"/>
      <c r="L48" s="1"/>
      <c r="M48" s="1"/>
      <c r="N48" s="1"/>
      <c r="O48" s="1"/>
    </row>
    <row r="49" spans="1:15" ht="14.4" x14ac:dyDescent="0.3">
      <c r="A49" s="73" t="s">
        <v>53</v>
      </c>
      <c r="B49" s="28">
        <f>IF('Input-Curriculum'!$C$14="yes",(Proprietary!$B$9*'Report-Details'!B12),IF('Input-Curriculum'!$D$14="yes",(Proprietary!$C$9*'Report-Details'!B12),IF('Input-Curriculum'!$E$14="yes",(Proprietary!$D$9*'Report-Details'!B12),IF('Input-Curriculum'!$F$14="yes",(Proprietary!$E$9*'Report-Details'!B12),IF('Input-Curriculum'!$G$14="yes",(Proprietary!$F$9*'Report-Details'!B12),IF('Input-Curriculum'!$H$14="yes",(Proprietary!$G$9*'Report-Details'!B12),IF('Input-Curriculum'!$I$14="yes",(Proprietary!$H$9*'Report-Details'!B12),IF('Input-Curriculum'!$J$14="yes",(Proprietary!$I$9*'Report-Details'!B12),0))))))))</f>
        <v>2935647.5644699135</v>
      </c>
      <c r="C49" s="28">
        <f>IF('Input-Curriculum'!$C$14="yes",(Proprietary!$B$10*'Report-Details'!C12),IF('Input-Curriculum'!$D$14="yes",(Proprietary!$C$10*'Report-Details'!C12),IF('Input-Curriculum'!$E$14="yes",(Proprietary!$D$10*'Report-Details'!C12),IF('Input-Curriculum'!$F$14="yes",(Proprietary!$E$10*'Report-Details'!C12),IF('Input-Curriculum'!$G$14="yes",(Proprietary!$F$10*'Report-Details'!C12),IF('Input-Curriculum'!$H$14="yes",(Proprietary!$G$10*'Report-Details'!C12),IF('Input-Curriculum'!$I$14="yes",(Proprietary!$H$10*'Report-Details'!C12),IF('Input-Curriculum'!$J$14="yes",(Proprietary!$I$10*'Report-Details'!C12),0))))))))</f>
        <v>3244500</v>
      </c>
      <c r="D49" s="28">
        <f>IF('Input-Curriculum'!$C$14="yes",(Proprietary!$B$11*'Report-Details'!D12),IF('Input-Curriculum'!$D$14="yes",(Proprietary!$C$11*'Report-Details'!D12),IF('Input-Curriculum'!$E$14="yes",(Proprietary!$D$11*'Report-Details'!D12),IF('Input-Curriculum'!$F$14="yes",(Proprietary!$E$11*'Report-Details'!D12),IF('Input-Curriculum'!$G$14="yes",(Proprietary!$F$11*'Report-Details'!D12),IF('Input-Curriculum'!$H$14="yes",(Proprietary!$G$11*'Report-Details'!D12),IF('Input-Curriculum'!$I$14="yes",(Proprietary!$H$11*'Report-Details'!D12),IF('Input-Curriculum'!$J$14="yes",(Proprietary!$I$11*'Report-Details'!D12),0))))))))</f>
        <v>3045200</v>
      </c>
      <c r="E49" s="28">
        <f>IF('Input-Curriculum'!$C$14="yes",(Proprietary!$B$12*'Report-Details'!E12),IF('Input-Curriculum'!$D$14="yes",(Proprietary!$C$12*'Report-Details'!E12),IF('Input-Curriculum'!$E$14="yes",(Proprietary!$D$12*'Report-Details'!E12),IF('Input-Curriculum'!$F$14="yes",(Proprietary!$E$12*'Report-Details'!E12),IF('Input-Curriculum'!$G$14="yes",(Proprietary!$F$12*'Report-Details'!E12),IF('Input-Curriculum'!$H$14="yes",(Proprietary!$G$12*'Report-Details'!E12),IF('Input-Curriculum'!$I$14="yes",(Proprietary!$H$12*'Report-Details'!E12),IF('Input-Curriculum'!$J$14="yes",(Proprietary!$I$12*'Report-Details'!E12),0))))))))</f>
        <v>2827200</v>
      </c>
      <c r="F49" s="28">
        <f>IF('Input-Curriculum'!$C$14="yes",(Proprietary!$B$13*'Report-Details'!F12),IF('Input-Curriculum'!$D$14="yes",(Proprietary!$C$13*'Report-Details'!F12),IF('Input-Curriculum'!$E$14="yes",(Proprietary!$D$13*'Report-Details'!F12),IF('Input-Curriculum'!$F$14="yes",(Proprietary!$E$13*'Report-Details'!F12),IF('Input-Curriculum'!$G$14="yes",(Proprietary!$F$13*'Report-Details'!F12),IF('Input-Curriculum'!$H$14="yes",(Proprietary!$G$13*'Report-Details'!F12),IF('Input-Curriculum'!$I$14="yes",(Proprietary!$H$13*'Report-Details'!F12),IF('Input-Curriculum'!$J$14="yes",(Proprietary!$I$13*'Report-Details'!F12),0))))))))</f>
        <v>2563600</v>
      </c>
      <c r="G49" s="35">
        <f t="shared" si="4"/>
        <v>14616147.564469913</v>
      </c>
      <c r="H49" s="2"/>
      <c r="I49" s="1"/>
      <c r="J49" s="1"/>
      <c r="K49" s="1"/>
      <c r="L49" s="1"/>
      <c r="M49" s="1"/>
      <c r="N49" s="1"/>
      <c r="O49" s="1"/>
    </row>
    <row r="50" spans="1:15" ht="15" thickBot="1" x14ac:dyDescent="0.35">
      <c r="A50" s="172" t="s">
        <v>137</v>
      </c>
      <c r="B50" s="28"/>
      <c r="C50" s="28"/>
      <c r="D50" s="28"/>
      <c r="E50" s="28"/>
      <c r="F50" s="28"/>
      <c r="G50" s="35">
        <f t="shared" si="4"/>
        <v>0</v>
      </c>
      <c r="H50" s="2"/>
      <c r="I50" s="1"/>
      <c r="J50" s="1"/>
      <c r="K50" s="1"/>
      <c r="L50" s="1"/>
      <c r="M50" s="1"/>
      <c r="N50" s="1"/>
      <c r="O50" s="1"/>
    </row>
    <row r="51" spans="1:15" ht="15" thickTop="1" x14ac:dyDescent="0.3">
      <c r="A51" s="99" t="s">
        <v>0</v>
      </c>
      <c r="B51" s="108">
        <f t="shared" ref="B51:G51" si="6">SUM(B16:B50)</f>
        <v>3790301.0647982717</v>
      </c>
      <c r="C51" s="108">
        <f t="shared" si="6"/>
        <v>4255708.8239339553</v>
      </c>
      <c r="D51" s="108">
        <f t="shared" si="6"/>
        <v>4091481.6498350743</v>
      </c>
      <c r="E51" s="108">
        <f t="shared" si="6"/>
        <v>3920184.7394201756</v>
      </c>
      <c r="F51" s="108">
        <f t="shared" si="6"/>
        <v>3660646.8623038619</v>
      </c>
      <c r="G51" s="109">
        <f t="shared" si="6"/>
        <v>19718323.140291337</v>
      </c>
      <c r="H51" s="1"/>
      <c r="I51" s="1"/>
      <c r="J51" s="1"/>
      <c r="K51" s="1"/>
      <c r="L51" s="1"/>
      <c r="M51" s="1"/>
      <c r="N51" s="1"/>
      <c r="O51" s="1"/>
    </row>
    <row r="52" spans="1:15" ht="13.8" x14ac:dyDescent="0.3">
      <c r="A52" s="1"/>
      <c r="B52" s="1"/>
      <c r="C52" s="1"/>
      <c r="D52" s="1"/>
      <c r="E52" s="1"/>
      <c r="F52" s="1"/>
      <c r="G52" s="1"/>
      <c r="H52" s="1"/>
      <c r="I52" s="1"/>
      <c r="J52" s="1"/>
      <c r="K52" s="1"/>
      <c r="L52" s="1"/>
      <c r="M52" s="1"/>
      <c r="N52" s="1"/>
      <c r="O52" s="1"/>
    </row>
    <row r="53" spans="1:15" ht="13.8" x14ac:dyDescent="0.3">
      <c r="A53" s="1"/>
      <c r="B53" s="13"/>
      <c r="C53" s="13"/>
      <c r="D53" s="13"/>
      <c r="E53" s="13"/>
      <c r="F53" s="13"/>
      <c r="G53" s="1"/>
      <c r="H53" s="1"/>
      <c r="I53" s="1"/>
      <c r="J53" s="1"/>
      <c r="K53" s="1"/>
      <c r="L53" s="1"/>
      <c r="M53" s="1"/>
      <c r="N53" s="1"/>
      <c r="O53" s="1"/>
    </row>
    <row r="54" spans="1:15" ht="13.8" x14ac:dyDescent="0.3">
      <c r="A54" s="296" t="s">
        <v>45</v>
      </c>
      <c r="B54" s="296"/>
      <c r="C54" s="296"/>
      <c r="D54" s="296"/>
      <c r="E54" s="296"/>
      <c r="F54" s="296"/>
      <c r="G54" s="296"/>
      <c r="H54" s="296"/>
      <c r="I54" s="296"/>
      <c r="J54" s="296"/>
      <c r="K54" s="1"/>
      <c r="L54" s="1"/>
      <c r="M54" s="1"/>
      <c r="N54" s="1"/>
      <c r="O54" s="1"/>
    </row>
    <row r="55" spans="1:15" ht="13.8" x14ac:dyDescent="0.3">
      <c r="A55" s="297" t="s">
        <v>36</v>
      </c>
      <c r="B55" s="296" t="s">
        <v>246</v>
      </c>
      <c r="C55" s="296"/>
      <c r="D55" s="296"/>
      <c r="E55" s="296"/>
      <c r="F55" s="296"/>
      <c r="G55" s="296"/>
      <c r="H55" s="296"/>
      <c r="I55" s="296"/>
      <c r="J55" s="296"/>
      <c r="K55" s="1"/>
      <c r="L55" s="1"/>
      <c r="M55" s="1"/>
      <c r="N55" s="1"/>
      <c r="O55" s="1"/>
    </row>
    <row r="56" spans="1:15" ht="13.8" x14ac:dyDescent="0.3">
      <c r="A56" s="297" t="s">
        <v>37</v>
      </c>
      <c r="B56" s="296" t="s">
        <v>225</v>
      </c>
      <c r="C56" s="296"/>
      <c r="D56" s="296"/>
      <c r="E56" s="296"/>
      <c r="F56" s="296"/>
      <c r="G56" s="296"/>
      <c r="H56" s="296"/>
      <c r="I56" s="296"/>
      <c r="J56" s="296"/>
      <c r="K56" s="1"/>
      <c r="L56" s="1"/>
      <c r="M56" s="1"/>
      <c r="N56" s="1"/>
      <c r="O56" s="1"/>
    </row>
    <row r="57" spans="1:15" ht="13.8" x14ac:dyDescent="0.3">
      <c r="A57" s="297" t="s">
        <v>38</v>
      </c>
      <c r="B57" s="296" t="s">
        <v>247</v>
      </c>
      <c r="C57" s="296"/>
      <c r="D57" s="296"/>
      <c r="E57" s="296"/>
      <c r="F57" s="296"/>
      <c r="G57" s="296"/>
      <c r="H57" s="296"/>
      <c r="I57" s="296"/>
      <c r="J57" s="296"/>
      <c r="K57" s="1"/>
      <c r="L57" s="1"/>
      <c r="M57" s="1"/>
      <c r="N57" s="1"/>
      <c r="O57" s="1"/>
    </row>
    <row r="58" spans="1:15" ht="13.8" x14ac:dyDescent="0.3">
      <c r="A58" s="297" t="s">
        <v>39</v>
      </c>
      <c r="B58" s="296" t="s">
        <v>29</v>
      </c>
      <c r="C58" s="296"/>
      <c r="D58" s="296"/>
      <c r="E58" s="296"/>
      <c r="F58" s="296"/>
      <c r="G58" s="296"/>
      <c r="H58" s="296"/>
      <c r="I58" s="296"/>
      <c r="J58" s="296"/>
      <c r="K58" s="1"/>
      <c r="L58" s="1"/>
      <c r="M58" s="1"/>
      <c r="N58" s="1"/>
      <c r="O58" s="1"/>
    </row>
    <row r="59" spans="1:15" ht="13.8" x14ac:dyDescent="0.3">
      <c r="A59" s="297" t="s">
        <v>40</v>
      </c>
      <c r="B59" s="296" t="s">
        <v>32</v>
      </c>
      <c r="C59" s="296"/>
      <c r="D59" s="296"/>
      <c r="E59" s="296"/>
      <c r="F59" s="296"/>
      <c r="G59" s="296"/>
      <c r="H59" s="296"/>
      <c r="I59" s="296"/>
      <c r="J59" s="296"/>
      <c r="K59" s="1"/>
      <c r="L59" s="1"/>
      <c r="M59" s="1"/>
      <c r="N59" s="1"/>
      <c r="O59" s="1"/>
    </row>
    <row r="60" spans="1:15" ht="13.8" x14ac:dyDescent="0.3">
      <c r="A60" s="297" t="s">
        <v>41</v>
      </c>
      <c r="B60" s="296" t="s">
        <v>30</v>
      </c>
      <c r="C60" s="298"/>
      <c r="D60" s="298"/>
      <c r="E60" s="298"/>
      <c r="F60" s="298"/>
      <c r="G60" s="298"/>
      <c r="H60" s="298"/>
      <c r="I60" s="298"/>
      <c r="J60" s="298"/>
      <c r="M60" s="1"/>
    </row>
    <row r="61" spans="1:15" x14ac:dyDescent="0.25">
      <c r="A61" s="297" t="s">
        <v>42</v>
      </c>
      <c r="B61" s="296" t="s">
        <v>151</v>
      </c>
      <c r="C61" s="298"/>
      <c r="D61" s="298"/>
      <c r="E61" s="298"/>
      <c r="F61" s="298"/>
      <c r="G61" s="298"/>
      <c r="H61" s="298"/>
      <c r="I61" s="298"/>
      <c r="J61" s="298"/>
    </row>
    <row r="62" spans="1:15" x14ac:dyDescent="0.25">
      <c r="A62" s="297" t="s">
        <v>43</v>
      </c>
      <c r="B62" s="296" t="s">
        <v>226</v>
      </c>
      <c r="C62" s="298"/>
      <c r="D62" s="298"/>
      <c r="E62" s="298"/>
      <c r="F62" s="298"/>
      <c r="G62" s="298"/>
      <c r="H62" s="298"/>
      <c r="I62" s="298"/>
      <c r="J62" s="298"/>
    </row>
    <row r="63" spans="1:15" x14ac:dyDescent="0.25">
      <c r="A63" s="297" t="s">
        <v>69</v>
      </c>
      <c r="B63" s="296" t="s">
        <v>227</v>
      </c>
      <c r="C63" s="298"/>
      <c r="D63" s="298"/>
      <c r="E63" s="298"/>
      <c r="F63" s="298"/>
      <c r="G63" s="298"/>
      <c r="H63" s="298"/>
      <c r="I63" s="298"/>
      <c r="J63" s="298"/>
    </row>
    <row r="64" spans="1:15" x14ac:dyDescent="0.25">
      <c r="A64" s="298"/>
      <c r="B64" s="298"/>
      <c r="C64" s="298"/>
      <c r="D64" s="298"/>
      <c r="E64" s="298"/>
      <c r="F64" s="298"/>
      <c r="G64" s="298"/>
      <c r="H64" s="298"/>
      <c r="I64" s="298"/>
      <c r="J64" s="298"/>
    </row>
    <row r="65" spans="1:12" x14ac:dyDescent="0.25">
      <c r="A65" s="296" t="s">
        <v>74</v>
      </c>
      <c r="B65" s="298"/>
      <c r="C65" s="298"/>
      <c r="D65" s="298"/>
      <c r="E65" s="298"/>
      <c r="F65" s="298"/>
      <c r="G65" s="298"/>
      <c r="H65" s="298"/>
      <c r="I65" s="298"/>
      <c r="J65" s="298"/>
    </row>
    <row r="66" spans="1:12" x14ac:dyDescent="0.25">
      <c r="A66" s="297" t="s">
        <v>36</v>
      </c>
      <c r="B66" s="296" t="s">
        <v>236</v>
      </c>
      <c r="C66" s="298"/>
      <c r="D66" s="298"/>
      <c r="E66" s="298"/>
      <c r="F66" s="298"/>
      <c r="G66" s="298"/>
      <c r="H66" s="298"/>
      <c r="I66" s="298"/>
      <c r="J66" s="298"/>
    </row>
    <row r="67" spans="1:12" ht="12.75" customHeight="1" x14ac:dyDescent="0.25">
      <c r="A67" s="297" t="s">
        <v>37</v>
      </c>
      <c r="B67" s="346" t="s">
        <v>235</v>
      </c>
      <c r="C67" s="346"/>
      <c r="D67" s="346"/>
      <c r="E67" s="346"/>
      <c r="F67" s="346"/>
      <c r="G67" s="346"/>
      <c r="H67" s="346"/>
      <c r="I67" s="346"/>
      <c r="J67" s="346"/>
      <c r="K67" s="346"/>
      <c r="L67" s="346"/>
    </row>
    <row r="68" spans="1:12" x14ac:dyDescent="0.25">
      <c r="A68" s="298"/>
      <c r="B68" s="346"/>
      <c r="C68" s="346"/>
      <c r="D68" s="346"/>
      <c r="E68" s="346"/>
      <c r="F68" s="346"/>
      <c r="G68" s="346"/>
      <c r="H68" s="346"/>
      <c r="I68" s="346"/>
      <c r="J68" s="346"/>
      <c r="K68" s="346"/>
      <c r="L68" s="346"/>
    </row>
    <row r="69" spans="1:12" x14ac:dyDescent="0.25">
      <c r="A69" s="298"/>
      <c r="B69" s="301"/>
      <c r="C69" s="301"/>
      <c r="D69" s="301"/>
      <c r="E69" s="301"/>
      <c r="F69" s="301"/>
      <c r="G69" s="301"/>
      <c r="H69" s="301"/>
      <c r="I69" s="301"/>
      <c r="J69" s="301"/>
    </row>
    <row r="70" spans="1:12" ht="13.8" x14ac:dyDescent="0.3">
      <c r="B70" s="93"/>
      <c r="C70" s="93"/>
      <c r="D70" s="93"/>
      <c r="E70" s="93"/>
      <c r="F70" s="93"/>
      <c r="G70" s="93"/>
      <c r="H70" s="93"/>
      <c r="I70" s="93"/>
      <c r="J70" s="93"/>
    </row>
    <row r="71" spans="1:12" ht="15.6" x14ac:dyDescent="0.3">
      <c r="A71" s="101" t="s">
        <v>105</v>
      </c>
      <c r="F71" s="1"/>
    </row>
    <row r="74" spans="1:12" ht="13.8" x14ac:dyDescent="0.3">
      <c r="F74" s="1"/>
    </row>
  </sheetData>
  <sheetProtection password="D3A5" sheet="1" objects="1" scenarios="1"/>
  <mergeCells count="5">
    <mergeCell ref="A2:O2"/>
    <mergeCell ref="J14:O14"/>
    <mergeCell ref="A4:O4"/>
    <mergeCell ref="A3:P3"/>
    <mergeCell ref="B67:L68"/>
  </mergeCells>
  <printOptions horizontalCentered="1"/>
  <pageMargins left="0.5" right="0.5" top="0.5" bottom="0.5" header="0.25" footer="0.25"/>
  <pageSetup scale="54" orientation="landscape" r:id="rId1"/>
  <headerFooter>
    <oddFooter>&amp;L&amp;"Calibri,Regular"&amp;8&amp;K04-024LCR &amp;D&amp;C&amp;"Calibri,Regular"&amp;8&amp;K04-024&amp;A&amp;R&amp;"Calibri,Regular"&amp;8&amp;K04-024&amp;F</oddFooter>
  </headerFooter>
  <ignoredErrors>
    <ignoredError sqref="E22:F2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4"/>
  <sheetViews>
    <sheetView tabSelected="1" workbookViewId="0">
      <selection activeCell="B12" sqref="B12"/>
    </sheetView>
  </sheetViews>
  <sheetFormatPr defaultColWidth="9.109375" defaultRowHeight="15.6" x14ac:dyDescent="0.3"/>
  <cols>
    <col min="1" max="1" width="25.6640625" style="17" customWidth="1"/>
    <col min="2" max="7" width="15.6640625" style="17" customWidth="1"/>
    <col min="8" max="16384" width="9.109375" style="17"/>
  </cols>
  <sheetData>
    <row r="2" spans="1:15" ht="18" x14ac:dyDescent="0.35">
      <c r="A2" s="347" t="str">
        <f>'Input-Curriculum'!B11</f>
        <v>BS Fashion Merchandising</v>
      </c>
      <c r="B2" s="347"/>
      <c r="C2" s="347"/>
      <c r="D2" s="347"/>
      <c r="E2" s="347"/>
      <c r="F2" s="347"/>
      <c r="G2" s="347"/>
      <c r="H2" s="284"/>
      <c r="I2" s="284"/>
      <c r="J2" s="284"/>
      <c r="K2" s="284"/>
      <c r="L2" s="284"/>
      <c r="M2" s="284"/>
      <c r="N2" s="284"/>
      <c r="O2" s="284"/>
    </row>
    <row r="3" spans="1:15" ht="18" x14ac:dyDescent="0.35">
      <c r="A3" s="348" t="s">
        <v>249</v>
      </c>
      <c r="B3" s="348"/>
      <c r="C3" s="348"/>
      <c r="D3" s="348"/>
      <c r="E3" s="348"/>
      <c r="F3" s="348"/>
      <c r="G3" s="348"/>
    </row>
    <row r="4" spans="1:15" ht="18.600000000000001" thickBot="1" x14ac:dyDescent="0.4">
      <c r="A4" s="293"/>
      <c r="B4" s="293"/>
      <c r="C4" s="293"/>
      <c r="D4" s="293"/>
      <c r="E4" s="293"/>
      <c r="F4" s="293"/>
      <c r="G4" s="293"/>
    </row>
    <row r="5" spans="1:15" ht="16.8" thickTop="1" thickBot="1" x14ac:dyDescent="0.35">
      <c r="A5" s="105" t="s">
        <v>49</v>
      </c>
      <c r="B5" s="106">
        <f>'Report-Details'!B6</f>
        <v>2011</v>
      </c>
      <c r="C5" s="106">
        <f>'Report-Details'!C6</f>
        <v>2010</v>
      </c>
      <c r="D5" s="106">
        <f>'Report-Details'!D6</f>
        <v>2009</v>
      </c>
      <c r="E5" s="106">
        <f>'Report-Details'!E6</f>
        <v>2008</v>
      </c>
      <c r="F5" s="106">
        <f>'Report-Details'!F6</f>
        <v>2007</v>
      </c>
      <c r="G5" s="107" t="s">
        <v>46</v>
      </c>
    </row>
    <row r="6" spans="1:15" ht="16.2" thickBot="1" x14ac:dyDescent="0.35">
      <c r="A6" s="18" t="s">
        <v>65</v>
      </c>
      <c r="B6" s="19">
        <f>'Report-Details'!B12</f>
        <v>280.8022922636103</v>
      </c>
      <c r="C6" s="19">
        <f>'Report-Details'!C12</f>
        <v>315</v>
      </c>
      <c r="D6" s="19">
        <f>'Report-Details'!D12</f>
        <v>331</v>
      </c>
      <c r="E6" s="19">
        <f>'Report-Details'!E12</f>
        <v>372</v>
      </c>
      <c r="F6" s="19">
        <f>'Report-Details'!F12</f>
        <v>377</v>
      </c>
      <c r="G6" s="20">
        <f>SUM(B6:F6)</f>
        <v>1675.8022922636103</v>
      </c>
    </row>
    <row r="7" spans="1:15" ht="16.2" thickBot="1" x14ac:dyDescent="0.35">
      <c r="A7" s="94"/>
      <c r="B7" s="95"/>
      <c r="C7" s="95"/>
      <c r="D7" s="95"/>
      <c r="E7" s="95"/>
      <c r="F7" s="95"/>
      <c r="G7" s="96"/>
    </row>
    <row r="8" spans="1:15" ht="16.2" thickBot="1" x14ac:dyDescent="0.35">
      <c r="A8" s="53" t="s">
        <v>67</v>
      </c>
      <c r="B8" s="54">
        <f>('Report-Details'!B23+'Report-Details'!B24+'Report-Details'!B25+'Report-Details'!B26)*(1+Assumptions!$B$32)</f>
        <v>215695.70211940294</v>
      </c>
      <c r="C8" s="54">
        <f>('Report-Details'!C23+'Report-Details'!C24+'Report-Details'!C25+'Report-Details'!C26)*(1+Assumptions!$B$32)</f>
        <v>257414.96876753727</v>
      </c>
      <c r="D8" s="54">
        <f>('Report-Details'!D23+'Report-Details'!D24+'Report-Details'!D25+'Report-Details'!D26)*(1+Assumptions!$B$32)</f>
        <v>254384.70240671639</v>
      </c>
      <c r="E8" s="54">
        <f>('Report-Details'!E23+'Report-Details'!E24+'Report-Details'!E25+'Report-Details'!E26)*(1+Assumptions!$B$32)</f>
        <v>261504.50120688431</v>
      </c>
      <c r="F8" s="54">
        <f>('Report-Details'!F23+'Report-Details'!F24+'Report-Details'!F25+'Report-Details'!F26)*(1+Assumptions!$B$32)</f>
        <v>272798.9837335003</v>
      </c>
      <c r="G8" s="22">
        <f t="shared" ref="G8:G9" si="0">SUM(B8:F8)</f>
        <v>1261798.8582340411</v>
      </c>
    </row>
    <row r="9" spans="1:15" ht="16.2" thickBot="1" x14ac:dyDescent="0.35">
      <c r="A9" s="53" t="s">
        <v>68</v>
      </c>
      <c r="B9" s="54">
        <f>('Report-Details'!B17+'Report-Details'!B18+'Report-Details'!B19+'Report-Details'!B20)*(1+Assumptions!$B$31)</f>
        <v>560623.14</v>
      </c>
      <c r="C9" s="54">
        <f>('Report-Details'!C17+'Report-Details'!C18+'Report-Details'!C19+'Report-Details'!C20)*(1+Assumptions!$B$31)</f>
        <v>669838.41224999982</v>
      </c>
      <c r="D9" s="54">
        <f>('Report-Details'!D17+'Report-Details'!D18+'Report-Details'!D19+'Report-Details'!D20)*(1+Assumptions!$B$31)</f>
        <v>698410.91249999998</v>
      </c>
      <c r="E9" s="54">
        <f>('Report-Details'!E17+'Report-Details'!E18+'Report-Details'!E19+'Report-Details'!E20)*(1+Assumptions!$B$31)</f>
        <v>728750.72891249997</v>
      </c>
      <c r="F9" s="54">
        <f>('Report-Details'!F17+'Report-Details'!F18+'Report-Details'!F19+'Report-Details'!F20)*(1+Assumptions!$B$31)</f>
        <v>708395.28948016511</v>
      </c>
      <c r="G9" s="22">
        <f t="shared" si="0"/>
        <v>3366018.4831426651</v>
      </c>
    </row>
    <row r="10" spans="1:15" ht="16.2" thickBot="1" x14ac:dyDescent="0.35">
      <c r="A10" s="18" t="s">
        <v>66</v>
      </c>
      <c r="B10" s="21">
        <f>'Report-Details'!B51</f>
        <v>3790301.0647982717</v>
      </c>
      <c r="C10" s="21">
        <f>'Report-Details'!C51</f>
        <v>4255708.8239339553</v>
      </c>
      <c r="D10" s="21">
        <f>'Report-Details'!D51</f>
        <v>4091481.6498350743</v>
      </c>
      <c r="E10" s="21">
        <f>'Report-Details'!E51</f>
        <v>3920184.7394201756</v>
      </c>
      <c r="F10" s="21">
        <f>'Report-Details'!F51</f>
        <v>3660646.8623038619</v>
      </c>
      <c r="G10" s="22">
        <f>SUM(B10:F10)</f>
        <v>19718323.140291337</v>
      </c>
    </row>
    <row r="11" spans="1:15" ht="16.2" thickBot="1" x14ac:dyDescent="0.35">
      <c r="A11" s="18" t="s">
        <v>47</v>
      </c>
      <c r="B11" s="21">
        <f ca="1">'Report-Details'!J12</f>
        <v>8524034.3839541543</v>
      </c>
      <c r="C11" s="21">
        <f ca="1">'Report-Details'!K12</f>
        <v>9072000</v>
      </c>
      <c r="D11" s="21">
        <f ca="1">'Report-Details'!L12</f>
        <v>9078668</v>
      </c>
      <c r="E11" s="21">
        <f ca="1">'Report-Details'!M12</f>
        <v>9906360</v>
      </c>
      <c r="F11" s="21">
        <f ca="1">'Report-Details'!N12</f>
        <v>9570522</v>
      </c>
      <c r="G11" s="22">
        <f ca="1">SUM(B11:F11)</f>
        <v>46151584.383954152</v>
      </c>
    </row>
    <row r="12" spans="1:15" ht="16.2" thickBot="1" x14ac:dyDescent="0.35">
      <c r="A12" s="102" t="s">
        <v>108</v>
      </c>
      <c r="B12" s="103">
        <f ca="1">B11-B10</f>
        <v>4733733.319155883</v>
      </c>
      <c r="C12" s="103">
        <f t="shared" ref="C12:F12" ca="1" si="1">C11-C10</f>
        <v>4816291.1760660447</v>
      </c>
      <c r="D12" s="103">
        <f t="shared" ca="1" si="1"/>
        <v>4987186.3501649257</v>
      </c>
      <c r="E12" s="103">
        <f t="shared" ca="1" si="1"/>
        <v>5986175.2605798244</v>
      </c>
      <c r="F12" s="103">
        <f t="shared" ca="1" si="1"/>
        <v>5909875.1376961377</v>
      </c>
      <c r="G12" s="104">
        <f ca="1">G11-G10</f>
        <v>26433261.243662816</v>
      </c>
    </row>
    <row r="13" spans="1:15" ht="16.2" thickTop="1" x14ac:dyDescent="0.3"/>
    <row r="14" spans="1:15" x14ac:dyDescent="0.3">
      <c r="A14" s="101" t="s">
        <v>105</v>
      </c>
    </row>
  </sheetData>
  <sheetProtection password="D3A5" sheet="1" objects="1" scenarios="1"/>
  <mergeCells count="2">
    <mergeCell ref="A2:G2"/>
    <mergeCell ref="A3:G3"/>
  </mergeCells>
  <printOptions horizontalCentered="1"/>
  <pageMargins left="0.5" right="0.5" top="0.5" bottom="0.5" header="0.25" footer="0.25"/>
  <pageSetup orientation="landscape" r:id="rId1"/>
  <headerFooter>
    <oddFooter>&amp;L&amp;"Calibri,Regular"&amp;8&amp;K04-024LCR &amp;D&amp;C&amp;"Calibri,Regular"&amp;8&amp;K04-024&amp;A&amp;R&amp;"Calibri,Regular"&amp;8&amp;K04-024&amp;F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zoomScaleNormal="100" workbookViewId="0">
      <selection sqref="A1:H2"/>
    </sheetView>
  </sheetViews>
  <sheetFormatPr defaultColWidth="9.109375" defaultRowHeight="13.8" x14ac:dyDescent="0.3"/>
  <cols>
    <col min="1" max="1" width="40.6640625" style="1" customWidth="1"/>
    <col min="2" max="3" width="12.6640625" style="1" customWidth="1"/>
    <col min="4" max="4" width="14.33203125" style="1" customWidth="1"/>
    <col min="5" max="5" width="13.88671875" style="1" customWidth="1"/>
    <col min="6" max="10" width="12.6640625" style="1" customWidth="1"/>
    <col min="11" max="11" width="9.109375" style="1"/>
    <col min="12" max="12" width="12.88671875" style="1" bestFit="1" customWidth="1"/>
    <col min="13" max="16384" width="9.109375" style="1"/>
  </cols>
  <sheetData>
    <row r="1" spans="1:14" ht="15" customHeight="1" x14ac:dyDescent="0.3">
      <c r="A1" s="350" t="s">
        <v>85</v>
      </c>
      <c r="B1" s="350"/>
      <c r="C1" s="350"/>
      <c r="D1" s="350"/>
      <c r="E1" s="350"/>
      <c r="F1" s="350"/>
      <c r="G1" s="350"/>
      <c r="H1" s="350"/>
    </row>
    <row r="2" spans="1:14" ht="15" customHeight="1" x14ac:dyDescent="0.3">
      <c r="A2" s="351"/>
      <c r="B2" s="351"/>
      <c r="C2" s="351"/>
      <c r="D2" s="351"/>
      <c r="E2" s="351"/>
      <c r="F2" s="351"/>
      <c r="G2" s="351"/>
      <c r="H2" s="351"/>
    </row>
    <row r="3" spans="1:14" ht="18" customHeight="1" x14ac:dyDescent="0.3">
      <c r="A3" s="364" t="s">
        <v>250</v>
      </c>
      <c r="B3" s="364"/>
      <c r="C3" s="364"/>
      <c r="D3" s="364"/>
      <c r="E3" s="364"/>
      <c r="F3" s="364"/>
      <c r="G3" s="364"/>
      <c r="H3" s="364"/>
    </row>
    <row r="4" spans="1:14" x14ac:dyDescent="0.3">
      <c r="A4" s="294"/>
      <c r="B4" s="62" t="s">
        <v>238</v>
      </c>
    </row>
    <row r="5" spans="1:14" x14ac:dyDescent="0.3">
      <c r="A5" s="61"/>
      <c r="B5" s="62" t="s">
        <v>239</v>
      </c>
    </row>
    <row r="6" spans="1:14" x14ac:dyDescent="0.3">
      <c r="A6" s="84"/>
      <c r="B6" s="62" t="s">
        <v>240</v>
      </c>
    </row>
    <row r="8" spans="1:14" ht="14.4" x14ac:dyDescent="0.3">
      <c r="B8" s="209">
        <v>2013</v>
      </c>
      <c r="C8" s="209">
        <v>2012</v>
      </c>
      <c r="D8" s="209">
        <v>2011</v>
      </c>
      <c r="E8" s="209">
        <v>2010</v>
      </c>
      <c r="F8" s="209">
        <v>2009</v>
      </c>
      <c r="G8" s="209">
        <v>2008</v>
      </c>
      <c r="H8" s="209">
        <v>2007</v>
      </c>
      <c r="I8" s="209">
        <v>2006</v>
      </c>
    </row>
    <row r="9" spans="1:14" ht="14.4" x14ac:dyDescent="0.3">
      <c r="A9" s="1" t="s">
        <v>52</v>
      </c>
      <c r="B9" s="252">
        <v>0.03</v>
      </c>
      <c r="C9" s="252">
        <v>1.4999999999999999E-2</v>
      </c>
      <c r="D9" s="252">
        <v>0</v>
      </c>
      <c r="E9" s="252">
        <v>1.4999999999999999E-2</v>
      </c>
      <c r="F9" s="252">
        <v>0.03</v>
      </c>
      <c r="G9" s="252">
        <v>3.5000000000000003E-2</v>
      </c>
      <c r="H9" s="252">
        <v>0.03</v>
      </c>
      <c r="I9" s="252">
        <v>0.03</v>
      </c>
      <c r="J9" s="270"/>
    </row>
    <row r="10" spans="1:14" x14ac:dyDescent="0.3">
      <c r="B10" s="285"/>
      <c r="C10" s="285"/>
      <c r="D10" s="285"/>
      <c r="E10" s="285"/>
      <c r="F10" s="285"/>
      <c r="G10" s="6"/>
    </row>
    <row r="11" spans="1:14" ht="14.4" x14ac:dyDescent="0.3">
      <c r="B11" s="271" t="s">
        <v>165</v>
      </c>
      <c r="C11" s="271" t="s">
        <v>166</v>
      </c>
      <c r="D11" s="271" t="s">
        <v>167</v>
      </c>
      <c r="E11" s="271" t="s">
        <v>168</v>
      </c>
      <c r="F11" s="271" t="s">
        <v>169</v>
      </c>
      <c r="G11" s="231"/>
    </row>
    <row r="12" spans="1:14" x14ac:dyDescent="0.3">
      <c r="A12" s="1" t="s">
        <v>62</v>
      </c>
      <c r="B12" s="46" t="s">
        <v>51</v>
      </c>
      <c r="C12" s="208">
        <v>0.9</v>
      </c>
      <c r="D12" s="208">
        <v>0.85</v>
      </c>
      <c r="E12" s="208">
        <v>0.8</v>
      </c>
      <c r="F12" s="208">
        <v>0.02</v>
      </c>
      <c r="G12" s="207" t="s">
        <v>109</v>
      </c>
    </row>
    <row r="14" spans="1:14" x14ac:dyDescent="0.3">
      <c r="K14" s="324" t="s">
        <v>177</v>
      </c>
      <c r="L14" s="324"/>
      <c r="M14" s="324"/>
    </row>
    <row r="15" spans="1:14" ht="15" customHeight="1" x14ac:dyDescent="0.3">
      <c r="B15" s="209">
        <v>2005</v>
      </c>
      <c r="C15" s="209">
        <v>2006</v>
      </c>
      <c r="D15" s="209">
        <v>2007</v>
      </c>
      <c r="E15" s="209">
        <v>2008</v>
      </c>
      <c r="F15" s="209">
        <v>2009</v>
      </c>
      <c r="G15" s="209">
        <v>2010</v>
      </c>
      <c r="H15" s="209">
        <v>2011</v>
      </c>
      <c r="I15" s="209">
        <v>2012</v>
      </c>
      <c r="J15" s="209">
        <v>2013</v>
      </c>
      <c r="K15" s="324"/>
      <c r="L15" s="324"/>
      <c r="M15" s="324"/>
      <c r="N15" s="292"/>
    </row>
    <row r="16" spans="1:14" x14ac:dyDescent="0.3">
      <c r="A16" s="1" t="s">
        <v>103</v>
      </c>
      <c r="B16" s="83">
        <v>22070</v>
      </c>
      <c r="C16" s="83">
        <v>27366</v>
      </c>
      <c r="D16" s="83">
        <v>25386</v>
      </c>
      <c r="E16" s="83">
        <v>26630</v>
      </c>
      <c r="F16" s="83">
        <v>27428</v>
      </c>
      <c r="G16" s="83">
        <v>28800</v>
      </c>
      <c r="H16" s="83">
        <v>30356</v>
      </c>
      <c r="I16" s="60">
        <f>H16*(1+Proprietary!F53)</f>
        <v>31266.68</v>
      </c>
      <c r="J16" s="60">
        <f>I16*(1+Proprietary!G53)</f>
        <v>32361.013799999997</v>
      </c>
      <c r="K16" s="324"/>
      <c r="L16" s="324"/>
      <c r="M16" s="324"/>
      <c r="N16" s="292"/>
    </row>
    <row r="18" spans="1:14" x14ac:dyDescent="0.3">
      <c r="A18" s="1" t="s">
        <v>54</v>
      </c>
      <c r="B18" s="57" t="str">
        <f>Proprietary!$B$3</f>
        <v>Architecture</v>
      </c>
      <c r="C18" s="57" t="str">
        <f>Proprietary!$C$3</f>
        <v>Business</v>
      </c>
      <c r="D18" s="57" t="str">
        <f>Proprietary!$D$3</f>
        <v>Fashion</v>
      </c>
      <c r="E18" s="57" t="str">
        <f>Proprietary!$E$3</f>
        <v>Textile</v>
      </c>
      <c r="F18" s="57" t="str">
        <f>Proprietary!$F$3</f>
        <v>Engineering</v>
      </c>
      <c r="G18" s="57" t="str">
        <f>Proprietary!$G$3</f>
        <v>Design/Media</v>
      </c>
      <c r="H18" s="57" t="str">
        <f>Proprietary!$H$3</f>
        <v>Science/Health</v>
      </c>
      <c r="I18" s="57" t="str">
        <f>Proprietary!$I$3</f>
        <v>Liberal Arts</v>
      </c>
      <c r="J18" s="362" t="s">
        <v>245</v>
      </c>
      <c r="K18" s="363"/>
    </row>
    <row r="19" spans="1:14" x14ac:dyDescent="0.3">
      <c r="B19" s="116">
        <v>10000</v>
      </c>
      <c r="C19" s="116">
        <v>12000</v>
      </c>
      <c r="D19" s="116">
        <v>5000</v>
      </c>
      <c r="E19" s="116">
        <v>6000</v>
      </c>
      <c r="F19" s="116">
        <v>13000</v>
      </c>
      <c r="G19" s="116">
        <v>9000</v>
      </c>
      <c r="H19" s="116">
        <v>11500</v>
      </c>
      <c r="I19" s="116">
        <v>8500</v>
      </c>
      <c r="J19" s="363"/>
      <c r="K19" s="363"/>
    </row>
    <row r="20" spans="1:14" x14ac:dyDescent="0.3">
      <c r="J20" s="363"/>
      <c r="K20" s="363"/>
    </row>
    <row r="21" spans="1:14" x14ac:dyDescent="0.3">
      <c r="B21" s="52"/>
      <c r="C21" s="52"/>
      <c r="D21" s="52"/>
      <c r="E21" s="52"/>
      <c r="F21" s="52"/>
      <c r="G21" s="52"/>
      <c r="J21" s="363"/>
      <c r="K21" s="363"/>
    </row>
    <row r="22" spans="1:14" x14ac:dyDescent="0.3">
      <c r="B22" s="57" t="str">
        <f>Proprietary!$B$3</f>
        <v>Architecture</v>
      </c>
      <c r="C22" s="57" t="str">
        <f>Proprietary!$C$3</f>
        <v>Business</v>
      </c>
      <c r="D22" s="57" t="str">
        <f>Proprietary!$D$3</f>
        <v>Fashion</v>
      </c>
      <c r="E22" s="57" t="str">
        <f>Proprietary!$E$3</f>
        <v>Textile</v>
      </c>
      <c r="F22" s="57" t="str">
        <f>Proprietary!$F$3</f>
        <v>Engineering</v>
      </c>
      <c r="G22" s="57" t="str">
        <f>Proprietary!$G$3</f>
        <v>Design/Media</v>
      </c>
      <c r="H22" s="57" t="str">
        <f>Proprietary!$H$3</f>
        <v>Science/Health</v>
      </c>
      <c r="I22" s="57" t="str">
        <f>Proprietary!$I$3</f>
        <v>Liberal Arts</v>
      </c>
      <c r="J22" s="363"/>
      <c r="K22" s="363"/>
    </row>
    <row r="23" spans="1:14" x14ac:dyDescent="0.3">
      <c r="A23" s="1" t="s">
        <v>87</v>
      </c>
      <c r="B23" s="116">
        <v>90000</v>
      </c>
      <c r="C23" s="116">
        <v>110000</v>
      </c>
      <c r="D23" s="116">
        <v>80000</v>
      </c>
      <c r="E23" s="116">
        <v>75000</v>
      </c>
      <c r="F23" s="116">
        <v>120000</v>
      </c>
      <c r="G23" s="116">
        <v>80000</v>
      </c>
      <c r="H23" s="116">
        <v>75000</v>
      </c>
      <c r="I23" s="116">
        <v>60000</v>
      </c>
      <c r="J23" s="363"/>
      <c r="K23" s="363"/>
    </row>
    <row r="24" spans="1:14" x14ac:dyDescent="0.3">
      <c r="A24" s="1" t="s">
        <v>88</v>
      </c>
      <c r="B24" s="116">
        <v>5250</v>
      </c>
      <c r="C24" s="116">
        <v>6416.6666666666661</v>
      </c>
      <c r="D24" s="116">
        <v>4666.6666666666661</v>
      </c>
      <c r="E24" s="116">
        <v>4375</v>
      </c>
      <c r="F24" s="116">
        <v>7000</v>
      </c>
      <c r="G24" s="116">
        <v>4666.6666666666661</v>
      </c>
      <c r="H24" s="116">
        <v>4375</v>
      </c>
      <c r="I24" s="116">
        <v>3500</v>
      </c>
      <c r="J24" s="207"/>
    </row>
    <row r="26" spans="1:14" x14ac:dyDescent="0.3">
      <c r="B26" s="52"/>
      <c r="C26" s="52"/>
      <c r="D26" s="52"/>
      <c r="E26" s="52"/>
      <c r="F26" s="52"/>
      <c r="G26" s="52"/>
    </row>
    <row r="27" spans="1:14" x14ac:dyDescent="0.3">
      <c r="B27" s="57" t="str">
        <f>Proprietary!$B$3</f>
        <v>Architecture</v>
      </c>
      <c r="C27" s="57" t="str">
        <f>Proprietary!$C$3</f>
        <v>Business</v>
      </c>
      <c r="D27" s="57" t="str">
        <f>Proprietary!$D$3</f>
        <v>Fashion</v>
      </c>
      <c r="E27" s="57" t="str">
        <f>Proprietary!$E$3</f>
        <v>Textile</v>
      </c>
      <c r="F27" s="57" t="str">
        <f>Proprietary!$F$3</f>
        <v>Engineering</v>
      </c>
      <c r="G27" s="57" t="str">
        <f>Proprietary!$G$3</f>
        <v>Design/Media</v>
      </c>
      <c r="H27" s="57" t="str">
        <f>Proprietary!$H$3</f>
        <v>Science/Health</v>
      </c>
      <c r="I27" s="57" t="str">
        <f>Proprietary!$I$3</f>
        <v>Liberal Arts</v>
      </c>
    </row>
    <row r="28" spans="1:14" x14ac:dyDescent="0.3">
      <c r="A28" s="1" t="s">
        <v>113</v>
      </c>
      <c r="B28" s="92">
        <v>24</v>
      </c>
      <c r="C28" s="92">
        <v>24</v>
      </c>
      <c r="D28" s="92">
        <v>24</v>
      </c>
      <c r="E28" s="92">
        <v>24</v>
      </c>
      <c r="F28" s="92">
        <v>24</v>
      </c>
      <c r="G28" s="92">
        <v>24</v>
      </c>
      <c r="H28" s="92">
        <v>24</v>
      </c>
      <c r="I28" s="92">
        <v>24</v>
      </c>
    </row>
    <row r="29" spans="1:14" x14ac:dyDescent="0.3">
      <c r="B29" s="52"/>
      <c r="C29" s="52"/>
      <c r="D29" s="52"/>
      <c r="E29" s="52"/>
      <c r="F29" s="130"/>
      <c r="G29" s="130"/>
      <c r="H29" s="130"/>
      <c r="I29" s="130"/>
      <c r="J29" s="130"/>
      <c r="K29" s="130"/>
      <c r="L29" s="130"/>
      <c r="M29" s="130"/>
      <c r="N29" s="130"/>
    </row>
    <row r="31" spans="1:14" ht="12.75" customHeight="1" x14ac:dyDescent="0.3">
      <c r="A31" s="1" t="s">
        <v>75</v>
      </c>
      <c r="B31" s="91">
        <v>0.26</v>
      </c>
    </row>
    <row r="32" spans="1:14" x14ac:dyDescent="0.3">
      <c r="A32" s="1" t="s">
        <v>76</v>
      </c>
      <c r="B32" s="91">
        <v>7.6499999999999999E-2</v>
      </c>
    </row>
    <row r="33" spans="1:10" x14ac:dyDescent="0.3">
      <c r="B33" s="176"/>
    </row>
    <row r="34" spans="1:10" ht="12.75" customHeight="1" x14ac:dyDescent="0.3"/>
    <row r="35" spans="1:10" x14ac:dyDescent="0.3">
      <c r="B35" s="355" t="s">
        <v>81</v>
      </c>
      <c r="C35" s="356"/>
      <c r="D35" s="357"/>
    </row>
    <row r="36" spans="1:10" x14ac:dyDescent="0.3">
      <c r="B36" s="352" t="s">
        <v>78</v>
      </c>
      <c r="C36" s="353"/>
      <c r="D36" s="354"/>
    </row>
    <row r="37" spans="1:10" x14ac:dyDescent="0.3">
      <c r="B37" s="63" t="s">
        <v>77</v>
      </c>
      <c r="C37" s="63" t="s">
        <v>80</v>
      </c>
      <c r="D37" s="63" t="s">
        <v>125</v>
      </c>
    </row>
    <row r="38" spans="1:10" x14ac:dyDescent="0.3">
      <c r="B38" s="92">
        <v>30</v>
      </c>
      <c r="C38" s="92">
        <v>15</v>
      </c>
      <c r="D38" s="92">
        <v>15</v>
      </c>
    </row>
    <row r="39" spans="1:10" x14ac:dyDescent="0.3">
      <c r="A39" s="1" t="s">
        <v>82</v>
      </c>
    </row>
    <row r="40" spans="1:10" x14ac:dyDescent="0.3">
      <c r="A40" s="317" t="s">
        <v>79</v>
      </c>
      <c r="B40" s="318"/>
      <c r="C40" s="318"/>
      <c r="D40" s="318"/>
      <c r="E40" s="318"/>
      <c r="F40" s="318"/>
      <c r="G40" s="318"/>
      <c r="H40" s="318"/>
      <c r="I40" s="318"/>
      <c r="J40" s="318"/>
    </row>
    <row r="41" spans="1:10" x14ac:dyDescent="0.3">
      <c r="A41" s="318"/>
      <c r="B41" s="318"/>
      <c r="C41" s="318"/>
      <c r="D41" s="318"/>
      <c r="E41" s="318"/>
      <c r="F41" s="318"/>
      <c r="G41" s="318"/>
      <c r="H41" s="318"/>
      <c r="I41" s="318"/>
      <c r="J41" s="318"/>
    </row>
    <row r="43" spans="1:10" ht="14.4" thickBot="1" x14ac:dyDescent="0.35"/>
    <row r="44" spans="1:10" ht="14.4" thickTop="1" x14ac:dyDescent="0.3">
      <c r="A44" s="358" t="s">
        <v>149</v>
      </c>
      <c r="B44" s="359"/>
      <c r="C44" s="359"/>
      <c r="D44" s="359"/>
      <c r="E44" s="359"/>
      <c r="F44" s="359"/>
      <c r="G44" s="360"/>
    </row>
    <row r="45" spans="1:10" x14ac:dyDescent="0.3">
      <c r="A45" s="157"/>
      <c r="B45" s="63" t="s">
        <v>20</v>
      </c>
      <c r="C45" s="63" t="s">
        <v>21</v>
      </c>
      <c r="D45" s="63" t="s">
        <v>22</v>
      </c>
      <c r="E45" s="63" t="s">
        <v>23</v>
      </c>
      <c r="F45" s="63" t="s">
        <v>33</v>
      </c>
      <c r="G45" s="76" t="s">
        <v>46</v>
      </c>
    </row>
    <row r="46" spans="1:10" x14ac:dyDescent="0.3">
      <c r="A46" s="65" t="s">
        <v>77</v>
      </c>
      <c r="B46" s="203">
        <f>IF('Input-Curriculum'!B65&lt;1,0,'Input-Curriculum'!B65/'Input-Curriculum'!$F$65)</f>
        <v>0.32608695652173914</v>
      </c>
      <c r="C46" s="203">
        <f>IF('Input-Curriculum'!C65&lt;1,0,'Input-Curriculum'!C65/'Input-Curriculum'!$F$65)</f>
        <v>0.2608695652173913</v>
      </c>
      <c r="D46" s="203">
        <f>IF('Input-Curriculum'!D65&lt;1,0,'Input-Curriculum'!D65/'Input-Curriculum'!$F$65)</f>
        <v>0.2608695652173913</v>
      </c>
      <c r="E46" s="203">
        <f>IF('Input-Curriculum'!E65&lt;1,0,'Input-Curriculum'!E65/'Input-Curriculum'!$F$65)</f>
        <v>0.15217391304347827</v>
      </c>
      <c r="F46" s="203">
        <f>IF(B46+C46+D46+E46=0,0,1-(B46+C46+D46+E46))</f>
        <v>0</v>
      </c>
      <c r="G46" s="202">
        <f>SUM(B46:F46)</f>
        <v>1</v>
      </c>
      <c r="H46" s="1" t="s">
        <v>150</v>
      </c>
    </row>
    <row r="47" spans="1:10" x14ac:dyDescent="0.3">
      <c r="A47" s="65" t="s">
        <v>80</v>
      </c>
      <c r="B47" s="203">
        <f>IF('Input-Curriculum'!B67&lt;1,0,'Input-Curriculum'!B67/'Input-Curriculum'!$F$67)</f>
        <v>0.26666666666666666</v>
      </c>
      <c r="C47" s="203">
        <f>IF('Input-Curriculum'!C67&lt;1,0,'Input-Curriculum'!C67/'Input-Curriculum'!$F$67)</f>
        <v>0.26666666666666666</v>
      </c>
      <c r="D47" s="203">
        <f>IF('Input-Curriculum'!D67&lt;1,0,'Input-Curriculum'!D67/'Input-Curriculum'!$F$67)</f>
        <v>0.2</v>
      </c>
      <c r="E47" s="203">
        <f>IF('Input-Curriculum'!E67&lt;1,0,'Input-Curriculum'!E67/'Input-Curriculum'!$F$67)</f>
        <v>0.26666666666666666</v>
      </c>
      <c r="F47" s="203">
        <f>IF(B47+C47+D47+E47=0,0,1-(B47+C47+D47+E47))</f>
        <v>0</v>
      </c>
      <c r="G47" s="202">
        <f t="shared" ref="G47:G48" si="0">SUM(B47:F47)</f>
        <v>1</v>
      </c>
    </row>
    <row r="48" spans="1:10" ht="14.4" thickBot="1" x14ac:dyDescent="0.35">
      <c r="A48" s="66" t="s">
        <v>125</v>
      </c>
      <c r="B48" s="204">
        <f>IF('Input-Curriculum'!B68&lt;1,0,'Input-Curriculum'!B68/'Input-Curriculum'!$F$68)</f>
        <v>0</v>
      </c>
      <c r="C48" s="204">
        <f>IF('Input-Curriculum'!C68&lt;1,0,'Input-Curriculum'!C68/'Input-Curriculum'!$F$68)</f>
        <v>0.33333333333333331</v>
      </c>
      <c r="D48" s="204">
        <f>IF('Input-Curriculum'!D68&lt;1,0,'Input-Curriculum'!D68/'Input-Curriculum'!$F$68)</f>
        <v>0.33333333333333331</v>
      </c>
      <c r="E48" s="204">
        <f>IF('Input-Curriculum'!E68&lt;1,0,'Input-Curriculum'!E68/'Input-Curriculum'!$F$68)</f>
        <v>0.33333333333333331</v>
      </c>
      <c r="F48" s="204">
        <f>IF(B48+C48+D48+E48=0,0,1-(B48+C48+D48+E48))</f>
        <v>0</v>
      </c>
      <c r="G48" s="79">
        <f t="shared" si="0"/>
        <v>1</v>
      </c>
    </row>
    <row r="49" spans="1:14" ht="14.4" thickTop="1" x14ac:dyDescent="0.3"/>
    <row r="51" spans="1:14" x14ac:dyDescent="0.3">
      <c r="B51" s="361" t="s">
        <v>78</v>
      </c>
      <c r="C51" s="361"/>
      <c r="D51" s="361"/>
      <c r="E51" s="71"/>
    </row>
    <row r="52" spans="1:14" x14ac:dyDescent="0.3">
      <c r="B52" s="136" t="s">
        <v>77</v>
      </c>
      <c r="C52" s="136" t="s">
        <v>80</v>
      </c>
      <c r="D52" s="136" t="s">
        <v>125</v>
      </c>
      <c r="E52" s="16"/>
    </row>
    <row r="53" spans="1:14" x14ac:dyDescent="0.3">
      <c r="A53" s="12" t="s">
        <v>196</v>
      </c>
      <c r="B53" s="91">
        <v>0.9</v>
      </c>
      <c r="C53" s="91">
        <v>0.8</v>
      </c>
      <c r="D53" s="91">
        <v>0.8</v>
      </c>
      <c r="E53" s="176"/>
    </row>
    <row r="54" spans="1:14" x14ac:dyDescent="0.3">
      <c r="A54" s="12" t="s">
        <v>197</v>
      </c>
      <c r="B54" s="92">
        <v>30</v>
      </c>
      <c r="C54" s="92">
        <v>30</v>
      </c>
      <c r="D54" s="92">
        <v>20</v>
      </c>
      <c r="E54" s="349" t="s">
        <v>201</v>
      </c>
      <c r="F54" s="318"/>
      <c r="G54" s="318"/>
      <c r="H54" s="318"/>
      <c r="I54" s="318"/>
      <c r="J54" s="318"/>
      <c r="K54" s="318"/>
      <c r="L54" s="318"/>
      <c r="M54" s="318"/>
      <c r="N54" s="318"/>
    </row>
    <row r="55" spans="1:14" x14ac:dyDescent="0.3">
      <c r="A55" s="1" t="s">
        <v>202</v>
      </c>
      <c r="E55" s="318"/>
      <c r="F55" s="318"/>
      <c r="G55" s="318"/>
      <c r="H55" s="318"/>
      <c r="I55" s="318"/>
      <c r="J55" s="318"/>
      <c r="K55" s="318"/>
      <c r="L55" s="318"/>
      <c r="M55" s="318"/>
      <c r="N55" s="318"/>
    </row>
    <row r="56" spans="1:14" x14ac:dyDescent="0.3">
      <c r="A56" s="1" t="s">
        <v>203</v>
      </c>
      <c r="E56" s="318"/>
      <c r="F56" s="318"/>
      <c r="G56" s="318"/>
      <c r="H56" s="318"/>
      <c r="I56" s="318"/>
      <c r="J56" s="318"/>
      <c r="K56" s="318"/>
      <c r="L56" s="318"/>
      <c r="M56" s="318"/>
      <c r="N56" s="318"/>
    </row>
    <row r="57" spans="1:14" x14ac:dyDescent="0.3">
      <c r="E57" s="318"/>
      <c r="F57" s="318"/>
      <c r="G57" s="318"/>
      <c r="H57" s="318"/>
      <c r="I57" s="318"/>
      <c r="J57" s="318"/>
      <c r="K57" s="318"/>
      <c r="L57" s="318"/>
      <c r="M57" s="318"/>
      <c r="N57" s="318"/>
    </row>
    <row r="58" spans="1:14" x14ac:dyDescent="0.3">
      <c r="E58" s="318"/>
      <c r="F58" s="318"/>
      <c r="G58" s="318"/>
      <c r="H58" s="318"/>
      <c r="I58" s="318"/>
      <c r="J58" s="318"/>
      <c r="K58" s="318"/>
      <c r="L58" s="318"/>
      <c r="M58" s="318"/>
      <c r="N58" s="318"/>
    </row>
    <row r="59" spans="1:14" x14ac:dyDescent="0.3">
      <c r="E59" s="318"/>
      <c r="F59" s="318"/>
      <c r="G59" s="318"/>
      <c r="H59" s="318"/>
      <c r="I59" s="318"/>
      <c r="J59" s="318"/>
      <c r="K59" s="318"/>
      <c r="L59" s="318"/>
      <c r="M59" s="318"/>
      <c r="N59" s="318"/>
    </row>
    <row r="60" spans="1:14" x14ac:dyDescent="0.3">
      <c r="E60" s="318"/>
      <c r="F60" s="318"/>
      <c r="G60" s="318"/>
      <c r="H60" s="318"/>
      <c r="I60" s="318"/>
      <c r="J60" s="318"/>
      <c r="K60" s="318"/>
      <c r="L60" s="318"/>
      <c r="M60" s="318"/>
      <c r="N60" s="318"/>
    </row>
  </sheetData>
  <mergeCells count="10">
    <mergeCell ref="E54:N60"/>
    <mergeCell ref="A1:H2"/>
    <mergeCell ref="A40:J41"/>
    <mergeCell ref="B36:D36"/>
    <mergeCell ref="B35:D35"/>
    <mergeCell ref="A44:G44"/>
    <mergeCell ref="B51:D51"/>
    <mergeCell ref="J18:K23"/>
    <mergeCell ref="K14:M16"/>
    <mergeCell ref="A3:H3"/>
  </mergeCells>
  <printOptions horizontalCentered="1"/>
  <pageMargins left="0.5" right="0.5" top="0.5" bottom="0.5" header="0.25" footer="0.25"/>
  <pageSetup scale="65" orientation="landscape" r:id="rId1"/>
  <headerFooter>
    <oddFooter>&amp;L&amp;"Calibri,Regular"&amp;8&amp;K04-024LCR &amp;D&amp;C&amp;"Calibri,Regular"&amp;8&amp;K04-024&amp;A&amp;R&amp;"Calibri,Regular"&amp;8&amp;K04-024&amp;F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9"/>
  <sheetViews>
    <sheetView topLeftCell="A5" zoomScaleNormal="100" workbookViewId="0">
      <selection activeCell="A5" sqref="A5:K5"/>
    </sheetView>
  </sheetViews>
  <sheetFormatPr defaultColWidth="9.109375" defaultRowHeight="13.8" x14ac:dyDescent="0.3"/>
  <cols>
    <col min="1" max="1" width="31.88671875" style="1" customWidth="1"/>
    <col min="2" max="11" width="14.6640625" style="1" customWidth="1"/>
    <col min="12" max="16384" width="9.109375" style="1"/>
  </cols>
  <sheetData>
    <row r="1" spans="1:12" x14ac:dyDescent="0.3">
      <c r="A1" s="373" t="s">
        <v>147</v>
      </c>
      <c r="B1" s="373"/>
      <c r="C1" s="373"/>
      <c r="D1" s="373"/>
      <c r="E1" s="373"/>
      <c r="F1" s="373"/>
      <c r="G1" s="373"/>
      <c r="H1" s="373"/>
      <c r="I1" s="373"/>
      <c r="J1" s="373"/>
      <c r="K1" s="373"/>
      <c r="L1" s="373"/>
    </row>
    <row r="2" spans="1:12" ht="18.75" customHeight="1" x14ac:dyDescent="0.3">
      <c r="A2" s="373"/>
      <c r="B2" s="373"/>
      <c r="C2" s="373"/>
      <c r="D2" s="373"/>
      <c r="E2" s="373"/>
      <c r="F2" s="373"/>
      <c r="G2" s="373"/>
      <c r="H2" s="373"/>
      <c r="I2" s="373"/>
      <c r="J2" s="373"/>
      <c r="K2" s="373"/>
      <c r="L2" s="373"/>
    </row>
    <row r="3" spans="1:12" ht="18.75" customHeight="1" x14ac:dyDescent="0.3">
      <c r="A3" s="373" t="s">
        <v>148</v>
      </c>
      <c r="B3" s="373"/>
      <c r="C3" s="373"/>
      <c r="D3" s="373"/>
      <c r="E3" s="373"/>
      <c r="F3" s="373"/>
      <c r="G3" s="373"/>
      <c r="H3" s="373"/>
      <c r="I3" s="373"/>
      <c r="J3" s="373"/>
      <c r="K3" s="373"/>
      <c r="L3" s="373"/>
    </row>
    <row r="4" spans="1:12" ht="18.75" customHeight="1" x14ac:dyDescent="0.3">
      <c r="A4" s="300"/>
      <c r="B4" s="300"/>
      <c r="C4" s="300"/>
      <c r="D4" s="300"/>
      <c r="E4" s="300"/>
      <c r="F4" s="300"/>
      <c r="G4" s="300"/>
      <c r="H4" s="300"/>
      <c r="I4" s="300"/>
      <c r="J4" s="300"/>
      <c r="K4" s="300"/>
      <c r="L4" s="300"/>
    </row>
    <row r="5" spans="1:12" ht="18.75" customHeight="1" x14ac:dyDescent="0.35">
      <c r="A5" s="348" t="s">
        <v>251</v>
      </c>
      <c r="B5" s="348"/>
      <c r="C5" s="348"/>
      <c r="D5" s="348"/>
      <c r="E5" s="348"/>
      <c r="F5" s="348"/>
      <c r="G5" s="348"/>
      <c r="H5" s="348"/>
      <c r="I5" s="348"/>
      <c r="J5" s="348"/>
      <c r="K5" s="348"/>
      <c r="L5" s="300"/>
    </row>
    <row r="6" spans="1:12" ht="14.4" thickBot="1" x14ac:dyDescent="0.35"/>
    <row r="7" spans="1:12" ht="14.4" thickTop="1" x14ac:dyDescent="0.3">
      <c r="A7" s="378" t="s">
        <v>145</v>
      </c>
      <c r="B7" s="379"/>
      <c r="C7" s="380"/>
    </row>
    <row r="8" spans="1:12" x14ac:dyDescent="0.3">
      <c r="A8" s="77" t="s">
        <v>77</v>
      </c>
      <c r="B8" s="63" t="s">
        <v>80</v>
      </c>
      <c r="C8" s="80" t="s">
        <v>125</v>
      </c>
    </row>
    <row r="9" spans="1:12" ht="14.4" thickBot="1" x14ac:dyDescent="0.35">
      <c r="A9" s="81">
        <f>'Input-Curriculum'!F58</f>
        <v>15</v>
      </c>
      <c r="B9" s="67">
        <f>'Input-Curriculum'!F60</f>
        <v>15</v>
      </c>
      <c r="C9" s="174">
        <f>'Input-Curriculum'!F61</f>
        <v>3</v>
      </c>
      <c r="D9" s="1" t="s">
        <v>241</v>
      </c>
    </row>
    <row r="10" spans="1:12" ht="14.4" thickTop="1" x14ac:dyDescent="0.3"/>
    <row r="11" spans="1:12" ht="14.4" thickBot="1" x14ac:dyDescent="0.35"/>
    <row r="12" spans="1:12" ht="14.4" thickTop="1" x14ac:dyDescent="0.3">
      <c r="A12" s="358" t="s">
        <v>198</v>
      </c>
      <c r="B12" s="359"/>
      <c r="C12" s="360"/>
    </row>
    <row r="13" spans="1:12" x14ac:dyDescent="0.3">
      <c r="A13" s="77" t="s">
        <v>77</v>
      </c>
      <c r="B13" s="63" t="s">
        <v>80</v>
      </c>
      <c r="C13" s="80" t="s">
        <v>125</v>
      </c>
    </row>
    <row r="14" spans="1:12" ht="14.4" thickBot="1" x14ac:dyDescent="0.35">
      <c r="A14" s="81">
        <f>Assumptions!B54</f>
        <v>30</v>
      </c>
      <c r="B14" s="67">
        <f>Assumptions!B54</f>
        <v>30</v>
      </c>
      <c r="C14" s="68">
        <f>Assumptions!D54</f>
        <v>20</v>
      </c>
      <c r="D14" s="1" t="s">
        <v>242</v>
      </c>
    </row>
    <row r="15" spans="1:12" ht="15" thickTop="1" thickBot="1" x14ac:dyDescent="0.35"/>
    <row r="16" spans="1:12" ht="14.4" thickTop="1" x14ac:dyDescent="0.3">
      <c r="A16" s="358" t="s">
        <v>199</v>
      </c>
      <c r="B16" s="359"/>
      <c r="C16" s="360"/>
    </row>
    <row r="17" spans="1:8" x14ac:dyDescent="0.3">
      <c r="A17" s="77" t="s">
        <v>77</v>
      </c>
      <c r="B17" s="63" t="s">
        <v>80</v>
      </c>
      <c r="C17" s="80" t="s">
        <v>125</v>
      </c>
    </row>
    <row r="18" spans="1:8" ht="14.4" thickBot="1" x14ac:dyDescent="0.35">
      <c r="A18" s="253">
        <f>Assumptions!B53</f>
        <v>0.9</v>
      </c>
      <c r="B18" s="78">
        <f>Assumptions!C53</f>
        <v>0.8</v>
      </c>
      <c r="C18" s="254">
        <f>Assumptions!D53</f>
        <v>0.8</v>
      </c>
      <c r="D18" s="1" t="s">
        <v>228</v>
      </c>
    </row>
    <row r="19" spans="1:8" ht="15" thickTop="1" thickBot="1" x14ac:dyDescent="0.35"/>
    <row r="20" spans="1:8" ht="14.4" thickTop="1" x14ac:dyDescent="0.3">
      <c r="A20" s="378" t="s">
        <v>84</v>
      </c>
      <c r="B20" s="379"/>
      <c r="C20" s="380"/>
    </row>
    <row r="21" spans="1:8" x14ac:dyDescent="0.3">
      <c r="A21" s="77" t="s">
        <v>77</v>
      </c>
      <c r="B21" s="63" t="s">
        <v>80</v>
      </c>
      <c r="C21" s="80" t="s">
        <v>125</v>
      </c>
    </row>
    <row r="22" spans="1:8" ht="14.4" thickBot="1" x14ac:dyDescent="0.35">
      <c r="A22" s="81">
        <f>Assumptions!B38</f>
        <v>30</v>
      </c>
      <c r="B22" s="67">
        <f>Assumptions!C38</f>
        <v>15</v>
      </c>
      <c r="C22" s="68">
        <f>Assumptions!D38</f>
        <v>15</v>
      </c>
      <c r="D22" s="1" t="s">
        <v>243</v>
      </c>
    </row>
    <row r="23" spans="1:8" ht="14.4" thickTop="1" x14ac:dyDescent="0.3"/>
    <row r="24" spans="1:8" ht="14.4" thickBot="1" x14ac:dyDescent="0.35"/>
    <row r="25" spans="1:8" ht="14.4" thickTop="1" x14ac:dyDescent="0.3">
      <c r="A25" s="358" t="s">
        <v>149</v>
      </c>
      <c r="B25" s="359"/>
      <c r="C25" s="359"/>
      <c r="D25" s="359"/>
      <c r="E25" s="359"/>
      <c r="F25" s="359"/>
      <c r="G25" s="360"/>
    </row>
    <row r="26" spans="1:8" x14ac:dyDescent="0.3">
      <c r="A26" s="65"/>
      <c r="B26" s="63" t="s">
        <v>20</v>
      </c>
      <c r="C26" s="63" t="s">
        <v>21</v>
      </c>
      <c r="D26" s="63" t="s">
        <v>22</v>
      </c>
      <c r="E26" s="63" t="s">
        <v>23</v>
      </c>
      <c r="F26" s="63" t="s">
        <v>33</v>
      </c>
      <c r="G26" s="76" t="s">
        <v>46</v>
      </c>
    </row>
    <row r="27" spans="1:8" x14ac:dyDescent="0.3">
      <c r="A27" s="65" t="s">
        <v>77</v>
      </c>
      <c r="B27" s="201">
        <f>Assumptions!B46</f>
        <v>0.32608695652173914</v>
      </c>
      <c r="C27" s="201">
        <f>Assumptions!C46</f>
        <v>0.2608695652173913</v>
      </c>
      <c r="D27" s="201">
        <f>Assumptions!D46</f>
        <v>0.2608695652173913</v>
      </c>
      <c r="E27" s="201">
        <f>Assumptions!E46</f>
        <v>0.15217391304347827</v>
      </c>
      <c r="F27" s="201">
        <f>Assumptions!F46</f>
        <v>0</v>
      </c>
      <c r="G27" s="202">
        <f>SUM(B27:F27)</f>
        <v>1</v>
      </c>
    </row>
    <row r="28" spans="1:8" x14ac:dyDescent="0.3">
      <c r="A28" s="65" t="s">
        <v>80</v>
      </c>
      <c r="B28" s="201">
        <f>Assumptions!B47</f>
        <v>0.26666666666666666</v>
      </c>
      <c r="C28" s="201">
        <f>Assumptions!C47</f>
        <v>0.26666666666666666</v>
      </c>
      <c r="D28" s="201">
        <f>Assumptions!D47</f>
        <v>0.2</v>
      </c>
      <c r="E28" s="201">
        <f>Assumptions!E47</f>
        <v>0.26666666666666666</v>
      </c>
      <c r="F28" s="201">
        <f>Assumptions!F47</f>
        <v>0</v>
      </c>
      <c r="G28" s="202">
        <f t="shared" ref="G28:G29" si="0">SUM(B28:F28)</f>
        <v>1</v>
      </c>
    </row>
    <row r="29" spans="1:8" ht="14.4" thickBot="1" x14ac:dyDescent="0.35">
      <c r="A29" s="66" t="s">
        <v>125</v>
      </c>
      <c r="B29" s="78">
        <f>Assumptions!B48</f>
        <v>0</v>
      </c>
      <c r="C29" s="78">
        <f>Assumptions!C48</f>
        <v>0.33333333333333331</v>
      </c>
      <c r="D29" s="78">
        <f>Assumptions!D48</f>
        <v>0.33333333333333331</v>
      </c>
      <c r="E29" s="78">
        <f>Assumptions!E48</f>
        <v>0.33333333333333331</v>
      </c>
      <c r="F29" s="78">
        <f>Assumptions!F48</f>
        <v>0</v>
      </c>
      <c r="G29" s="79">
        <f t="shared" si="0"/>
        <v>1</v>
      </c>
      <c r="H29" s="1" t="s">
        <v>244</v>
      </c>
    </row>
    <row r="30" spans="1:8" ht="14.4" thickTop="1" x14ac:dyDescent="0.3">
      <c r="A30" s="176"/>
      <c r="B30" s="176"/>
      <c r="C30" s="176"/>
      <c r="D30" s="176"/>
      <c r="E30" s="176"/>
      <c r="F30" s="177"/>
    </row>
    <row r="31" spans="1:8" ht="14.4" thickBot="1" x14ac:dyDescent="0.35"/>
    <row r="32" spans="1:8" ht="16.8" thickTop="1" thickBot="1" x14ac:dyDescent="0.35">
      <c r="B32" s="381" t="s">
        <v>96</v>
      </c>
      <c r="C32" s="382"/>
      <c r="D32" s="382"/>
      <c r="E32" s="382"/>
      <c r="F32" s="383"/>
    </row>
    <row r="33" spans="1:8" ht="15" thickTop="1" thickBot="1" x14ac:dyDescent="0.35">
      <c r="B33" s="375" t="s">
        <v>141</v>
      </c>
      <c r="C33" s="376"/>
      <c r="D33" s="376"/>
      <c r="E33" s="376"/>
      <c r="F33" s="377"/>
    </row>
    <row r="34" spans="1:8" ht="15" thickTop="1" x14ac:dyDescent="0.3">
      <c r="A34" s="259" t="s">
        <v>49</v>
      </c>
      <c r="B34" s="260">
        <f>'Input-Curriculum'!$B$21</f>
        <v>2011</v>
      </c>
      <c r="C34" s="260">
        <f>'Input-Curriculum'!$B$22</f>
        <v>2010</v>
      </c>
      <c r="D34" s="260">
        <f>'Input-Curriculum'!$B$23</f>
        <v>2009</v>
      </c>
      <c r="E34" s="260">
        <f>'Input-Curriculum'!$B$24</f>
        <v>2008</v>
      </c>
      <c r="F34" s="260">
        <f>'Input-Curriculum'!$B$25</f>
        <v>2007</v>
      </c>
      <c r="G34" s="261">
        <f>'Input-Curriculum'!$B$26</f>
        <v>2006</v>
      </c>
    </row>
    <row r="35" spans="1:8" ht="14.4" x14ac:dyDescent="0.3">
      <c r="A35" s="65" t="s">
        <v>89</v>
      </c>
      <c r="B35" s="262">
        <f>'Input-Curriculum'!C21</f>
        <v>112</v>
      </c>
      <c r="C35" s="262">
        <f>'Input-Curriculum'!C22</f>
        <v>112</v>
      </c>
      <c r="D35" s="262">
        <f>'Input-Curriculum'!C23</f>
        <v>142</v>
      </c>
      <c r="E35" s="262">
        <f>'Input-Curriculum'!C24</f>
        <v>144</v>
      </c>
      <c r="F35" s="262">
        <f>'Input-Curriculum'!C25</f>
        <v>151</v>
      </c>
      <c r="G35" s="263">
        <f>'Input-Curriculum'!C26</f>
        <v>149</v>
      </c>
      <c r="H35" s="256"/>
    </row>
    <row r="36" spans="1:8" x14ac:dyDescent="0.3">
      <c r="A36" s="65" t="s">
        <v>90</v>
      </c>
      <c r="B36" s="262">
        <f>'Input-Curriculum'!D21</f>
        <v>54.07449856733524</v>
      </c>
      <c r="C36" s="262">
        <f>'Input-Curriculum'!D22</f>
        <v>71</v>
      </c>
      <c r="D36" s="262">
        <f>'Input-Curriculum'!D23</f>
        <v>44</v>
      </c>
      <c r="E36" s="262">
        <f>'Input-Curriculum'!D24</f>
        <v>64</v>
      </c>
      <c r="F36" s="262">
        <f>'Input-Curriculum'!D25</f>
        <v>83</v>
      </c>
      <c r="G36" s="263">
        <f>'Input-Curriculum'!D26</f>
        <v>75</v>
      </c>
    </row>
    <row r="37" spans="1:8" x14ac:dyDescent="0.3">
      <c r="A37" s="65" t="s">
        <v>91</v>
      </c>
      <c r="B37" s="262">
        <f>'Input-Curriculum'!E21</f>
        <v>58.567335243553003</v>
      </c>
      <c r="C37" s="262">
        <f>'Input-Curriculum'!E22</f>
        <v>66</v>
      </c>
      <c r="D37" s="262">
        <f>'Input-Curriculum'!E23</f>
        <v>77</v>
      </c>
      <c r="E37" s="262">
        <f>'Input-Curriculum'!E24</f>
        <v>85</v>
      </c>
      <c r="F37" s="262">
        <f>'Input-Curriculum'!E25</f>
        <v>79</v>
      </c>
      <c r="G37" s="263">
        <f>'Input-Curriculum'!E26</f>
        <v>58</v>
      </c>
    </row>
    <row r="38" spans="1:8" x14ac:dyDescent="0.3">
      <c r="A38" s="65" t="s">
        <v>92</v>
      </c>
      <c r="B38" s="262">
        <f>'Input-Curriculum'!F21</f>
        <v>56.160458452722054</v>
      </c>
      <c r="C38" s="262">
        <f>'Input-Curriculum'!F22</f>
        <v>66</v>
      </c>
      <c r="D38" s="262">
        <f>'Input-Curriculum'!F23</f>
        <v>68</v>
      </c>
      <c r="E38" s="262">
        <f>'Input-Curriculum'!F24</f>
        <v>79</v>
      </c>
      <c r="F38" s="262">
        <f>'Input-Curriculum'!F25</f>
        <v>64</v>
      </c>
      <c r="G38" s="263">
        <f>'Input-Curriculum'!F26</f>
        <v>73</v>
      </c>
    </row>
    <row r="39" spans="1:8" x14ac:dyDescent="0.3">
      <c r="A39" s="65" t="s">
        <v>200</v>
      </c>
      <c r="B39" s="262">
        <f>'Input-Curriculum'!G21</f>
        <v>0</v>
      </c>
      <c r="C39" s="262">
        <f>'Input-Curriculum'!G22</f>
        <v>0</v>
      </c>
      <c r="D39" s="262">
        <f>'Input-Curriculum'!G23</f>
        <v>0</v>
      </c>
      <c r="E39" s="262">
        <f>'Input-Curriculum'!G24</f>
        <v>0</v>
      </c>
      <c r="F39" s="262">
        <f>'Input-Curriculum'!G25</f>
        <v>0</v>
      </c>
      <c r="G39" s="263">
        <f>'Input-Curriculum'!G26</f>
        <v>0</v>
      </c>
    </row>
    <row r="40" spans="1:8" ht="14.4" thickBot="1" x14ac:dyDescent="0.35">
      <c r="A40" s="255" t="s">
        <v>46</v>
      </c>
      <c r="B40" s="264">
        <f>SUM(B35:B39)</f>
        <v>280.8022922636103</v>
      </c>
      <c r="C40" s="264">
        <f t="shared" ref="C40:F40" si="1">SUM(C35:C39)</f>
        <v>315</v>
      </c>
      <c r="D40" s="264">
        <f t="shared" si="1"/>
        <v>331</v>
      </c>
      <c r="E40" s="264">
        <f t="shared" si="1"/>
        <v>372</v>
      </c>
      <c r="F40" s="264">
        <f t="shared" si="1"/>
        <v>377</v>
      </c>
      <c r="G40" s="265">
        <f>SUM(G35:G39)</f>
        <v>355</v>
      </c>
      <c r="H40" s="1" t="s">
        <v>229</v>
      </c>
    </row>
    <row r="41" spans="1:8" ht="14.4" thickTop="1" x14ac:dyDescent="0.3"/>
    <row r="42" spans="1:8" x14ac:dyDescent="0.3">
      <c r="A42" s="1" t="s">
        <v>93</v>
      </c>
    </row>
    <row r="43" spans="1:8" ht="12.75" customHeight="1" x14ac:dyDescent="0.3">
      <c r="A43" s="317" t="s">
        <v>94</v>
      </c>
      <c r="B43" s="317"/>
      <c r="C43" s="317"/>
      <c r="D43" s="317"/>
      <c r="E43" s="317"/>
      <c r="F43" s="317"/>
      <c r="G43" s="317"/>
      <c r="H43" s="317"/>
    </row>
    <row r="44" spans="1:8" x14ac:dyDescent="0.3">
      <c r="A44" s="317"/>
      <c r="B44" s="317"/>
      <c r="C44" s="317"/>
      <c r="D44" s="317"/>
      <c r="E44" s="317"/>
      <c r="F44" s="317"/>
      <c r="G44" s="317"/>
      <c r="H44" s="317"/>
    </row>
    <row r="45" spans="1:8" x14ac:dyDescent="0.3">
      <c r="A45" s="317"/>
      <c r="B45" s="317"/>
      <c r="C45" s="317"/>
      <c r="D45" s="317"/>
      <c r="E45" s="317"/>
      <c r="F45" s="317"/>
      <c r="G45" s="317"/>
      <c r="H45" s="317"/>
    </row>
    <row r="46" spans="1:8" x14ac:dyDescent="0.3">
      <c r="A46" s="1" t="s">
        <v>102</v>
      </c>
    </row>
    <row r="47" spans="1:8" x14ac:dyDescent="0.3">
      <c r="A47" s="1" t="s">
        <v>142</v>
      </c>
    </row>
    <row r="48" spans="1:8" ht="14.4" thickBot="1" x14ac:dyDescent="0.35"/>
    <row r="49" spans="1:10" ht="17.25" customHeight="1" thickTop="1" thickBot="1" x14ac:dyDescent="0.35">
      <c r="A49" s="6"/>
      <c r="B49" s="390" t="s">
        <v>183</v>
      </c>
      <c r="C49" s="391"/>
      <c r="D49" s="391"/>
      <c r="E49" s="391"/>
      <c r="F49" s="392"/>
      <c r="G49" s="6"/>
      <c r="H49" s="6"/>
      <c r="I49" s="251"/>
      <c r="J49" s="250"/>
    </row>
    <row r="50" spans="1:10" ht="15.6" thickTop="1" thickBot="1" x14ac:dyDescent="0.35">
      <c r="A50" s="6"/>
      <c r="B50" s="133" t="s">
        <v>165</v>
      </c>
      <c r="C50" s="133" t="s">
        <v>166</v>
      </c>
      <c r="D50" s="133" t="s">
        <v>167</v>
      </c>
      <c r="E50" s="71" t="s">
        <v>168</v>
      </c>
      <c r="F50" s="133" t="s">
        <v>169</v>
      </c>
      <c r="G50" s="234" t="s">
        <v>46</v>
      </c>
      <c r="H50" s="6"/>
      <c r="I50" s="393" t="s">
        <v>173</v>
      </c>
      <c r="J50" s="394"/>
    </row>
    <row r="51" spans="1:10" ht="14.4" thickTop="1" x14ac:dyDescent="0.3">
      <c r="A51" s="278">
        <f>A52+1</f>
        <v>2011</v>
      </c>
      <c r="B51" s="272">
        <f>'Input-Curriculum'!C21</f>
        <v>112</v>
      </c>
      <c r="C51" s="273">
        <f>B51*C58</f>
        <v>54.07449856733524</v>
      </c>
      <c r="D51" s="273">
        <f t="shared" ref="D51:F51" si="2">C51*D58</f>
        <v>58.567335243553003</v>
      </c>
      <c r="E51" s="273">
        <f t="shared" si="2"/>
        <v>56.160458452722054</v>
      </c>
      <c r="F51" s="273">
        <f t="shared" si="2"/>
        <v>0</v>
      </c>
      <c r="G51" s="274">
        <f t="shared" ref="G51" si="3">SUM(B51:F51)</f>
        <v>280.8022922636103</v>
      </c>
      <c r="H51" s="6"/>
      <c r="I51" s="279">
        <f>A51</f>
        <v>2011</v>
      </c>
      <c r="J51" s="280">
        <f>'Input-Curriculum'!K21</f>
        <v>0</v>
      </c>
    </row>
    <row r="52" spans="1:10" x14ac:dyDescent="0.3">
      <c r="A52" s="65">
        <f>'Input-Curriculum'!$E$18</f>
        <v>2010</v>
      </c>
      <c r="B52" s="244">
        <f>'Input-Curriculum'!C22</f>
        <v>112</v>
      </c>
      <c r="C52" s="244">
        <f>'Input-Curriculum'!D22</f>
        <v>71</v>
      </c>
      <c r="D52" s="244">
        <f>'Input-Curriculum'!E22</f>
        <v>66</v>
      </c>
      <c r="E52" s="244">
        <f>'Input-Curriculum'!F22</f>
        <v>66</v>
      </c>
      <c r="F52" s="244">
        <f>'Input-Curriculum'!G22</f>
        <v>0</v>
      </c>
      <c r="G52" s="275">
        <f>SUM(B52:F52)</f>
        <v>315</v>
      </c>
      <c r="H52" s="6"/>
      <c r="I52" s="65">
        <f t="shared" ref="I52:I56" si="4">A52</f>
        <v>2010</v>
      </c>
      <c r="J52" s="280">
        <f>'Input-Curriculum'!K22</f>
        <v>804</v>
      </c>
    </row>
    <row r="53" spans="1:10" x14ac:dyDescent="0.3">
      <c r="A53" s="65">
        <f>A52-1</f>
        <v>2009</v>
      </c>
      <c r="B53" s="244">
        <f>'Input-Curriculum'!C23</f>
        <v>142</v>
      </c>
      <c r="C53" s="244">
        <f>'Input-Curriculum'!D23</f>
        <v>44</v>
      </c>
      <c r="D53" s="244">
        <f>'Input-Curriculum'!E23</f>
        <v>77</v>
      </c>
      <c r="E53" s="244">
        <f>'Input-Curriculum'!F23</f>
        <v>68</v>
      </c>
      <c r="F53" s="244">
        <f>'Input-Curriculum'!G23</f>
        <v>0</v>
      </c>
      <c r="G53" s="275">
        <f t="shared" ref="G53:G56" si="5">SUM(B53:F53)</f>
        <v>331</v>
      </c>
      <c r="H53" s="6"/>
      <c r="I53" s="65">
        <f t="shared" si="4"/>
        <v>2009</v>
      </c>
      <c r="J53" s="280">
        <f>'Input-Curriculum'!K23</f>
        <v>640</v>
      </c>
    </row>
    <row r="54" spans="1:10" x14ac:dyDescent="0.3">
      <c r="A54" s="65">
        <f t="shared" ref="A54:A56" si="6">A53-1</f>
        <v>2008</v>
      </c>
      <c r="B54" s="244">
        <f>'Input-Curriculum'!C24</f>
        <v>144</v>
      </c>
      <c r="C54" s="244">
        <f>'Input-Curriculum'!D24</f>
        <v>64</v>
      </c>
      <c r="D54" s="244">
        <f>'Input-Curriculum'!E24</f>
        <v>85</v>
      </c>
      <c r="E54" s="244">
        <f>'Input-Curriculum'!F24</f>
        <v>79</v>
      </c>
      <c r="F54" s="244">
        <f>'Input-Curriculum'!G24</f>
        <v>0</v>
      </c>
      <c r="G54" s="275">
        <f t="shared" si="5"/>
        <v>372</v>
      </c>
      <c r="H54" s="6"/>
      <c r="I54" s="65">
        <f t="shared" si="4"/>
        <v>2008</v>
      </c>
      <c r="J54" s="280">
        <f>'Input-Curriculum'!K24</f>
        <v>715</v>
      </c>
    </row>
    <row r="55" spans="1:10" x14ac:dyDescent="0.3">
      <c r="A55" s="65">
        <f t="shared" si="6"/>
        <v>2007</v>
      </c>
      <c r="B55" s="244">
        <f>'Input-Curriculum'!C25</f>
        <v>151</v>
      </c>
      <c r="C55" s="244">
        <f>'Input-Curriculum'!D25</f>
        <v>83</v>
      </c>
      <c r="D55" s="244">
        <f>'Input-Curriculum'!E25</f>
        <v>79</v>
      </c>
      <c r="E55" s="244">
        <f>'Input-Curriculum'!F25</f>
        <v>64</v>
      </c>
      <c r="F55" s="244">
        <f>'Input-Curriculum'!G25</f>
        <v>0</v>
      </c>
      <c r="G55" s="275">
        <f t="shared" si="5"/>
        <v>377</v>
      </c>
      <c r="H55" s="6"/>
      <c r="I55" s="65">
        <f t="shared" si="4"/>
        <v>2007</v>
      </c>
      <c r="J55" s="280">
        <f>'Input-Curriculum'!K25</f>
        <v>729</v>
      </c>
    </row>
    <row r="56" spans="1:10" ht="14.4" thickBot="1" x14ac:dyDescent="0.35">
      <c r="A56" s="66">
        <f t="shared" si="6"/>
        <v>2006</v>
      </c>
      <c r="B56" s="276">
        <f>'Input-Curriculum'!C26</f>
        <v>149</v>
      </c>
      <c r="C56" s="276">
        <f>'Input-Curriculum'!D26</f>
        <v>75</v>
      </c>
      <c r="D56" s="276">
        <f>'Input-Curriculum'!E26</f>
        <v>58</v>
      </c>
      <c r="E56" s="276">
        <f>'Input-Curriculum'!F26</f>
        <v>73</v>
      </c>
      <c r="F56" s="276">
        <f>'Input-Curriculum'!G26</f>
        <v>0</v>
      </c>
      <c r="G56" s="277">
        <f t="shared" si="5"/>
        <v>355</v>
      </c>
      <c r="H56" s="6"/>
      <c r="I56" s="66">
        <f t="shared" si="4"/>
        <v>2006</v>
      </c>
      <c r="J56" s="281">
        <f>'Input-Curriculum'!K26</f>
        <v>696</v>
      </c>
    </row>
    <row r="57" spans="1:10" ht="14.4" thickTop="1" x14ac:dyDescent="0.3">
      <c r="A57" s="1" t="s">
        <v>46</v>
      </c>
      <c r="B57" s="1">
        <f>SUM(B52:B56)</f>
        <v>698</v>
      </c>
      <c r="C57" s="1">
        <f t="shared" ref="C57:F57" si="7">SUM(C52:C56)</f>
        <v>337</v>
      </c>
      <c r="D57" s="1">
        <f t="shared" si="7"/>
        <v>365</v>
      </c>
      <c r="E57" s="1">
        <f t="shared" si="7"/>
        <v>350</v>
      </c>
      <c r="F57" s="1">
        <f t="shared" si="7"/>
        <v>0</v>
      </c>
    </row>
    <row r="58" spans="1:10" x14ac:dyDescent="0.3">
      <c r="A58" s="1" t="s">
        <v>219</v>
      </c>
      <c r="C58" s="245">
        <f>C57/B57</f>
        <v>0.48280802292263608</v>
      </c>
      <c r="D58" s="245">
        <f t="shared" ref="D58:F58" si="8">D57/C57</f>
        <v>1.0830860534124629</v>
      </c>
      <c r="E58" s="245">
        <f t="shared" si="8"/>
        <v>0.95890410958904104</v>
      </c>
      <c r="F58" s="245">
        <f t="shared" si="8"/>
        <v>0</v>
      </c>
    </row>
    <row r="59" spans="1:10" ht="14.4" thickBot="1" x14ac:dyDescent="0.35"/>
    <row r="60" spans="1:10" ht="14.4" thickTop="1" x14ac:dyDescent="0.3">
      <c r="A60" s="159"/>
      <c r="B60" s="319" t="s">
        <v>83</v>
      </c>
      <c r="C60" s="319"/>
      <c r="D60" s="319"/>
      <c r="E60" s="319"/>
      <c r="F60" s="320"/>
    </row>
    <row r="61" spans="1:10" x14ac:dyDescent="0.3">
      <c r="A61" s="65"/>
      <c r="B61" s="136" t="s">
        <v>20</v>
      </c>
      <c r="C61" s="136" t="s">
        <v>21</v>
      </c>
      <c r="D61" s="136" t="s">
        <v>22</v>
      </c>
      <c r="E61" s="136" t="s">
        <v>23</v>
      </c>
      <c r="F61" s="76" t="s">
        <v>46</v>
      </c>
    </row>
    <row r="62" spans="1:10" x14ac:dyDescent="0.3">
      <c r="A62" s="153" t="s">
        <v>77</v>
      </c>
      <c r="B62" s="161">
        <f>'Input-Curriculum'!B58</f>
        <v>5</v>
      </c>
      <c r="C62" s="161">
        <f>'Input-Curriculum'!C58</f>
        <v>4</v>
      </c>
      <c r="D62" s="161">
        <f>'Input-Curriculum'!D58</f>
        <v>4</v>
      </c>
      <c r="E62" s="161">
        <f>'Input-Curriculum'!E58</f>
        <v>2</v>
      </c>
      <c r="F62" s="163">
        <f>SUM(B62:E62)</f>
        <v>15</v>
      </c>
    </row>
    <row r="63" spans="1:10" x14ac:dyDescent="0.3">
      <c r="A63" s="153" t="s">
        <v>185</v>
      </c>
      <c r="B63" s="161">
        <f>'Input-Curriculum'!B59</f>
        <v>1</v>
      </c>
      <c r="C63" s="161">
        <f>'Input-Curriculum'!C59</f>
        <v>1</v>
      </c>
      <c r="D63" s="161">
        <f>'Input-Curriculum'!D59</f>
        <v>2</v>
      </c>
      <c r="E63" s="161">
        <f>'Input-Curriculum'!E59</f>
        <v>3</v>
      </c>
      <c r="F63" s="163">
        <f t="shared" ref="F63:F65" si="9">SUM(B63:E63)</f>
        <v>7</v>
      </c>
    </row>
    <row r="64" spans="1:10" ht="14.4" thickBot="1" x14ac:dyDescent="0.35">
      <c r="A64" s="153" t="s">
        <v>80</v>
      </c>
      <c r="B64" s="161">
        <f>'Input-Curriculum'!B60</f>
        <v>4</v>
      </c>
      <c r="C64" s="161">
        <f>'Input-Curriculum'!C60</f>
        <v>4</v>
      </c>
      <c r="D64" s="161">
        <f>'Input-Curriculum'!D60</f>
        <v>3</v>
      </c>
      <c r="E64" s="161">
        <f>'Input-Curriculum'!E60</f>
        <v>4</v>
      </c>
      <c r="F64" s="163">
        <f t="shared" si="9"/>
        <v>15</v>
      </c>
    </row>
    <row r="65" spans="1:12" ht="15" thickTop="1" thickBot="1" x14ac:dyDescent="0.35">
      <c r="A65" s="70" t="s">
        <v>125</v>
      </c>
      <c r="B65" s="162">
        <f>'Input-Curriculum'!B61</f>
        <v>0</v>
      </c>
      <c r="C65" s="162">
        <f>'Input-Curriculum'!C61</f>
        <v>1</v>
      </c>
      <c r="D65" s="162">
        <f>'Input-Curriculum'!D61</f>
        <v>1</v>
      </c>
      <c r="E65" s="162">
        <f>'Input-Curriculum'!E61</f>
        <v>1</v>
      </c>
      <c r="F65" s="173">
        <f t="shared" si="9"/>
        <v>3</v>
      </c>
      <c r="G65" s="155">
        <f>SUM(F62:F65)</f>
        <v>40</v>
      </c>
    </row>
    <row r="66" spans="1:12" ht="14.4" thickTop="1" x14ac:dyDescent="0.3"/>
    <row r="67" spans="1:12" ht="14.4" thickBot="1" x14ac:dyDescent="0.35">
      <c r="L67" s="49"/>
    </row>
    <row r="68" spans="1:12" ht="16.8" thickTop="1" thickBot="1" x14ac:dyDescent="0.35">
      <c r="B68" s="384" t="s">
        <v>195</v>
      </c>
      <c r="C68" s="385"/>
      <c r="D68" s="385"/>
      <c r="E68" s="385"/>
      <c r="F68" s="386"/>
    </row>
    <row r="69" spans="1:12" ht="15" thickTop="1" thickBot="1" x14ac:dyDescent="0.35">
      <c r="B69" s="387" t="s">
        <v>194</v>
      </c>
      <c r="C69" s="388"/>
      <c r="D69" s="388"/>
      <c r="E69" s="388"/>
      <c r="F69" s="389"/>
      <c r="G69" s="1" t="s">
        <v>95</v>
      </c>
    </row>
    <row r="70" spans="1:12" ht="15" thickTop="1" x14ac:dyDescent="0.3">
      <c r="A70" s="69" t="s">
        <v>49</v>
      </c>
      <c r="B70" s="257">
        <f>'Input-Curriculum'!$B$21</f>
        <v>2011</v>
      </c>
      <c r="C70" s="257">
        <f>'Input-Curriculum'!$B$22</f>
        <v>2010</v>
      </c>
      <c r="D70" s="257">
        <f>'Input-Curriculum'!$B$23</f>
        <v>2009</v>
      </c>
      <c r="E70" s="257">
        <f>'Input-Curriculum'!$B$24</f>
        <v>2008</v>
      </c>
      <c r="F70" s="268">
        <f>'Input-Curriculum'!$B$25</f>
        <v>2007</v>
      </c>
    </row>
    <row r="71" spans="1:12" x14ac:dyDescent="0.3">
      <c r="A71" s="65" t="s">
        <v>89</v>
      </c>
      <c r="B71" s="258">
        <f>ROUNDUP(B35/($A$14*$A$18)*B$62,0)</f>
        <v>21</v>
      </c>
      <c r="C71" s="258">
        <f>ROUNDUP(C35/($A$14*$A$18)*B$62,0)</f>
        <v>21</v>
      </c>
      <c r="D71" s="258">
        <f>ROUNDUP(D35/($A$14*$A$18)*B$62,0)</f>
        <v>27</v>
      </c>
      <c r="E71" s="258">
        <f>ROUNDUP(E35/($A$14*$A$18)*B$62,0)</f>
        <v>27</v>
      </c>
      <c r="F71" s="269">
        <f>ROUNDUP(F35/($A$14*$A$18)*B$62,0)</f>
        <v>28</v>
      </c>
    </row>
    <row r="72" spans="1:12" x14ac:dyDescent="0.3">
      <c r="A72" s="65" t="s">
        <v>90</v>
      </c>
      <c r="B72" s="258">
        <f>ROUNDUP(B36/($A$14*$A$18)*C$62,0)</f>
        <v>9</v>
      </c>
      <c r="C72" s="258">
        <f>ROUNDUP(C36/($A$14*$A$18)*C$62,0)</f>
        <v>11</v>
      </c>
      <c r="D72" s="258">
        <f>ROUNDUP(D36/($A$14*$A$18)*C$62,0)</f>
        <v>7</v>
      </c>
      <c r="E72" s="258">
        <f>ROUNDUP(E36/($A$14*$A$18)*C$62,0)</f>
        <v>10</v>
      </c>
      <c r="F72" s="269">
        <f>ROUNDUP(F36/($A$14*$A$18)*C$62,0)</f>
        <v>13</v>
      </c>
      <c r="H72" s="74"/>
    </row>
    <row r="73" spans="1:12" x14ac:dyDescent="0.3">
      <c r="A73" s="65" t="s">
        <v>91</v>
      </c>
      <c r="B73" s="258">
        <f>ROUNDUP(B37/($A$14*$A$18)*D$62,0)</f>
        <v>9</v>
      </c>
      <c r="C73" s="258">
        <f>ROUNDUP(C37/($A$14*$A$18)*D$62,0)</f>
        <v>10</v>
      </c>
      <c r="D73" s="258">
        <f>ROUNDUP(D37/($A$14*$A$18)*D$62,0)</f>
        <v>12</v>
      </c>
      <c r="E73" s="258">
        <f>ROUNDUP(E37/($A$14*$A$18)*D$62,0)</f>
        <v>13</v>
      </c>
      <c r="F73" s="269">
        <f>ROUNDUP(F37/($A$14*$A$18)*D$62,0)</f>
        <v>12</v>
      </c>
    </row>
    <row r="74" spans="1:12" ht="14.4" thickBot="1" x14ac:dyDescent="0.35">
      <c r="A74" s="66" t="s">
        <v>92</v>
      </c>
      <c r="B74" s="266">
        <f>ROUNDUP(B38/($A$14*$A$18)*E$62,0)</f>
        <v>5</v>
      </c>
      <c r="C74" s="266">
        <f>ROUNDUP(C38/($A$14*$A$18)*E$62,0)</f>
        <v>5</v>
      </c>
      <c r="D74" s="266">
        <f>ROUNDUP(D38/($A$14*$A$18)*E$62,0)</f>
        <v>6</v>
      </c>
      <c r="E74" s="266">
        <f>ROUNDUP(E38/($A$14*$A$18)*E$62,0)</f>
        <v>6</v>
      </c>
      <c r="F74" s="267">
        <f>ROUNDUP(F38/($A$14*$A$18)*E$62,0)</f>
        <v>5</v>
      </c>
    </row>
    <row r="75" spans="1:12" ht="14.4" thickTop="1" x14ac:dyDescent="0.3">
      <c r="A75" s="2"/>
      <c r="B75" s="49"/>
      <c r="C75" s="49"/>
      <c r="D75" s="49"/>
      <c r="E75" s="49"/>
      <c r="F75" s="49"/>
    </row>
    <row r="76" spans="1:12" ht="14.4" thickBot="1" x14ac:dyDescent="0.35">
      <c r="B76" s="387" t="s">
        <v>139</v>
      </c>
      <c r="C76" s="388"/>
      <c r="D76" s="388"/>
      <c r="E76" s="388"/>
      <c r="F76" s="389"/>
      <c r="G76" s="1" t="s">
        <v>99</v>
      </c>
    </row>
    <row r="77" spans="1:12" ht="15" thickTop="1" x14ac:dyDescent="0.3">
      <c r="A77" s="69" t="s">
        <v>49</v>
      </c>
      <c r="B77" s="257">
        <f>'Input-Curriculum'!$B$21</f>
        <v>2011</v>
      </c>
      <c r="C77" s="257">
        <f>'Input-Curriculum'!$B$22</f>
        <v>2010</v>
      </c>
      <c r="D77" s="257">
        <f>'Input-Curriculum'!$B$23</f>
        <v>2009</v>
      </c>
      <c r="E77" s="257">
        <f>'Input-Curriculum'!$B$24</f>
        <v>2008</v>
      </c>
      <c r="F77" s="268">
        <f>'Input-Curriculum'!$B$25</f>
        <v>2007</v>
      </c>
    </row>
    <row r="78" spans="1:12" x14ac:dyDescent="0.3">
      <c r="A78" s="65" t="s">
        <v>89</v>
      </c>
      <c r="B78" s="258">
        <f>ROUNDUP(B35/($B$14*$B$18)*B$64,0)</f>
        <v>19</v>
      </c>
      <c r="C78" s="258">
        <f>ROUNDUP(C35/($B$14*$B$18)*B$64,0)</f>
        <v>19</v>
      </c>
      <c r="D78" s="258">
        <f>ROUNDUP(D35/($B$14*$B$18)*B$64,0)</f>
        <v>24</v>
      </c>
      <c r="E78" s="258">
        <f>ROUNDUP(E35/($B$14*$B$18)*B$64,0)</f>
        <v>24</v>
      </c>
      <c r="F78" s="269">
        <f>ROUNDUP(F35/($B$14*$B$18)*B$64,0)</f>
        <v>26</v>
      </c>
    </row>
    <row r="79" spans="1:12" x14ac:dyDescent="0.3">
      <c r="A79" s="65" t="s">
        <v>90</v>
      </c>
      <c r="B79" s="258">
        <f>ROUNDUP(B36/($B$14*$B$18)*$C$64,0)</f>
        <v>10</v>
      </c>
      <c r="C79" s="258">
        <f>ROUNDUP(C36/($B$14*$B$18)*$C$64,0)</f>
        <v>12</v>
      </c>
      <c r="D79" s="258">
        <f>ROUNDUP(D36/($B$14*$B$18)*$C$64,0)</f>
        <v>8</v>
      </c>
      <c r="E79" s="258">
        <f>ROUNDUP(E36/($B$14*$B$18)*$C$64,0)</f>
        <v>11</v>
      </c>
      <c r="F79" s="269">
        <f>ROUNDUP(F36/($B$14*$B$18)*$C$64,0)</f>
        <v>14</v>
      </c>
    </row>
    <row r="80" spans="1:12" x14ac:dyDescent="0.3">
      <c r="A80" s="65" t="s">
        <v>91</v>
      </c>
      <c r="B80" s="258">
        <f>ROUNDUP(B37/($B$14*$B$18)*$D$64,0)</f>
        <v>8</v>
      </c>
      <c r="C80" s="258">
        <f>ROUNDUP(C37/($B$14*$B$18)*$D$64,0)</f>
        <v>9</v>
      </c>
      <c r="D80" s="258">
        <f>ROUNDUP(D37/($B$14*$B$18)*$D$64,0)</f>
        <v>10</v>
      </c>
      <c r="E80" s="258">
        <f>ROUNDUP(E37/($B$14*$B$18)*$D$64,0)</f>
        <v>11</v>
      </c>
      <c r="F80" s="269">
        <f>ROUNDUP(F37/($B$14*$B$18)*$D$64,0)</f>
        <v>10</v>
      </c>
    </row>
    <row r="81" spans="1:11" ht="14.4" thickBot="1" x14ac:dyDescent="0.35">
      <c r="A81" s="66" t="s">
        <v>92</v>
      </c>
      <c r="B81" s="266">
        <f>ROUNDUP(B38/($B$14*$B$18)*$E$64,0)</f>
        <v>10</v>
      </c>
      <c r="C81" s="266">
        <f>ROUNDUP(C38/($B$14*$B$18)*$E$64,0)</f>
        <v>11</v>
      </c>
      <c r="D81" s="266">
        <f>ROUNDUP(D38/($B$14*$B$18)*$E$64,0)</f>
        <v>12</v>
      </c>
      <c r="E81" s="266">
        <f>ROUNDUP(E38/($B$14*$B$18)*$E$64,0)</f>
        <v>14</v>
      </c>
      <c r="F81" s="267">
        <f>ROUNDUP(F38/($B$14*$B$18)*$E$64,0)</f>
        <v>11</v>
      </c>
    </row>
    <row r="82" spans="1:11" ht="15" thickTop="1" thickBot="1" x14ac:dyDescent="0.35">
      <c r="B82" s="374" t="s">
        <v>140</v>
      </c>
      <c r="C82" s="374"/>
      <c r="D82" s="374"/>
      <c r="E82" s="374"/>
      <c r="F82" s="374"/>
      <c r="G82" s="317" t="s">
        <v>146</v>
      </c>
      <c r="H82" s="317"/>
      <c r="I82" s="317"/>
      <c r="J82" s="317"/>
      <c r="K82" s="317"/>
    </row>
    <row r="83" spans="1:11" ht="15" thickTop="1" x14ac:dyDescent="0.3">
      <c r="A83" s="69" t="s">
        <v>49</v>
      </c>
      <c r="B83" s="257">
        <f>'Input-Curriculum'!$B$21</f>
        <v>2011</v>
      </c>
      <c r="C83" s="257">
        <f>'Input-Curriculum'!$B$22</f>
        <v>2010</v>
      </c>
      <c r="D83" s="257">
        <f>'Input-Curriculum'!$B$23</f>
        <v>2009</v>
      </c>
      <c r="E83" s="257">
        <f>'Input-Curriculum'!$B$24</f>
        <v>2008</v>
      </c>
      <c r="F83" s="268">
        <f>'Input-Curriculum'!$B$25</f>
        <v>2007</v>
      </c>
      <c r="G83" s="317"/>
      <c r="H83" s="317"/>
      <c r="I83" s="317"/>
      <c r="J83" s="317"/>
      <c r="K83" s="317"/>
    </row>
    <row r="84" spans="1:11" x14ac:dyDescent="0.3">
      <c r="A84" s="65" t="s">
        <v>89</v>
      </c>
      <c r="B84" s="258">
        <f>ROUNDUP(B35/($C$14*$C$18)*$B$65,0)</f>
        <v>0</v>
      </c>
      <c r="C84" s="258">
        <f>ROUNDUP(C35/($C$14*$C$18)*$B$65,0)</f>
        <v>0</v>
      </c>
      <c r="D84" s="258">
        <f>ROUNDUP(D35/($C$14*$C$18)*$B$65,0)</f>
        <v>0</v>
      </c>
      <c r="E84" s="258">
        <f>ROUNDUP(E35/($C$14*$C$18)*$B$65,0)</f>
        <v>0</v>
      </c>
      <c r="F84" s="269">
        <f>ROUNDUP(F35/($C$14*$C$18)*$B$65,0)</f>
        <v>0</v>
      </c>
      <c r="G84" s="317"/>
      <c r="H84" s="317"/>
      <c r="I84" s="317"/>
      <c r="J84" s="317"/>
      <c r="K84" s="317"/>
    </row>
    <row r="85" spans="1:11" x14ac:dyDescent="0.3">
      <c r="A85" s="65" t="s">
        <v>90</v>
      </c>
      <c r="B85" s="258">
        <f>ROUNDUP(B36/($C$14*$C$18)*$C$65,0)</f>
        <v>4</v>
      </c>
      <c r="C85" s="258">
        <f>ROUNDUP(C36/($C$14*$C$18)*$C$65,0)</f>
        <v>5</v>
      </c>
      <c r="D85" s="258">
        <f>ROUNDUP(D36/($C$14*$C$18)*$C$65,0)</f>
        <v>3</v>
      </c>
      <c r="E85" s="258">
        <f>ROUNDUP(E36/($C$14*$C$18)*$C$65,0)</f>
        <v>4</v>
      </c>
      <c r="F85" s="269">
        <f>ROUNDUP(F36/($C$14*$C$18)*$C$65,0)</f>
        <v>6</v>
      </c>
      <c r="G85" s="317"/>
      <c r="H85" s="317"/>
      <c r="I85" s="317"/>
      <c r="J85" s="317"/>
      <c r="K85" s="317"/>
    </row>
    <row r="86" spans="1:11" x14ac:dyDescent="0.3">
      <c r="A86" s="65" t="s">
        <v>91</v>
      </c>
      <c r="B86" s="258">
        <f>ROUNDUP(B37/($C$14*$C$18)*$D$65,0)</f>
        <v>4</v>
      </c>
      <c r="C86" s="258">
        <f>ROUNDUP(C37/($C$14*$C$18)*$D$65,0)</f>
        <v>5</v>
      </c>
      <c r="D86" s="258">
        <f>ROUNDUP(D37/($C$14*$C$18)*$D$65,0)</f>
        <v>5</v>
      </c>
      <c r="E86" s="258">
        <f>ROUNDUP(E37/($C$14*$C$18)*$D$65,0)</f>
        <v>6</v>
      </c>
      <c r="F86" s="269">
        <f>ROUNDUP(F37/($C$14*$C$18)*$D$65,0)</f>
        <v>5</v>
      </c>
    </row>
    <row r="87" spans="1:11" ht="14.4" thickBot="1" x14ac:dyDescent="0.35">
      <c r="A87" s="66" t="s">
        <v>92</v>
      </c>
      <c r="B87" s="266">
        <f>ROUNDUP(B38/($C$14*$C$18)*$E$65,0)</f>
        <v>4</v>
      </c>
      <c r="C87" s="266">
        <f>ROUNDUP(C38/($C$14*$C$18)*$E$65,0)</f>
        <v>5</v>
      </c>
      <c r="D87" s="266">
        <f>ROUNDUP(D38/($C$14*$C$18)*$E$65,0)</f>
        <v>5</v>
      </c>
      <c r="E87" s="266">
        <f>ROUNDUP(E38/($C$14*$C$18)*$E$65,0)</f>
        <v>5</v>
      </c>
      <c r="F87" s="267">
        <f>ROUNDUP(F38/($C$14*$C$18)*$E$65,0)</f>
        <v>4</v>
      </c>
    </row>
    <row r="88" spans="1:11" ht="14.4" thickTop="1" x14ac:dyDescent="0.3"/>
    <row r="89" spans="1:11" ht="14.4" thickBot="1" x14ac:dyDescent="0.35"/>
    <row r="90" spans="1:11" ht="14.4" thickTop="1" x14ac:dyDescent="0.3">
      <c r="A90" s="159"/>
      <c r="B90" s="365" t="s">
        <v>83</v>
      </c>
      <c r="C90" s="359"/>
      <c r="D90" s="359"/>
      <c r="E90" s="359"/>
      <c r="F90" s="360"/>
      <c r="H90" s="200"/>
    </row>
    <row r="91" spans="1:11" x14ac:dyDescent="0.3">
      <c r="A91" s="65"/>
      <c r="B91" s="136" t="s">
        <v>20</v>
      </c>
      <c r="C91" s="136" t="s">
        <v>21</v>
      </c>
      <c r="D91" s="136" t="s">
        <v>22</v>
      </c>
      <c r="E91" s="136" t="s">
        <v>23</v>
      </c>
      <c r="F91" s="76" t="s">
        <v>46</v>
      </c>
    </row>
    <row r="92" spans="1:11" x14ac:dyDescent="0.3">
      <c r="A92" s="153" t="s">
        <v>77</v>
      </c>
      <c r="B92" s="61">
        <f>'Input-Curriculum'!B58</f>
        <v>5</v>
      </c>
      <c r="C92" s="61">
        <f>'Input-Curriculum'!C58</f>
        <v>4</v>
      </c>
      <c r="D92" s="61">
        <f>'Input-Curriculum'!D58</f>
        <v>4</v>
      </c>
      <c r="E92" s="61">
        <f>'Input-Curriculum'!E58</f>
        <v>2</v>
      </c>
      <c r="F92" s="163">
        <f>SUM(B92:E92)</f>
        <v>15</v>
      </c>
    </row>
    <row r="93" spans="1:11" x14ac:dyDescent="0.3">
      <c r="A93" s="153" t="s">
        <v>124</v>
      </c>
      <c r="B93" s="61">
        <f>'Input-Curriculum'!B59</f>
        <v>1</v>
      </c>
      <c r="C93" s="61">
        <f>'Input-Curriculum'!C59</f>
        <v>1</v>
      </c>
      <c r="D93" s="61">
        <f>'Input-Curriculum'!D59</f>
        <v>2</v>
      </c>
      <c r="E93" s="61">
        <f>'Input-Curriculum'!E59</f>
        <v>3</v>
      </c>
      <c r="F93" s="163">
        <f t="shared" ref="F93:F95" si="10">SUM(B93:E93)</f>
        <v>7</v>
      </c>
    </row>
    <row r="94" spans="1:11" ht="14.4" thickBot="1" x14ac:dyDescent="0.35">
      <c r="A94" s="153" t="s">
        <v>80</v>
      </c>
      <c r="B94" s="61">
        <f>'Input-Curriculum'!B60</f>
        <v>4</v>
      </c>
      <c r="C94" s="61">
        <f>'Input-Curriculum'!C60</f>
        <v>4</v>
      </c>
      <c r="D94" s="61">
        <f>'Input-Curriculum'!D60</f>
        <v>3</v>
      </c>
      <c r="E94" s="61">
        <f>'Input-Curriculum'!E60</f>
        <v>4</v>
      </c>
      <c r="F94" s="163">
        <f t="shared" si="10"/>
        <v>15</v>
      </c>
    </row>
    <row r="95" spans="1:11" ht="15" thickTop="1" thickBot="1" x14ac:dyDescent="0.35">
      <c r="A95" s="70" t="s">
        <v>125</v>
      </c>
      <c r="B95" s="199">
        <f>'Input-Curriculum'!B61</f>
        <v>0</v>
      </c>
      <c r="C95" s="199">
        <f>'Input-Curriculum'!C61</f>
        <v>1</v>
      </c>
      <c r="D95" s="199">
        <f>'Input-Curriculum'!D61</f>
        <v>1</v>
      </c>
      <c r="E95" s="199">
        <f>'Input-Curriculum'!E61</f>
        <v>1</v>
      </c>
      <c r="F95" s="173">
        <f t="shared" si="10"/>
        <v>3</v>
      </c>
      <c r="G95" s="155">
        <f>SUM(F92:F95)</f>
        <v>40</v>
      </c>
    </row>
    <row r="96" spans="1:11" ht="15" thickTop="1" thickBot="1" x14ac:dyDescent="0.35"/>
    <row r="97" spans="1:11" ht="14.4" thickTop="1" x14ac:dyDescent="0.3">
      <c r="A97" s="154"/>
      <c r="B97" s="365" t="s">
        <v>143</v>
      </c>
      <c r="C97" s="359"/>
      <c r="D97" s="359"/>
      <c r="E97" s="359"/>
      <c r="F97" s="359"/>
      <c r="G97" s="359"/>
      <c r="H97" s="359"/>
      <c r="I97" s="359"/>
      <c r="J97" s="360"/>
    </row>
    <row r="98" spans="1:11" x14ac:dyDescent="0.3">
      <c r="A98" s="65"/>
      <c r="B98" s="136" t="s">
        <v>20</v>
      </c>
      <c r="C98" s="136" t="s">
        <v>21</v>
      </c>
      <c r="D98" s="136" t="s">
        <v>22</v>
      </c>
      <c r="E98" s="136" t="s">
        <v>23</v>
      </c>
      <c r="F98" s="156"/>
      <c r="G98" s="136" t="s">
        <v>127</v>
      </c>
      <c r="H98" s="136" t="s">
        <v>128</v>
      </c>
      <c r="I98" s="136" t="s">
        <v>129</v>
      </c>
      <c r="J98" s="76" t="s">
        <v>46</v>
      </c>
    </row>
    <row r="99" spans="1:11" x14ac:dyDescent="0.3">
      <c r="A99" s="153" t="s">
        <v>77</v>
      </c>
      <c r="B99" s="197">
        <f>'Input-Curriculum'!B73</f>
        <v>16</v>
      </c>
      <c r="C99" s="197">
        <f>'Input-Curriculum'!C73</f>
        <v>12</v>
      </c>
      <c r="D99" s="197">
        <f>'Input-Curriculum'!D73</f>
        <v>12</v>
      </c>
      <c r="E99" s="197">
        <f>'Input-Curriculum'!E73</f>
        <v>7</v>
      </c>
      <c r="F99" s="156"/>
      <c r="G99" s="197">
        <f>'Input-Curriculum'!G73</f>
        <v>46</v>
      </c>
      <c r="H99" s="197">
        <f>'Input-Curriculum'!H73</f>
        <v>2</v>
      </c>
      <c r="I99" s="197">
        <f>'Input-Curriculum'!I73</f>
        <v>0</v>
      </c>
      <c r="J99" s="180">
        <f>(G99)+(H99*0.5)+(I99*0.667)</f>
        <v>47</v>
      </c>
    </row>
    <row r="100" spans="1:11" x14ac:dyDescent="0.3">
      <c r="A100" s="153" t="s">
        <v>124</v>
      </c>
      <c r="B100" s="197">
        <f>'Input-Curriculum'!B74</f>
        <v>3</v>
      </c>
      <c r="C100" s="197">
        <f>'Input-Curriculum'!C74</f>
        <v>3</v>
      </c>
      <c r="D100" s="197">
        <f>'Input-Curriculum'!D74</f>
        <v>6</v>
      </c>
      <c r="E100" s="197">
        <f>'Input-Curriculum'!E74</f>
        <v>9</v>
      </c>
      <c r="F100" s="156"/>
      <c r="G100" s="197">
        <f>'Input-Curriculum'!G74</f>
        <v>21</v>
      </c>
      <c r="H100" s="197">
        <f>'Input-Curriculum'!H74</f>
        <v>0</v>
      </c>
      <c r="I100" s="197">
        <f>'Input-Curriculum'!I74</f>
        <v>0</v>
      </c>
      <c r="J100" s="180">
        <f t="shared" ref="J100:J102" si="11">(G100)+(H100*0.5)+(I100*0.667)</f>
        <v>21</v>
      </c>
    </row>
    <row r="101" spans="1:11" ht="14.4" thickBot="1" x14ac:dyDescent="0.35">
      <c r="A101" s="153" t="s">
        <v>80</v>
      </c>
      <c r="B101" s="197">
        <f>'Input-Curriculum'!B75</f>
        <v>12</v>
      </c>
      <c r="C101" s="197">
        <f>'Input-Curriculum'!C75</f>
        <v>12</v>
      </c>
      <c r="D101" s="197">
        <f>'Input-Curriculum'!D75</f>
        <v>9</v>
      </c>
      <c r="E101" s="197">
        <f>'Input-Curriculum'!E75</f>
        <v>12</v>
      </c>
      <c r="F101" s="156"/>
      <c r="G101" s="197">
        <f>'Input-Curriculum'!G75</f>
        <v>45</v>
      </c>
      <c r="H101" s="197">
        <f>'Input-Curriculum'!H75</f>
        <v>0</v>
      </c>
      <c r="I101" s="197">
        <f>'Input-Curriculum'!I75</f>
        <v>0</v>
      </c>
      <c r="J101" s="196">
        <f t="shared" si="11"/>
        <v>45</v>
      </c>
    </row>
    <row r="102" spans="1:11" ht="15" thickTop="1" thickBot="1" x14ac:dyDescent="0.35">
      <c r="A102" s="70" t="s">
        <v>125</v>
      </c>
      <c r="B102" s="198">
        <f>'Input-Curriculum'!B76</f>
        <v>0</v>
      </c>
      <c r="C102" s="198">
        <f>'Input-Curriculum'!C76</f>
        <v>3.5</v>
      </c>
      <c r="D102" s="198">
        <f>'Input-Curriculum'!D76</f>
        <v>3.5</v>
      </c>
      <c r="E102" s="198">
        <f>'Input-Curriculum'!E76</f>
        <v>2.67</v>
      </c>
      <c r="F102" s="160"/>
      <c r="G102" s="198">
        <f>'Input-Curriculum'!G76</f>
        <v>8</v>
      </c>
      <c r="H102" s="198">
        <f>'Input-Curriculum'!H76</f>
        <v>2</v>
      </c>
      <c r="I102" s="198">
        <f>'Input-Curriculum'!I76</f>
        <v>2</v>
      </c>
      <c r="J102" s="181">
        <f t="shared" si="11"/>
        <v>10.334</v>
      </c>
      <c r="K102" s="182">
        <f>SUM(J99:J102)</f>
        <v>123.334</v>
      </c>
    </row>
    <row r="103" spans="1:11" ht="14.4" thickTop="1" x14ac:dyDescent="0.3"/>
    <row r="104" spans="1:11" ht="14.4" thickBot="1" x14ac:dyDescent="0.35">
      <c r="B104" s="367" t="s">
        <v>204</v>
      </c>
      <c r="C104" s="368"/>
      <c r="D104" s="368"/>
      <c r="E104" s="368"/>
      <c r="F104" s="369"/>
    </row>
    <row r="105" spans="1:11" ht="15" thickTop="1" x14ac:dyDescent="0.3">
      <c r="A105" s="183" t="s">
        <v>49</v>
      </c>
      <c r="B105" s="184">
        <f>'Input-Curriculum'!$B$21</f>
        <v>2011</v>
      </c>
      <c r="C105" s="184">
        <f>'Input-Curriculum'!$B$22</f>
        <v>2010</v>
      </c>
      <c r="D105" s="184">
        <f>'Input-Curriculum'!$B$23</f>
        <v>2009</v>
      </c>
      <c r="E105" s="184">
        <f>'Input-Curriculum'!$B$24</f>
        <v>2008</v>
      </c>
      <c r="F105" s="185">
        <f>'Input-Curriculum'!$B$25</f>
        <v>2007</v>
      </c>
    </row>
    <row r="106" spans="1:11" x14ac:dyDescent="0.3">
      <c r="A106" s="65" t="s">
        <v>89</v>
      </c>
      <c r="B106" s="186">
        <f>IF(B71=0,0,B71*($B$99/$B$92))</f>
        <v>67.2</v>
      </c>
      <c r="C106" s="186">
        <f>IF(C71=0,0,C71*($B$99/$B$92))</f>
        <v>67.2</v>
      </c>
      <c r="D106" s="186">
        <f>IF(D71=0,0,D71*($B$99/$B$92))</f>
        <v>86.4</v>
      </c>
      <c r="E106" s="186">
        <f>IF(E71=0,0,E71*($B$99/$B$92))</f>
        <v>86.4</v>
      </c>
      <c r="F106" s="180">
        <f>IF(F71=0,0,F71*($B$99/$B$92))</f>
        <v>89.600000000000009</v>
      </c>
    </row>
    <row r="107" spans="1:11" x14ac:dyDescent="0.3">
      <c r="A107" s="65" t="s">
        <v>90</v>
      </c>
      <c r="B107" s="186">
        <f>IF(B72=0,0,B72*($C$99/$C$92))</f>
        <v>27</v>
      </c>
      <c r="C107" s="186">
        <f>IF(C72=0,0,C72*($C$99/$C$92))</f>
        <v>33</v>
      </c>
      <c r="D107" s="186">
        <f>IF(D72=0,0,D72*($C$99/$C$92))</f>
        <v>21</v>
      </c>
      <c r="E107" s="186">
        <f>IF(E72=0,0,E72*($C$99/$C$92))</f>
        <v>30</v>
      </c>
      <c r="F107" s="180">
        <f>IF(F72=0,0,F72*($C$99/$C$92))</f>
        <v>39</v>
      </c>
      <c r="H107" s="205"/>
    </row>
    <row r="108" spans="1:11" x14ac:dyDescent="0.3">
      <c r="A108" s="65" t="s">
        <v>91</v>
      </c>
      <c r="B108" s="186">
        <f>IF(B73=0,0,B73*($D$99/$D$92))</f>
        <v>27</v>
      </c>
      <c r="C108" s="186">
        <f>IF(C73=0,0,C73*($D$99/$D$92))</f>
        <v>30</v>
      </c>
      <c r="D108" s="186">
        <f>IF(D73=0,0,D73*($D$99/$D$92))</f>
        <v>36</v>
      </c>
      <c r="E108" s="186">
        <f>IF(E73=0,0,E73*($D$99/$D$92))</f>
        <v>39</v>
      </c>
      <c r="F108" s="180">
        <f>IF(F73=0,0,F73*($D$99/$D$92))</f>
        <v>36</v>
      </c>
      <c r="H108" s="205"/>
    </row>
    <row r="109" spans="1:11" ht="14.4" thickBot="1" x14ac:dyDescent="0.35">
      <c r="A109" s="211" t="s">
        <v>92</v>
      </c>
      <c r="B109" s="210">
        <f>IF(B75=0,0,B75*($E$99/$E$92))</f>
        <v>0</v>
      </c>
      <c r="C109" s="210">
        <f>IF(C75=0,0,C75*($E$99/$E$92))</f>
        <v>0</v>
      </c>
      <c r="D109" s="210">
        <f>IF(D75=0,0,D75*($E$99/$E$92))</f>
        <v>0</v>
      </c>
      <c r="E109" s="210">
        <f>IF(E75=0,0,E75*($E$99/$E$92))</f>
        <v>0</v>
      </c>
      <c r="F109" s="196">
        <f>IF(F75=0,0,F75*($E$99/$E$92))</f>
        <v>0</v>
      </c>
    </row>
    <row r="110" spans="1:11" ht="14.4" thickBot="1" x14ac:dyDescent="0.35">
      <c r="A110" s="212" t="s">
        <v>156</v>
      </c>
      <c r="B110" s="213">
        <f>SUM(B106:B109)</f>
        <v>121.2</v>
      </c>
      <c r="C110" s="213">
        <f t="shared" ref="C110:F110" si="12">SUM(C106:C109)</f>
        <v>130.19999999999999</v>
      </c>
      <c r="D110" s="213">
        <f t="shared" si="12"/>
        <v>143.4</v>
      </c>
      <c r="E110" s="213">
        <f t="shared" si="12"/>
        <v>155.4</v>
      </c>
      <c r="F110" s="214">
        <f t="shared" si="12"/>
        <v>164.60000000000002</v>
      </c>
    </row>
    <row r="111" spans="1:11" ht="14.4" thickTop="1" x14ac:dyDescent="0.3">
      <c r="A111" s="6"/>
      <c r="B111" s="205"/>
      <c r="C111" s="205"/>
      <c r="D111" s="205"/>
      <c r="E111" s="205"/>
      <c r="F111" s="205"/>
    </row>
    <row r="112" spans="1:11" ht="14.4" thickBot="1" x14ac:dyDescent="0.35">
      <c r="B112" s="367" t="s">
        <v>205</v>
      </c>
      <c r="C112" s="368"/>
      <c r="D112" s="368"/>
      <c r="E112" s="368"/>
      <c r="F112" s="369"/>
    </row>
    <row r="113" spans="1:9" ht="15" thickTop="1" x14ac:dyDescent="0.3">
      <c r="A113" s="183" t="s">
        <v>49</v>
      </c>
      <c r="B113" s="184">
        <f>'Input-Curriculum'!$B$21</f>
        <v>2011</v>
      </c>
      <c r="C113" s="184">
        <f>'Input-Curriculum'!$B$22</f>
        <v>2010</v>
      </c>
      <c r="D113" s="184">
        <f>'Input-Curriculum'!$B$23</f>
        <v>2009</v>
      </c>
      <c r="E113" s="184">
        <f>'Input-Curriculum'!$B$24</f>
        <v>2008</v>
      </c>
      <c r="F113" s="185">
        <f>'Input-Curriculum'!$B$25</f>
        <v>2007</v>
      </c>
      <c r="H113" s="207"/>
    </row>
    <row r="114" spans="1:9" x14ac:dyDescent="0.3">
      <c r="A114" s="65" t="s">
        <v>89</v>
      </c>
      <c r="B114" s="186">
        <f>IF(B78=0,0,B78*($B$101/$B$94))</f>
        <v>57</v>
      </c>
      <c r="C114" s="186">
        <f>IF(C78=0,0,C78*($B$101/$B$94))</f>
        <v>57</v>
      </c>
      <c r="D114" s="186">
        <f>IF(D78=0,0,D78*($B$101/$B$94))</f>
        <v>72</v>
      </c>
      <c r="E114" s="186">
        <f>IF(E78=0,0,E78*($B$101/$B$94))</f>
        <v>72</v>
      </c>
      <c r="F114" s="180">
        <f>IF(F78=0,0,F78*($B$101/$B$94))</f>
        <v>78</v>
      </c>
    </row>
    <row r="115" spans="1:9" x14ac:dyDescent="0.3">
      <c r="A115" s="65" t="s">
        <v>90</v>
      </c>
      <c r="B115" s="186">
        <f>IF(B79=0,0,B79*($C$101/$C$94))</f>
        <v>30</v>
      </c>
      <c r="C115" s="186">
        <f>IF(C79=0,0,C79*($C$101/$C$94))</f>
        <v>36</v>
      </c>
      <c r="D115" s="186">
        <f>IF(D79=0,0,D79*($C$101/$C$94))</f>
        <v>24</v>
      </c>
      <c r="E115" s="186">
        <f>IF(E79=0,0,E79*($C$101/$C$94))</f>
        <v>33</v>
      </c>
      <c r="F115" s="180">
        <f>IF(F79=0,0,F79*($C$101/$C$94))</f>
        <v>42</v>
      </c>
      <c r="I115" s="205"/>
    </row>
    <row r="116" spans="1:9" x14ac:dyDescent="0.3">
      <c r="A116" s="65" t="s">
        <v>91</v>
      </c>
      <c r="B116" s="186">
        <f>IF(B80=0,0,B80*($D$101/$D$94))</f>
        <v>24</v>
      </c>
      <c r="C116" s="186">
        <f>IF(C80=0,0,C80*($D$101/$D$94))</f>
        <v>27</v>
      </c>
      <c r="D116" s="186">
        <f>IF(D80=0,0,D80*($D$101/$D$94))</f>
        <v>30</v>
      </c>
      <c r="E116" s="186">
        <f>IF(E80=0,0,E80*($D$101/$D$94))</f>
        <v>33</v>
      </c>
      <c r="F116" s="180">
        <f>IF(F80=0,0,F80*($D$101/$D$94))</f>
        <v>30</v>
      </c>
    </row>
    <row r="117" spans="1:9" ht="14.4" thickBot="1" x14ac:dyDescent="0.35">
      <c r="A117" s="211" t="s">
        <v>92</v>
      </c>
      <c r="B117" s="210">
        <f>IF(B81=0,0,B81*($E$101/$E$94))</f>
        <v>30</v>
      </c>
      <c r="C117" s="210">
        <f>IF(C81=0,0,C81*($E$101/$E$94))</f>
        <v>33</v>
      </c>
      <c r="D117" s="210">
        <f>IF(D81=0,0,D81*($E$101/$E$94))</f>
        <v>36</v>
      </c>
      <c r="E117" s="210">
        <f>IF(E81=0,0,E81*($E$101/$E$94))</f>
        <v>42</v>
      </c>
      <c r="F117" s="196">
        <f>IF(F81=0,0,F81*($E$101/$E$94))</f>
        <v>33</v>
      </c>
    </row>
    <row r="118" spans="1:9" ht="14.4" thickBot="1" x14ac:dyDescent="0.35">
      <c r="A118" s="212" t="s">
        <v>156</v>
      </c>
      <c r="B118" s="213">
        <f>SUM(B114:B117)</f>
        <v>141</v>
      </c>
      <c r="C118" s="213">
        <f t="shared" ref="C118" si="13">SUM(C114:C117)</f>
        <v>153</v>
      </c>
      <c r="D118" s="213">
        <f t="shared" ref="D118" si="14">SUM(D114:D117)</f>
        <v>162</v>
      </c>
      <c r="E118" s="213">
        <f t="shared" ref="E118" si="15">SUM(E114:E117)</f>
        <v>180</v>
      </c>
      <c r="F118" s="214">
        <f t="shared" ref="F118" si="16">SUM(F114:F117)</f>
        <v>183</v>
      </c>
    </row>
    <row r="119" spans="1:9" ht="14.4" thickTop="1" x14ac:dyDescent="0.3">
      <c r="A119" s="6"/>
      <c r="B119" s="215"/>
      <c r="C119" s="215"/>
      <c r="D119" s="215"/>
      <c r="E119" s="215"/>
      <c r="F119" s="215"/>
    </row>
    <row r="120" spans="1:9" ht="14.4" thickBot="1" x14ac:dyDescent="0.35">
      <c r="B120" s="367" t="s">
        <v>206</v>
      </c>
      <c r="C120" s="368"/>
      <c r="D120" s="368"/>
      <c r="E120" s="368"/>
      <c r="F120" s="369"/>
    </row>
    <row r="121" spans="1:9" ht="15" thickTop="1" x14ac:dyDescent="0.3">
      <c r="A121" s="183" t="s">
        <v>49</v>
      </c>
      <c r="B121" s="184">
        <f>'Input-Curriculum'!$B$21</f>
        <v>2011</v>
      </c>
      <c r="C121" s="184">
        <f>'Input-Curriculum'!$B$22</f>
        <v>2010</v>
      </c>
      <c r="D121" s="184">
        <f>'Input-Curriculum'!$B$23</f>
        <v>2009</v>
      </c>
      <c r="E121" s="184">
        <f>'Input-Curriculum'!$B$24</f>
        <v>2008</v>
      </c>
      <c r="F121" s="185">
        <f>'Input-Curriculum'!$B$25</f>
        <v>2007</v>
      </c>
    </row>
    <row r="122" spans="1:9" x14ac:dyDescent="0.3">
      <c r="A122" s="65" t="s">
        <v>89</v>
      </c>
      <c r="B122" s="186">
        <f>IF(B84=0,0,B84*($B$102/$B$95))</f>
        <v>0</v>
      </c>
      <c r="C122" s="186">
        <f>IF(C84=0,0,C84*($B$102/$B$95))</f>
        <v>0</v>
      </c>
      <c r="D122" s="186">
        <f>IF(D84=0,0,D84*($B$102/$B$95))</f>
        <v>0</v>
      </c>
      <c r="E122" s="186">
        <f>IF(E84=0,0,E84*($B$102/$B$95))</f>
        <v>0</v>
      </c>
      <c r="F122" s="180">
        <f>IF(F84=0,0,F84*($B$102/$B$95))</f>
        <v>0</v>
      </c>
      <c r="H122" s="205"/>
    </row>
    <row r="123" spans="1:9" x14ac:dyDescent="0.3">
      <c r="A123" s="65" t="s">
        <v>90</v>
      </c>
      <c r="B123" s="186">
        <f>IF(B85=0,0,B85*($C$102/$C$95))</f>
        <v>14</v>
      </c>
      <c r="C123" s="186">
        <f>IF(C85=0,0,C85*($C$102/$C$95))</f>
        <v>17.5</v>
      </c>
      <c r="D123" s="186">
        <f>IF(D85=0,0,D85*($C$102/$C$95))</f>
        <v>10.5</v>
      </c>
      <c r="E123" s="186">
        <f>IF(E85=0,0,E85*($C$102/$C$95))</f>
        <v>14</v>
      </c>
      <c r="F123" s="180">
        <f>IF(F85=0,0,F85*($C$102/$C$95))</f>
        <v>21</v>
      </c>
    </row>
    <row r="124" spans="1:9" x14ac:dyDescent="0.3">
      <c r="A124" s="65" t="s">
        <v>91</v>
      </c>
      <c r="B124" s="186">
        <f>IF(B86=0,0,B86*($D$102/$D$95))</f>
        <v>14</v>
      </c>
      <c r="C124" s="186">
        <f>IF(C86=0,0,C86*($D$102/$D$95))</f>
        <v>17.5</v>
      </c>
      <c r="D124" s="186">
        <f>IF(D86=0,0,D86*($D$102/$D$95))</f>
        <v>17.5</v>
      </c>
      <c r="E124" s="186">
        <f>IF(E86=0,0,E86*($D$102/$D$95))</f>
        <v>21</v>
      </c>
      <c r="F124" s="180">
        <f>IF(F86=0,0,F86*($D$102/$D$95))</f>
        <v>17.5</v>
      </c>
    </row>
    <row r="125" spans="1:9" ht="14.4" thickBot="1" x14ac:dyDescent="0.35">
      <c r="A125" s="211" t="s">
        <v>92</v>
      </c>
      <c r="B125" s="210">
        <f>IF(B87=0,0,B87*($E$102/$E$95))</f>
        <v>10.68</v>
      </c>
      <c r="C125" s="210">
        <f>IF(C87=0,0,C87*($E$102/$E$95))</f>
        <v>13.35</v>
      </c>
      <c r="D125" s="210">
        <f>IF(D87=0,0,D87*($E$102/$E$95))</f>
        <v>13.35</v>
      </c>
      <c r="E125" s="210">
        <f>IF(E87=0,0,E87*($E$102/$E$95))</f>
        <v>13.35</v>
      </c>
      <c r="F125" s="196">
        <f>IF(F87=0,0,F87*($E$102/$E$95))</f>
        <v>10.68</v>
      </c>
    </row>
    <row r="126" spans="1:9" ht="14.4" thickBot="1" x14ac:dyDescent="0.35">
      <c r="A126" s="212" t="s">
        <v>156</v>
      </c>
      <c r="B126" s="213">
        <f>SUM(B122:B125)</f>
        <v>38.68</v>
      </c>
      <c r="C126" s="213">
        <f t="shared" ref="C126" si="17">SUM(C122:C125)</f>
        <v>48.35</v>
      </c>
      <c r="D126" s="213">
        <f t="shared" ref="D126" si="18">SUM(D122:D125)</f>
        <v>41.35</v>
      </c>
      <c r="E126" s="213">
        <f t="shared" ref="E126" si="19">SUM(E122:E125)</f>
        <v>48.35</v>
      </c>
      <c r="F126" s="214">
        <f t="shared" ref="F126" si="20">SUM(F122:F125)</f>
        <v>49.18</v>
      </c>
    </row>
    <row r="127" spans="1:9" ht="14.4" thickTop="1" x14ac:dyDescent="0.3"/>
    <row r="129" spans="1:17" x14ac:dyDescent="0.3">
      <c r="D129" s="136" t="s">
        <v>157</v>
      </c>
      <c r="E129" s="136" t="s">
        <v>50</v>
      </c>
    </row>
    <row r="130" spans="1:17" x14ac:dyDescent="0.3">
      <c r="A130" s="24" t="s">
        <v>162</v>
      </c>
      <c r="D130" s="187">
        <f>'Input-Curriculum'!D38</f>
        <v>0.9</v>
      </c>
      <c r="E130" s="219">
        <f>1-D130</f>
        <v>9.9999999999999978E-2</v>
      </c>
    </row>
    <row r="131" spans="1:17" x14ac:dyDescent="0.3">
      <c r="A131" s="24" t="s">
        <v>158</v>
      </c>
      <c r="D131" s="187">
        <f>'Input-Curriculum'!D41</f>
        <v>0.15</v>
      </c>
      <c r="E131" s="219">
        <f>1-D131</f>
        <v>0.85</v>
      </c>
    </row>
    <row r="132" spans="1:17" x14ac:dyDescent="0.3">
      <c r="A132" s="24" t="s">
        <v>159</v>
      </c>
      <c r="D132" s="187">
        <f>'Input-Curriculum'!D48</f>
        <v>0.9</v>
      </c>
      <c r="E132" s="219">
        <f>1-D132</f>
        <v>9.9999999999999978E-2</v>
      </c>
      <c r="Q132" s="72"/>
    </row>
    <row r="133" spans="1:17" x14ac:dyDescent="0.3">
      <c r="A133" s="25"/>
      <c r="B133" s="74"/>
      <c r="C133" s="74"/>
      <c r="D133" s="134"/>
      <c r="Q133" s="72"/>
    </row>
    <row r="134" spans="1:17" x14ac:dyDescent="0.3">
      <c r="A134" s="366" t="s">
        <v>113</v>
      </c>
      <c r="B134" s="57" t="str">
        <f>Proprietary!$B$3</f>
        <v>Architecture</v>
      </c>
      <c r="C134" s="57" t="str">
        <f>Proprietary!$C$3</f>
        <v>Business</v>
      </c>
      <c r="D134" s="57" t="str">
        <f>Proprietary!$D$3</f>
        <v>Fashion</v>
      </c>
      <c r="E134" s="57" t="str">
        <f>Proprietary!$E$3</f>
        <v>Textile</v>
      </c>
      <c r="F134" s="57" t="str">
        <f>Proprietary!$F$3</f>
        <v>Engineering</v>
      </c>
      <c r="G134" s="57" t="str">
        <f>Proprietary!$G$3</f>
        <v>Design/Media</v>
      </c>
      <c r="H134" s="57" t="str">
        <f>Proprietary!$H$3</f>
        <v>Science/Health</v>
      </c>
      <c r="I134" s="57" t="str">
        <f>Proprietary!$I$3</f>
        <v>Liberal Arts</v>
      </c>
      <c r="Q134" s="72"/>
    </row>
    <row r="135" spans="1:17" x14ac:dyDescent="0.3">
      <c r="A135" s="366"/>
      <c r="B135" s="92">
        <f>Assumptions!B28</f>
        <v>24</v>
      </c>
      <c r="C135" s="92">
        <f>Assumptions!C28</f>
        <v>24</v>
      </c>
      <c r="D135" s="92">
        <f>Assumptions!D28</f>
        <v>24</v>
      </c>
      <c r="E135" s="92">
        <f>Assumptions!E28</f>
        <v>24</v>
      </c>
      <c r="F135" s="92">
        <f>Assumptions!F28</f>
        <v>24</v>
      </c>
      <c r="G135" s="92">
        <f>Assumptions!G28</f>
        <v>24</v>
      </c>
      <c r="H135" s="92">
        <f>Assumptions!H28</f>
        <v>24</v>
      </c>
      <c r="I135" s="92">
        <f>Assumptions!I28</f>
        <v>24</v>
      </c>
      <c r="Q135" s="72"/>
    </row>
    <row r="136" spans="1:17" ht="14.4" thickBot="1" x14ac:dyDescent="0.35"/>
    <row r="137" spans="1:17" ht="14.4" thickTop="1" x14ac:dyDescent="0.3">
      <c r="C137" s="358" t="s">
        <v>104</v>
      </c>
      <c r="D137" s="359"/>
      <c r="E137" s="359"/>
      <c r="F137" s="359"/>
      <c r="G137" s="359"/>
      <c r="H137" s="359"/>
      <c r="I137" s="359"/>
      <c r="J137" s="360"/>
    </row>
    <row r="138" spans="1:17" ht="14.4" thickBot="1" x14ac:dyDescent="0.35">
      <c r="C138" s="167" t="str">
        <f>Proprietary!$B$3</f>
        <v>Architecture</v>
      </c>
      <c r="D138" s="168" t="str">
        <f>Proprietary!$C$3</f>
        <v>Business</v>
      </c>
      <c r="E138" s="168" t="str">
        <f>Proprietary!$D$3</f>
        <v>Fashion</v>
      </c>
      <c r="F138" s="168" t="str">
        <f>Proprietary!$E$3</f>
        <v>Textile</v>
      </c>
      <c r="G138" s="168" t="str">
        <f>Proprietary!$F$3</f>
        <v>Engineering</v>
      </c>
      <c r="H138" s="168" t="str">
        <f>Proprietary!$G$3</f>
        <v>Design/Media</v>
      </c>
      <c r="I138" s="168" t="str">
        <f>Proprietary!$H$3</f>
        <v>Science/Health</v>
      </c>
      <c r="J138" s="169" t="str">
        <f>Proprietary!$I$3</f>
        <v>Liberal Arts</v>
      </c>
    </row>
    <row r="139" spans="1:17" ht="14.25" customHeight="1" thickTop="1" thickBot="1" x14ac:dyDescent="0.35">
      <c r="A139" s="1" t="s">
        <v>87</v>
      </c>
      <c r="B139" s="75">
        <v>2010</v>
      </c>
      <c r="C139" s="126">
        <v>90000</v>
      </c>
      <c r="D139" s="127">
        <v>110000</v>
      </c>
      <c r="E139" s="127">
        <v>80000</v>
      </c>
      <c r="F139" s="128">
        <v>75000</v>
      </c>
      <c r="G139" s="128">
        <v>120000</v>
      </c>
      <c r="H139" s="128">
        <v>80000</v>
      </c>
      <c r="I139" s="128">
        <v>75000</v>
      </c>
      <c r="J139" s="129">
        <v>60000</v>
      </c>
      <c r="K139" s="362" t="s">
        <v>245</v>
      </c>
      <c r="L139" s="362"/>
    </row>
    <row r="140" spans="1:17" ht="15" thickTop="1" thickBot="1" x14ac:dyDescent="0.35">
      <c r="A140" s="1" t="s">
        <v>86</v>
      </c>
      <c r="C140" s="110">
        <v>5250</v>
      </c>
      <c r="D140" s="111">
        <v>6416.6666666666661</v>
      </c>
      <c r="E140" s="111">
        <v>4666.6666666666661</v>
      </c>
      <c r="F140" s="112">
        <v>4375</v>
      </c>
      <c r="G140" s="112">
        <v>7000</v>
      </c>
      <c r="H140" s="112">
        <v>4666.6666666666661</v>
      </c>
      <c r="I140" s="112">
        <v>4375</v>
      </c>
      <c r="J140" s="112">
        <v>3500</v>
      </c>
      <c r="K140" s="362"/>
      <c r="L140" s="362"/>
    </row>
    <row r="141" spans="1:17" ht="15" thickTop="1" thickBot="1" x14ac:dyDescent="0.35">
      <c r="B141" s="75">
        <v>2009</v>
      </c>
      <c r="C141" s="113">
        <v>87300</v>
      </c>
      <c r="D141" s="114">
        <v>106700</v>
      </c>
      <c r="E141" s="114">
        <v>77600</v>
      </c>
      <c r="F141" s="115">
        <v>72750</v>
      </c>
      <c r="G141" s="115">
        <v>116400</v>
      </c>
      <c r="H141" s="115">
        <v>77600</v>
      </c>
      <c r="I141" s="115">
        <v>72750</v>
      </c>
      <c r="J141" s="115">
        <v>58200</v>
      </c>
      <c r="K141" s="362"/>
      <c r="L141" s="362"/>
    </row>
    <row r="142" spans="1:17" ht="15" thickTop="1" thickBot="1" x14ac:dyDescent="0.35">
      <c r="C142" s="110">
        <v>5092.5</v>
      </c>
      <c r="D142" s="111">
        <v>6224.1666666666661</v>
      </c>
      <c r="E142" s="111">
        <v>4526.6666666666661</v>
      </c>
      <c r="F142" s="112">
        <v>4243.75</v>
      </c>
      <c r="G142" s="112">
        <v>6790</v>
      </c>
      <c r="H142" s="112">
        <v>4526.6666666666661</v>
      </c>
      <c r="I142" s="112">
        <v>4243.75</v>
      </c>
      <c r="J142" s="112">
        <v>3395</v>
      </c>
      <c r="K142" s="362"/>
      <c r="L142" s="362"/>
    </row>
    <row r="143" spans="1:17" ht="15" thickTop="1" thickBot="1" x14ac:dyDescent="0.35">
      <c r="B143" s="75">
        <v>2008</v>
      </c>
      <c r="C143" s="113">
        <v>84681</v>
      </c>
      <c r="D143" s="114">
        <v>103499</v>
      </c>
      <c r="E143" s="114">
        <v>75272</v>
      </c>
      <c r="F143" s="115">
        <v>70567.5</v>
      </c>
      <c r="G143" s="115">
        <v>112908</v>
      </c>
      <c r="H143" s="115">
        <v>75272</v>
      </c>
      <c r="I143" s="115">
        <v>70567.5</v>
      </c>
      <c r="J143" s="115">
        <v>56454</v>
      </c>
      <c r="K143" s="362"/>
      <c r="L143" s="362"/>
    </row>
    <row r="144" spans="1:17" ht="15" thickTop="1" thickBot="1" x14ac:dyDescent="0.35">
      <c r="C144" s="110">
        <v>4939.7249999999995</v>
      </c>
      <c r="D144" s="111">
        <v>6037.4416666666657</v>
      </c>
      <c r="E144" s="111">
        <v>4390.8666666666659</v>
      </c>
      <c r="F144" s="112">
        <v>4116.4375</v>
      </c>
      <c r="G144" s="112">
        <v>6586.3</v>
      </c>
      <c r="H144" s="112">
        <v>4390.8666666666659</v>
      </c>
      <c r="I144" s="112">
        <v>4116.4375</v>
      </c>
      <c r="J144" s="112">
        <v>3293.15</v>
      </c>
      <c r="K144" s="295"/>
      <c r="L144" s="295"/>
    </row>
    <row r="145" spans="1:11" ht="15" thickTop="1" thickBot="1" x14ac:dyDescent="0.35">
      <c r="B145" s="75">
        <v>2007</v>
      </c>
      <c r="C145" s="113">
        <v>82140.569999999992</v>
      </c>
      <c r="D145" s="114">
        <v>100394.03</v>
      </c>
      <c r="E145" s="114">
        <v>73013.84</v>
      </c>
      <c r="F145" s="115">
        <v>68450.474999999991</v>
      </c>
      <c r="G145" s="115">
        <v>109520.76</v>
      </c>
      <c r="H145" s="115">
        <v>73013.84</v>
      </c>
      <c r="I145" s="115">
        <v>68450.474999999991</v>
      </c>
      <c r="J145" s="115">
        <v>54760.38</v>
      </c>
    </row>
    <row r="146" spans="1:11" ht="15" thickTop="1" thickBot="1" x14ac:dyDescent="0.35">
      <c r="C146" s="110">
        <v>4791.5332499999995</v>
      </c>
      <c r="D146" s="111">
        <v>5856.3184166666651</v>
      </c>
      <c r="E146" s="111">
        <v>4259.1406666666662</v>
      </c>
      <c r="F146" s="112">
        <v>3992.944375</v>
      </c>
      <c r="G146" s="112">
        <v>6388.7110000000002</v>
      </c>
      <c r="H146" s="112">
        <v>4259.1406666666662</v>
      </c>
      <c r="I146" s="112">
        <v>3992.944375</v>
      </c>
      <c r="J146" s="112">
        <v>3194.3555000000001</v>
      </c>
    </row>
    <row r="147" spans="1:11" ht="15" thickTop="1" thickBot="1" x14ac:dyDescent="0.35">
      <c r="B147" s="75">
        <v>2006</v>
      </c>
      <c r="C147" s="113">
        <v>79676.352899999983</v>
      </c>
      <c r="D147" s="114">
        <v>97382.209099999993</v>
      </c>
      <c r="E147" s="114">
        <v>70823.424799999993</v>
      </c>
      <c r="F147" s="115">
        <v>66396.960749999984</v>
      </c>
      <c r="G147" s="115">
        <v>106235.1372</v>
      </c>
      <c r="H147" s="115">
        <v>70823.424799999993</v>
      </c>
      <c r="I147" s="115">
        <v>66396.960749999984</v>
      </c>
      <c r="J147" s="115">
        <v>53117.568599999999</v>
      </c>
    </row>
    <row r="148" spans="1:11" ht="15" thickTop="1" thickBot="1" x14ac:dyDescent="0.35">
      <c r="C148" s="110">
        <v>4647.7872524999993</v>
      </c>
      <c r="D148" s="111">
        <v>5680.6288641666652</v>
      </c>
      <c r="E148" s="111">
        <v>4131.366446666666</v>
      </c>
      <c r="F148" s="112">
        <v>3873.1560437499998</v>
      </c>
      <c r="G148" s="112">
        <v>6197.0496700000003</v>
      </c>
      <c r="H148" s="112">
        <v>4131.366446666666</v>
      </c>
      <c r="I148" s="112">
        <v>3873.1560437499998</v>
      </c>
      <c r="J148" s="112">
        <v>3098.5248350000002</v>
      </c>
    </row>
    <row r="149" spans="1:11" ht="14.4" thickTop="1" x14ac:dyDescent="0.3">
      <c r="A149" s="74"/>
      <c r="B149" s="74"/>
      <c r="C149" s="13"/>
      <c r="D149" s="13"/>
      <c r="E149" s="13"/>
      <c r="F149" s="13"/>
      <c r="G149" s="13"/>
      <c r="H149" s="13"/>
      <c r="I149" s="13"/>
      <c r="J149" s="13"/>
    </row>
    <row r="150" spans="1:11" ht="14.4" thickBot="1" x14ac:dyDescent="0.35">
      <c r="A150" s="74"/>
      <c r="B150" s="74"/>
      <c r="C150" s="13"/>
      <c r="D150" s="13"/>
      <c r="E150" s="13"/>
      <c r="F150" s="13"/>
      <c r="G150" s="13"/>
      <c r="H150" s="13"/>
      <c r="I150" s="13"/>
      <c r="J150" s="13"/>
    </row>
    <row r="151" spans="1:11" ht="16.8" thickTop="1" thickBot="1" x14ac:dyDescent="0.35">
      <c r="A151" s="74"/>
      <c r="B151" s="370" t="s">
        <v>163</v>
      </c>
      <c r="C151" s="371"/>
      <c r="D151" s="371"/>
      <c r="E151" s="371"/>
      <c r="F151" s="371"/>
      <c r="G151" s="371"/>
      <c r="H151" s="371"/>
      <c r="I151" s="371"/>
      <c r="J151" s="371"/>
      <c r="K151" s="372"/>
    </row>
    <row r="152" spans="1:11" ht="14.4" thickTop="1" x14ac:dyDescent="0.3">
      <c r="A152" s="74"/>
      <c r="B152" s="74"/>
      <c r="C152" s="13"/>
      <c r="D152" s="13"/>
      <c r="E152" s="13"/>
      <c r="F152" s="13"/>
      <c r="G152" s="13"/>
      <c r="H152" s="13"/>
      <c r="I152" s="13"/>
      <c r="J152" s="13"/>
    </row>
    <row r="153" spans="1:11" ht="14.4" thickBot="1" x14ac:dyDescent="0.35">
      <c r="B153" s="367" t="s">
        <v>207</v>
      </c>
      <c r="C153" s="368"/>
      <c r="D153" s="368"/>
      <c r="E153" s="368"/>
      <c r="F153" s="369"/>
      <c r="G153" s="367" t="s">
        <v>208</v>
      </c>
      <c r="H153" s="368"/>
      <c r="I153" s="368"/>
      <c r="J153" s="368"/>
      <c r="K153" s="369"/>
    </row>
    <row r="154" spans="1:11" ht="15" thickTop="1" x14ac:dyDescent="0.3">
      <c r="A154" s="216" t="s">
        <v>49</v>
      </c>
      <c r="B154" s="217">
        <f>'Input-Curriculum'!$B$21</f>
        <v>2011</v>
      </c>
      <c r="C154" s="217">
        <f>'Input-Curriculum'!$B$22</f>
        <v>2010</v>
      </c>
      <c r="D154" s="217">
        <f>'Input-Curriculum'!$B$23</f>
        <v>2009</v>
      </c>
      <c r="E154" s="217">
        <f>'Input-Curriculum'!$B$24</f>
        <v>2008</v>
      </c>
      <c r="F154" s="218">
        <f>'Input-Curriculum'!$B$25</f>
        <v>2007</v>
      </c>
      <c r="G154" s="217">
        <f>'Input-Curriculum'!$B$21</f>
        <v>2011</v>
      </c>
      <c r="H154" s="217">
        <f>'Input-Curriculum'!$B$22</f>
        <v>2010</v>
      </c>
      <c r="I154" s="217">
        <f>'Input-Curriculum'!$B$23</f>
        <v>2009</v>
      </c>
      <c r="J154" s="217">
        <f>'Input-Curriculum'!$B$24</f>
        <v>2008</v>
      </c>
      <c r="K154" s="218">
        <f>'Input-Curriculum'!$B$25</f>
        <v>2007</v>
      </c>
    </row>
    <row r="155" spans="1:11" x14ac:dyDescent="0.3">
      <c r="A155" s="65" t="s">
        <v>160</v>
      </c>
      <c r="B155" s="220">
        <f>'Intermediate-Calculations'!B$110*Proprietary!$J40</f>
        <v>141399.99999999997</v>
      </c>
      <c r="C155" s="220">
        <f>'Intermediate-Calculations'!C$110*Proprietary!$J37</f>
        <v>154178.49999999994</v>
      </c>
      <c r="D155" s="220">
        <f>'Intermediate-Calculations'!D$110*Proprietary!$J43</f>
        <v>162280.99999999997</v>
      </c>
      <c r="E155" s="220">
        <f>'Intermediate-Calculations'!E$110*Proprietary!$J46</f>
        <v>169705.86499999999</v>
      </c>
      <c r="F155" s="224">
        <f>'Intermediate-Calculations'!F$110*Proprietary!$J49</f>
        <v>174360.21761666663</v>
      </c>
      <c r="G155" s="223">
        <f>('Intermediate-Calculations'!B$110/$I$135)*Proprietary!$J38</f>
        <v>338350</v>
      </c>
      <c r="H155" s="220">
        <f>('Intermediate-Calculations'!C$110/$I$135)*Proprietary!$J35</f>
        <v>368927.125</v>
      </c>
      <c r="I155" s="220">
        <f>('Intermediate-Calculations'!D$110/$I$135)*Proprietary!$J41</f>
        <v>388315.25000000006</v>
      </c>
      <c r="J155" s="220">
        <f>('Intermediate-Calculations'!E$110/$I$135)*Proprietary!$J44</f>
        <v>406081.89125000004</v>
      </c>
      <c r="K155" s="221">
        <f>('Intermediate-Calculations'!F$110/$I$135)*Proprietary!$J47</f>
        <v>417219.09215416672</v>
      </c>
    </row>
    <row r="156" spans="1:11" ht="14.4" thickBot="1" x14ac:dyDescent="0.35">
      <c r="A156" s="222" t="s">
        <v>161</v>
      </c>
      <c r="B156" s="119">
        <f>B155*$D$130</f>
        <v>127259.99999999997</v>
      </c>
      <c r="C156" s="119">
        <f t="shared" ref="C156:F156" si="21">C155*$D$130</f>
        <v>138760.64999999997</v>
      </c>
      <c r="D156" s="119">
        <f t="shared" si="21"/>
        <v>146052.89999999997</v>
      </c>
      <c r="E156" s="119">
        <f t="shared" si="21"/>
        <v>152735.27849999999</v>
      </c>
      <c r="F156" s="119">
        <f t="shared" si="21"/>
        <v>156924.19585499997</v>
      </c>
      <c r="G156" s="118">
        <f>G155*$E$130</f>
        <v>33834.999999999993</v>
      </c>
      <c r="H156" s="119">
        <f t="shared" ref="H156:K156" si="22">H155*$E$130</f>
        <v>36892.712499999994</v>
      </c>
      <c r="I156" s="119">
        <f t="shared" si="22"/>
        <v>38831.524999999994</v>
      </c>
      <c r="J156" s="119">
        <f t="shared" si="22"/>
        <v>40608.189124999997</v>
      </c>
      <c r="K156" s="120">
        <f t="shared" si="22"/>
        <v>41721.909215416665</v>
      </c>
    </row>
    <row r="157" spans="1:11" ht="14.4" thickTop="1" x14ac:dyDescent="0.3"/>
    <row r="158" spans="1:11" ht="14.4" thickBot="1" x14ac:dyDescent="0.35">
      <c r="B158" s="367" t="s">
        <v>209</v>
      </c>
      <c r="C158" s="368"/>
      <c r="D158" s="368"/>
      <c r="E158" s="368"/>
      <c r="F158" s="369"/>
      <c r="G158" s="367" t="s">
        <v>210</v>
      </c>
      <c r="H158" s="368"/>
      <c r="I158" s="368"/>
      <c r="J158" s="368"/>
      <c r="K158" s="369"/>
    </row>
    <row r="159" spans="1:11" ht="15" thickTop="1" x14ac:dyDescent="0.3">
      <c r="A159" s="216" t="s">
        <v>49</v>
      </c>
      <c r="B159" s="217">
        <f>'Input-Curriculum'!$B$21</f>
        <v>2011</v>
      </c>
      <c r="C159" s="217">
        <f>'Input-Curriculum'!$B$22</f>
        <v>2010</v>
      </c>
      <c r="D159" s="217">
        <f>'Input-Curriculum'!$B$23</f>
        <v>2009</v>
      </c>
      <c r="E159" s="217">
        <f>'Input-Curriculum'!$B$24</f>
        <v>2008</v>
      </c>
      <c r="F159" s="218">
        <f>'Input-Curriculum'!$B$25</f>
        <v>2007</v>
      </c>
      <c r="G159" s="217">
        <f>'Input-Curriculum'!$B$21</f>
        <v>2011</v>
      </c>
      <c r="H159" s="217">
        <f>'Input-Curriculum'!$B$22</f>
        <v>2010</v>
      </c>
      <c r="I159" s="217">
        <f>'Input-Curriculum'!$B$23</f>
        <v>2009</v>
      </c>
      <c r="J159" s="217">
        <f>'Input-Curriculum'!$B$24</f>
        <v>2008</v>
      </c>
      <c r="K159" s="218">
        <f>'Input-Curriculum'!$B$25</f>
        <v>2007</v>
      </c>
    </row>
    <row r="160" spans="1:11" x14ac:dyDescent="0.3">
      <c r="A160" s="65" t="s">
        <v>160</v>
      </c>
      <c r="B160" s="220">
        <f>IF('Input-Curriculum'!$C$14="yes",(B$118*Proprietary!$C$40),IF('Input-Curriculum'!$D$14="yes",(B$118*Proprietary!$D$40),IF('Input-Curriculum'!$E$14="yes",(B$118*Proprietary!$E$40),IF('Input-Curriculum'!$F$14="yes",(B$118*Proprietary!$F$40),IF('Input-Curriculum'!$G$14="yes",(B$118*Proprietary!$G$40),IF('Input-Curriculum'!$H$14="yes",(B$118*Proprietary!$H$40),IF('Input-Curriculum'!$I$14="yes",(B$118*Proprietary!$I$40),IF('Input-Curriculum'!$J$14="yes",(B$118*Proprietary!$J$40),0))))))))</f>
        <v>196417.91044776115</v>
      </c>
      <c r="C160" s="220">
        <f>IF('Input-Curriculum'!$C$14="yes",(C$118*Proprietary!$C$37),IF('Input-Curriculum'!$D$14="yes",(C$118*Proprietary!$D$37),IF('Input-Curriculum'!$E$14="yes",(C$118*Proprietary!$E$37),IF('Input-Curriculum'!$F$14="yes",(C$118*Proprietary!$F$37),IF('Input-Curriculum'!$G$14="yes",(C$118*Proprietary!$G$37),IF('Input-Curriculum'!$H$14="yes",(C$118*Proprietary!$H$37),IF('Input-Curriculum'!$I$14="yes",(C$118*Proprietary!$I$37),IF('Input-Curriculum'!$J$14="yes",(C$118*Proprietary!$J$37),0))))))))</f>
        <v>216331.34328358204</v>
      </c>
      <c r="D160" s="220">
        <f>IF('Input-Curriculum'!$C$14="yes",(D$118*Proprietary!$C$43),IF('Input-Curriculum'!$D$14="yes",(D$118*Proprietary!$D$43),IF('Input-Curriculum'!$E$14="yes",(D$118*Proprietary!$E$43),IF('Input-Curriculum'!$F$14="yes",(D$118*Proprietary!$F$43),IF('Input-Curriculum'!$G$14="yes",(D$118*Proprietary!$G$43),IF('Input-Curriculum'!$H$14="yes",(D$118*Proprietary!$H$43),IF('Input-Curriculum'!$I$14="yes",(D$118*Proprietary!$I$43),IF('Input-Curriculum'!$J$14="yes",(D$118*Proprietary!$J$43),0))))))))</f>
        <v>218901.4925373134</v>
      </c>
      <c r="E160" s="220">
        <f>IF('Input-Curriculum'!$C$14="yes",(E$118*Proprietary!$C$46),IF('Input-Curriculum'!$D$14="yes",(E$118*Proprietary!$D$46),IF('Input-Curriculum'!$E$14="yes",(E$118*Proprietary!$E$46),IF('Input-Curriculum'!$F$14="yes",(E$118*Proprietary!$F$46),IF('Input-Curriculum'!$G$14="yes",(E$118*Proprietary!$G$46),IF('Input-Curriculum'!$H$14="yes",(E$118*Proprietary!$H$46),IF('Input-Curriculum'!$I$14="yes",(E$118*Proprietary!$I$46),IF('Input-Curriculum'!$J$14="yes",(E$118*Proprietary!$J$46),0))))))))</f>
        <v>234711.04477611935</v>
      </c>
      <c r="F160" s="221">
        <f>IF('Input-Curriculum'!$C$14="yes",(F$118*Proprietary!$C$49),IF('Input-Curriculum'!$D$14="yes",(F$118*Proprietary!$D$49),IF('Input-Curriculum'!$E$14="yes",(F$118*Proprietary!$E$49),IF('Input-Curriculum'!$F$14="yes",(F$118*Proprietary!$F$49),IF('Input-Curriculum'!$G$14="yes",(F$118*Proprietary!$G$49),IF('Input-Curriculum'!$H$14="yes",(F$118*Proprietary!$H$49),IF('Input-Curriculum'!$I$14="yes",(F$118*Proprietary!$I$49),IF('Input-Curriculum'!$J$14="yes",(F$118*Proprietary!$J$49),0))))))))</f>
        <v>231464.20865671634</v>
      </c>
      <c r="G160" s="220">
        <f>IF('Input-Curriculum'!$C$14="yes",($B$118*Proprietary!$C$38)/'Intermediate-Calculations'!$B$135,IF('Input-Curriculum'!$D$14="yes",($B$118*Proprietary!$D$38)/$C$135,IF('Input-Curriculum'!$E$14="yes",($B$118*Proprietary!$E$38)/$D$135,IF('Input-Curriculum'!$F$14="yes",($B$118*Proprietary!$F$38)/$E$135,IF('Input-Curriculum'!$G$14="yes",($B$118*Proprietary!$G$38)/$F$135,IF('Input-Curriculum'!$H$14="yes",($B$118*Proprietary!$H$38)/$G$135,IF('Input-Curriculum'!$I$14="yes",($B$118*Proprietary!$I$38)/$H$135,IF('Input-Curriculum'!$J$14="yes",($B$118*Proprietary!$J$38)/$I$135,0))))))))</f>
        <v>470000</v>
      </c>
      <c r="H160" s="220">
        <f>IF('Input-Curriculum'!$C$14="yes",(C$118*Proprietary!$C$35)/'Intermediate-Calculations'!$B$135,IF('Input-Curriculum'!$D$14="yes",(C$118*Proprietary!$D$35)/$C$135,IF('Input-Curriculum'!$E$14="yes",(C$118*Proprietary!$E$35)/$D$135,IF('Input-Curriculum'!$F$14="yes",(C$118*Proprietary!$F$35)/$E$135,IF('Input-Curriculum'!$G$14="yes",(C$118*Proprietary!$G$35)/$F$135,IF('Input-Curriculum'!$H$14="yes",(C$118*Proprietary!$H$35)/$G$135,IF('Input-Curriculum'!$I$14="yes",(C$118*Proprietary!$I$35)/$H$135,IF('Input-Curriculum'!$J$14="yes",(C$118*Proprietary!$J$35)/$I$135,0))))))))</f>
        <v>517649.99999999994</v>
      </c>
      <c r="I160" s="220">
        <f>IF('Input-Curriculum'!$C$14="yes",(D$118*Proprietary!$C$41)/'Intermediate-Calculations'!$B$135,IF('Input-Curriculum'!$D$14="yes",(D$118*Proprietary!$D$41)/$C$135,IF('Input-Curriculum'!$E$14="yes",(D$118*Proprietary!$E$41)/$D$135,IF('Input-Curriculum'!$F$14="yes",(D$118*Proprietary!$F$41)/$E$135,IF('Input-Curriculum'!$G$14="yes",(D$118*Proprietary!$G$41)/$F$135,IF('Input-Curriculum'!$H$14="yes",(D$118*Proprietary!$H$41)/$G$135,IF('Input-Curriculum'!$I$14="yes",(D$118*Proprietary!$I$41)/$H$135,IF('Input-Curriculum'!$J$14="yes",(D$118*Proprietary!$J$41)/$I$135,0))))))))</f>
        <v>523800</v>
      </c>
      <c r="J160" s="220">
        <f>IF('Input-Curriculum'!$C$14="yes",(E$118*Proprietary!$C$44)/'Intermediate-Calculations'!$B$135,IF('Input-Curriculum'!$D$14="yes",(E$118*Proprietary!$D$44)/$C$135,IF('Input-Curriculum'!$E$14="yes",(E$118*Proprietary!$E$44)/$D$135,IF('Input-Curriculum'!$F$14="yes",(E$118*Proprietary!$F$44)/$E$135,IF('Input-Curriculum'!$G$14="yes",(E$118*Proprietary!$G$44)/$F$135,IF('Input-Curriculum'!$H$14="yes",(E$118*Proprietary!$H$44)/$G$135,IF('Input-Curriculum'!$I$14="yes",(E$118*Proprietary!$I$44)/$H$135,IF('Input-Curriculum'!$J$14="yes",(E$118*Proprietary!$J$44)/$I$135,0))))))))</f>
        <v>561630</v>
      </c>
      <c r="K160" s="221">
        <f>IF('Input-Curriculum'!$C$14="yes",(F$118*Proprietary!$C$47)/'Intermediate-Calculations'!$B$135,IF('Input-Curriculum'!$D$14="yes",(F$118*Proprietary!$D$47)/$C$135,IF('Input-Curriculum'!$E$14="yes",(F$118*Proprietary!$E$47)/$D$135,IF('Input-Curriculum'!$F$14="yes",(F$118*Proprietary!$F$47)/$E$135,IF('Input-Curriculum'!$G$14="yes",(F$118*Proprietary!$G$47)/$F$135,IF('Input-Curriculum'!$H$14="yes",(F$118*Proprietary!$H$47)/$G$135,IF('Input-Curriculum'!$I$14="yes",(F$118*Proprietary!$I$47)/$H$135,IF('Input-Curriculum'!$J$14="yes",(F$118*Proprietary!$J$47)/$I$135,0))))))))</f>
        <v>553860.78500000003</v>
      </c>
    </row>
    <row r="161" spans="1:12" ht="14.4" thickBot="1" x14ac:dyDescent="0.35">
      <c r="A161" s="222" t="s">
        <v>161</v>
      </c>
      <c r="B161" s="119">
        <f>B160*$D$131</f>
        <v>29462.686567164172</v>
      </c>
      <c r="C161" s="119">
        <f t="shared" ref="C161:F161" si="23">C160*$D$131</f>
        <v>32449.701492537304</v>
      </c>
      <c r="D161" s="119">
        <f t="shared" si="23"/>
        <v>32835.223880597012</v>
      </c>
      <c r="E161" s="119">
        <f t="shared" si="23"/>
        <v>35206.6567164179</v>
      </c>
      <c r="F161" s="120">
        <f t="shared" si="23"/>
        <v>34719.631298507447</v>
      </c>
      <c r="G161" s="118">
        <f>G160*$E$131</f>
        <v>399500</v>
      </c>
      <c r="H161" s="119">
        <f t="shared" ref="H161:K161" si="24">H160*$E$131</f>
        <v>440002.49999999994</v>
      </c>
      <c r="I161" s="119">
        <f t="shared" si="24"/>
        <v>445230</v>
      </c>
      <c r="J161" s="119">
        <f t="shared" si="24"/>
        <v>477385.5</v>
      </c>
      <c r="K161" s="120">
        <f t="shared" si="24"/>
        <v>470781.66725</v>
      </c>
    </row>
    <row r="162" spans="1:12" ht="14.4" thickTop="1" x14ac:dyDescent="0.3">
      <c r="A162" s="74"/>
      <c r="B162" s="74"/>
      <c r="C162" s="13"/>
      <c r="D162" s="13"/>
      <c r="E162" s="13"/>
      <c r="F162" s="13"/>
      <c r="G162" s="13"/>
      <c r="H162" s="13"/>
      <c r="I162" s="13"/>
      <c r="J162" s="13"/>
    </row>
    <row r="163" spans="1:12" ht="14.4" thickBot="1" x14ac:dyDescent="0.35">
      <c r="B163" s="367" t="s">
        <v>211</v>
      </c>
      <c r="C163" s="368"/>
      <c r="D163" s="368"/>
      <c r="E163" s="368"/>
      <c r="F163" s="369"/>
      <c r="G163" s="367" t="s">
        <v>212</v>
      </c>
      <c r="H163" s="368"/>
      <c r="I163" s="368"/>
      <c r="J163" s="368"/>
      <c r="K163" s="369"/>
    </row>
    <row r="164" spans="1:12" ht="15" thickTop="1" x14ac:dyDescent="0.3">
      <c r="A164" s="216" t="s">
        <v>49</v>
      </c>
      <c r="B164" s="217">
        <f>'Input-Curriculum'!$B$21</f>
        <v>2011</v>
      </c>
      <c r="C164" s="217">
        <f>'Input-Curriculum'!$B$22</f>
        <v>2010</v>
      </c>
      <c r="D164" s="217">
        <f>'Input-Curriculum'!$B$23</f>
        <v>2009</v>
      </c>
      <c r="E164" s="217">
        <f>'Input-Curriculum'!$B$24</f>
        <v>2008</v>
      </c>
      <c r="F164" s="218">
        <f>'Input-Curriculum'!$B$25</f>
        <v>2007</v>
      </c>
      <c r="G164" s="217">
        <f>'Input-Curriculum'!$B$21</f>
        <v>2011</v>
      </c>
      <c r="H164" s="217">
        <f>'Input-Curriculum'!$B$22</f>
        <v>2010</v>
      </c>
      <c r="I164" s="217">
        <f>'Input-Curriculum'!$B$23</f>
        <v>2009</v>
      </c>
      <c r="J164" s="217">
        <f>'Input-Curriculum'!$B$24</f>
        <v>2008</v>
      </c>
      <c r="K164" s="218">
        <f>'Input-Curriculum'!$B$25</f>
        <v>2007</v>
      </c>
    </row>
    <row r="165" spans="1:12" x14ac:dyDescent="0.3">
      <c r="A165" s="65" t="s">
        <v>160</v>
      </c>
      <c r="B165" s="220">
        <f>IF('Input-Curriculum'!$C$44="yes",(B$126*Proprietary!$C$40),IF('Input-Curriculum'!$D$44="yes",(B$126*Proprietary!$D$40),IF('Input-Curriculum'!$E$44="yes",(B$126*Proprietary!$E$40),IF('Input-Curriculum'!$F$44="yes",(B$126*Proprietary!$F$40),IF('Input-Curriculum'!$G$44="yes",(B$126*Proprietary!$G$40),IF('Input-Curriculum'!$H$44="yes",(B$126*Proprietary!$H$40),IF('Input-Curriculum'!$I$44="yes",(B$126*Proprietary!$I$40),IF('Input-Curriculum'!$J$44="yes",(B$126*Proprietary!$J$40),0))))))))</f>
        <v>48494.32835820895</v>
      </c>
      <c r="C165" s="220">
        <f>IF('Input-Curriculum'!$C$44="yes",(C$126*Proprietary!$C$37),IF('Input-Curriculum'!$D$44="yes",(C$126*Proprietary!$D$37),IF('Input-Curriculum'!$E$44="yes",(C$126*Proprietary!$E$37),IF('Input-Curriculum'!$F$44="yes",(C$126*Proprietary!$F$37),IF('Input-Curriculum'!$G$44="yes",(C$126*Proprietary!$G$37),IF('Input-Curriculum'!$H$44="yes",(C$126*Proprietary!$H$37),IF('Input-Curriculum'!$I$44="yes",(C$126*Proprietary!$I$37),IF('Input-Curriculum'!$J$44="yes",(C$126*Proprietary!$J$37),0))))))))</f>
        <v>61527.179104477604</v>
      </c>
      <c r="D165" s="220">
        <f>IF('Input-Curriculum'!$C$44="yes",(D$126*Proprietary!$C$43),IF('Input-Curriculum'!$D$44="yes",(D$126*Proprietary!$D$43),IF('Input-Curriculum'!$E$44="yes",(D$126*Proprietary!$E$43),IF('Input-Curriculum'!$F$44="yes",(D$126*Proprietary!$F$43),IF('Input-Curriculum'!$G$44="yes",(D$126*Proprietary!$G$43),IF('Input-Curriculum'!$H$44="yes",(D$126*Proprietary!$H$43),IF('Input-Curriculum'!$I$44="yes",(D$126*Proprietary!$I$43),IF('Input-Curriculum'!$J$44="yes",(D$126*Proprietary!$J$43),0))))))))</f>
        <v>50286.537313432833</v>
      </c>
      <c r="E165" s="220">
        <f>IF('Input-Curriculum'!$C$44="yes",(E$126*Proprietary!$C$46),IF('Input-Curriculum'!$D$44="yes",(E$126*Proprietary!$D$46),IF('Input-Curriculum'!$E$44="yes",(E$126*Proprietary!$E$46),IF('Input-Curriculum'!$F$44="yes",(E$126*Proprietary!$F$46),IF('Input-Curriculum'!$G$44="yes",(E$126*Proprietary!$G$46),IF('Input-Curriculum'!$H$44="yes",(E$126*Proprietary!$H$46),IF('Input-Curriculum'!$I$44="yes",(E$126*Proprietary!$I$46),IF('Input-Curriculum'!$J$44="yes",(E$126*Proprietary!$J$46),0))))))))</f>
        <v>56741.395074626853</v>
      </c>
      <c r="F165" s="220">
        <f>IF('Input-Curriculum'!$C$44="yes",(F$126*Proprietary!$C$49),IF('Input-Curriculum'!$D$44="yes",(F$126*Proprietary!$D$49),IF('Input-Curriculum'!$E$44="yes",(F$126*Proprietary!$E$49),IF('Input-Curriculum'!$F$44="yes",(F$126*Proprietary!$F$49),IF('Input-Curriculum'!$G$44="yes",(F$126*Proprietary!$G$49),IF('Input-Curriculum'!$H$44="yes",(F$126*Proprietary!$H$49),IF('Input-Curriculum'!$I$44="yes",(F$126*Proprietary!$I$49),IF('Input-Curriculum'!$J$44="yes",(F$126*Proprietary!$J$49),0))))))))</f>
        <v>55983.982533134316</v>
      </c>
      <c r="G165" s="223">
        <f>IF('Input-Curriculum'!$C$44="yes",(B$126*Proprietary!$C38)/'Intermediate-Calculations'!$B$135,IF('Input-Curriculum'!$D$44="yes",(B$126*Proprietary!$D38)/$C$135,IF('Input-Curriculum'!$E$44="yes",(B$126*Proprietary!$E38)/$D$135,IF('Input-Curriculum'!$F$44="yes",(B$126*Proprietary!$F38)/$E$135,IF('Input-Curriculum'!$G$44="yes",(B$126*Proprietary!$G38)/$F$135,IF('Input-Curriculum'!$H$44="yes",(B$126*Proprietary!$H38)/$G$135,IF('Input-Curriculum'!$I$44="yes",(B$126*Proprietary!$I38)/$H$135,IF('Input-Curriculum'!$J$44="yes",(B$126*Proprietary!$J38)/$I$135,0))))))))</f>
        <v>116040</v>
      </c>
      <c r="H165" s="220">
        <f>IF('Input-Curriculum'!$C$44="yes",(C$126*Proprietary!$C35)/'Intermediate-Calculations'!$B$135,IF('Input-Curriculum'!$D$44="yes",(C$126*Proprietary!$D35)/$C$135,IF('Input-Curriculum'!$E$44="yes",(C$126*Proprietary!$E35)/$D$135,IF('Input-Curriculum'!$F$44="yes",(C$126*Proprietary!$F35)/$E$135,IF('Input-Curriculum'!$G$44="yes",(C$126*Proprietary!$G35)/$F$135,IF('Input-Curriculum'!$H$44="yes",(C$126*Proprietary!$H35)/$G$135,IF('Input-Curriculum'!$I$44="yes",(C$126*Proprietary!$I35)/$H$135,IF('Input-Curriculum'!$J$44="yes",(C$126*Proprietary!$J35)/$I$135,0))))))))</f>
        <v>147225.75</v>
      </c>
      <c r="I165" s="220">
        <f>IF('Input-Curriculum'!$C$44="yes",(D$126*Proprietary!$C41)/'Intermediate-Calculations'!$B$135,IF('Input-Curriculum'!$D$44="yes",(D$126*Proprietary!$D41)/$C$135,IF('Input-Curriculum'!$E$44="yes",(D$126*Proprietary!$E41)/$D$135,IF('Input-Curriculum'!$F$44="yes",(D$126*Proprietary!$F41)/$E$135,IF('Input-Curriculum'!$G$44="yes",(D$126*Proprietary!$G41)/$F$135,IF('Input-Curriculum'!$H$44="yes",(D$126*Proprietary!$H41)/$G$135,IF('Input-Curriculum'!$I$44="yes",(D$126*Proprietary!$I41)/$H$135,IF('Input-Curriculum'!$J$44="yes",(D$126*Proprietary!$J41)/$I$135,0))))))))</f>
        <v>120328.5</v>
      </c>
      <c r="J165" s="220">
        <f>IF('Input-Curriculum'!$C$44="yes",(E$126*Proprietary!$C44)/'Intermediate-Calculations'!$B$135,IF('Input-Curriculum'!$D$44="yes",(E$126*Proprietary!$D44)/$C$135,IF('Input-Curriculum'!$E$44="yes",(E$126*Proprietary!$E44)/$D$135,IF('Input-Curriculum'!$F$44="yes",(E$126*Proprietary!$F44)/$E$135,IF('Input-Curriculum'!$G$44="yes",(E$126*Proprietary!$G44)/$F$135,IF('Input-Curriculum'!$H$44="yes",(E$126*Proprietary!$H44)/$G$135,IF('Input-Curriculum'!$I$44="yes",(E$126*Proprietary!$I44)/$H$135,IF('Input-Curriculum'!$J$44="yes",(E$126*Proprietary!$J44)/$I$135,0))))))))</f>
        <v>135774.05249999999</v>
      </c>
      <c r="K165" s="221">
        <f>IF('Input-Curriculum'!$C$44="yes",(F$126*Proprietary!$C47)/'Intermediate-Calculations'!$B$135,IF('Input-Curriculum'!$D$44="yes",(F$126*Proprietary!$D47)/$C$135,IF('Input-Curriculum'!$E$44="yes",(F$126*Proprietary!$E47)/$D$135,IF('Input-Curriculum'!$F$44="yes",(F$126*Proprietary!$F47)/$E$135,IF('Input-Curriculum'!$G$44="yes",(F$126*Proprietary!$G47)/$F$135,IF('Input-Curriculum'!$H$44="yes",(F$126*Proprietary!$H47)/$G$135,IF('Input-Curriculum'!$I$44="yes",(F$126*Proprietary!$I47)/$H$135,IF('Input-Curriculum'!$J$44="yes",(F$126*Proprietary!$J47)/$I$135,0))))))))</f>
        <v>133961.67248999997</v>
      </c>
    </row>
    <row r="166" spans="1:12" ht="14.4" thickBot="1" x14ac:dyDescent="0.35">
      <c r="A166" s="66" t="s">
        <v>161</v>
      </c>
      <c r="B166" s="119">
        <f>B165*$D$132</f>
        <v>43644.895522388055</v>
      </c>
      <c r="C166" s="119">
        <f t="shared" ref="C166:F166" si="25">C165*$D$132</f>
        <v>55374.461194029842</v>
      </c>
      <c r="D166" s="119">
        <f t="shared" si="25"/>
        <v>45257.883582089547</v>
      </c>
      <c r="E166" s="119">
        <f t="shared" si="25"/>
        <v>51067.255567164168</v>
      </c>
      <c r="F166" s="119">
        <f t="shared" si="25"/>
        <v>50385.584279820883</v>
      </c>
      <c r="G166" s="118">
        <f>G165*$E$132</f>
        <v>11603.999999999998</v>
      </c>
      <c r="H166" s="119">
        <f t="shared" ref="H166:K166" si="26">H165*$E$132</f>
        <v>14722.574999999997</v>
      </c>
      <c r="I166" s="119">
        <f t="shared" si="26"/>
        <v>12032.849999999997</v>
      </c>
      <c r="J166" s="119">
        <f t="shared" si="26"/>
        <v>13577.405249999996</v>
      </c>
      <c r="K166" s="120">
        <f t="shared" si="26"/>
        <v>13396.167248999995</v>
      </c>
    </row>
    <row r="167" spans="1:12" ht="14.4" thickTop="1" x14ac:dyDescent="0.3"/>
    <row r="168" spans="1:12" ht="15.6" x14ac:dyDescent="0.3">
      <c r="A168" s="101" t="s">
        <v>105</v>
      </c>
    </row>
    <row r="169" spans="1:12" x14ac:dyDescent="0.3">
      <c r="A169" s="175"/>
      <c r="B169" s="175"/>
      <c r="C169" s="175"/>
      <c r="D169" s="175"/>
      <c r="E169" s="175"/>
      <c r="F169" s="175"/>
      <c r="G169" s="175"/>
      <c r="H169" s="175"/>
      <c r="I169" s="175"/>
      <c r="J169" s="175"/>
      <c r="K169" s="175"/>
      <c r="L169" s="175"/>
    </row>
  </sheetData>
  <sheetProtection password="D3A5" sheet="1" objects="1" scenarios="1"/>
  <mergeCells count="34">
    <mergeCell ref="A1:L2"/>
    <mergeCell ref="A3:L3"/>
    <mergeCell ref="A25:G25"/>
    <mergeCell ref="B82:F82"/>
    <mergeCell ref="G82:K85"/>
    <mergeCell ref="B33:F33"/>
    <mergeCell ref="A7:C7"/>
    <mergeCell ref="A20:C20"/>
    <mergeCell ref="B32:F32"/>
    <mergeCell ref="B68:F68"/>
    <mergeCell ref="A43:H45"/>
    <mergeCell ref="B69:F69"/>
    <mergeCell ref="B49:F49"/>
    <mergeCell ref="B76:F76"/>
    <mergeCell ref="I50:J50"/>
    <mergeCell ref="A5:K5"/>
    <mergeCell ref="K139:L143"/>
    <mergeCell ref="G163:K163"/>
    <mergeCell ref="B153:F153"/>
    <mergeCell ref="G153:K153"/>
    <mergeCell ref="B97:J97"/>
    <mergeCell ref="B112:F112"/>
    <mergeCell ref="B120:F120"/>
    <mergeCell ref="B104:F104"/>
    <mergeCell ref="C137:J137"/>
    <mergeCell ref="B163:F163"/>
    <mergeCell ref="B158:F158"/>
    <mergeCell ref="G158:K158"/>
    <mergeCell ref="B151:K151"/>
    <mergeCell ref="B90:F90"/>
    <mergeCell ref="B60:F60"/>
    <mergeCell ref="A12:C12"/>
    <mergeCell ref="A16:C16"/>
    <mergeCell ref="A134:A135"/>
  </mergeCells>
  <printOptions horizontalCentered="1"/>
  <pageMargins left="0.5" right="0.5" top="0.5" bottom="0.5" header="0.25" footer="0.25"/>
  <pageSetup scale="53" fitToHeight="3" orientation="landscape" r:id="rId1"/>
  <headerFooter>
    <oddFooter>&amp;L&amp;"Calibri,Regular"&amp;8&amp;K04-024LCR &amp;D&amp;C&amp;"Calibri,Regular"&amp;8&amp;K04-024&amp;A&amp;R&amp;"Calibri,Regular"&amp;8&amp;K04-024&amp;F</oddFooter>
  </headerFooter>
  <rowBreaks count="2" manualBreakCount="2">
    <brk id="66" max="17" man="1"/>
    <brk id="127" max="1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workbookViewId="0"/>
  </sheetViews>
  <sheetFormatPr defaultColWidth="9.109375" defaultRowHeight="13.8" x14ac:dyDescent="0.3"/>
  <cols>
    <col min="1" max="1" width="36.6640625" style="1" customWidth="1"/>
    <col min="2" max="9" width="14.6640625" style="1" customWidth="1"/>
    <col min="10" max="11" width="11.6640625" style="1" customWidth="1"/>
    <col min="12" max="16384" width="9.109375" style="1"/>
  </cols>
  <sheetData>
    <row r="1" spans="1:16" ht="14.4" thickBot="1" x14ac:dyDescent="0.35"/>
    <row r="2" spans="1:16" ht="16.2" thickTop="1" x14ac:dyDescent="0.3">
      <c r="B2" s="396" t="s">
        <v>134</v>
      </c>
      <c r="C2" s="397"/>
      <c r="D2" s="397"/>
      <c r="E2" s="397"/>
      <c r="F2" s="397"/>
      <c r="G2" s="397"/>
      <c r="H2" s="397"/>
      <c r="I2" s="398"/>
    </row>
    <row r="3" spans="1:16" ht="16.2" thickBot="1" x14ac:dyDescent="0.35">
      <c r="A3" s="101"/>
      <c r="B3" s="164" t="s">
        <v>71</v>
      </c>
      <c r="C3" s="165" t="s">
        <v>72</v>
      </c>
      <c r="D3" s="165" t="s">
        <v>56</v>
      </c>
      <c r="E3" s="165" t="s">
        <v>57</v>
      </c>
      <c r="F3" s="165" t="s">
        <v>58</v>
      </c>
      <c r="G3" s="165" t="s">
        <v>59</v>
      </c>
      <c r="H3" s="165" t="s">
        <v>60</v>
      </c>
      <c r="I3" s="166" t="s">
        <v>61</v>
      </c>
    </row>
    <row r="4" spans="1:16" ht="14.4" thickTop="1" x14ac:dyDescent="0.3"/>
    <row r="5" spans="1:16" ht="15.6" x14ac:dyDescent="0.3">
      <c r="A5" s="101"/>
    </row>
    <row r="6" spans="1:16" ht="15.6" x14ac:dyDescent="0.3">
      <c r="A6" s="101" t="s">
        <v>110</v>
      </c>
    </row>
    <row r="8" spans="1:16" x14ac:dyDescent="0.3">
      <c r="A8" s="1" t="s">
        <v>54</v>
      </c>
      <c r="B8" s="57" t="str">
        <f>$B$3</f>
        <v>Architecture</v>
      </c>
      <c r="C8" s="57" t="str">
        <f>$C$3</f>
        <v>Business</v>
      </c>
      <c r="D8" s="57" t="str">
        <f>$D$3</f>
        <v>Fashion</v>
      </c>
      <c r="E8" s="57" t="str">
        <f>$E$3</f>
        <v>Textile</v>
      </c>
      <c r="F8" s="57" t="str">
        <f>$F$3</f>
        <v>Engineering</v>
      </c>
      <c r="G8" s="57" t="str">
        <f>$G$3</f>
        <v>Design/Media</v>
      </c>
      <c r="H8" s="57" t="str">
        <f>$H$3</f>
        <v>Science/Health</v>
      </c>
      <c r="I8" s="57" t="str">
        <f>$I$3</f>
        <v>Liberal Arts</v>
      </c>
      <c r="J8" s="207" t="s">
        <v>191</v>
      </c>
    </row>
    <row r="9" spans="1:16" x14ac:dyDescent="0.3">
      <c r="A9" s="1">
        <v>2011</v>
      </c>
      <c r="B9" s="60">
        <f>B10*(1+Proprietary!$E$53)</f>
        <v>11367.999999999998</v>
      </c>
      <c r="C9" s="60">
        <f>C10*(1+Proprietary!$E$53)</f>
        <v>12179.999999999998</v>
      </c>
      <c r="D9" s="60">
        <f>D10*(1+Proprietary!$E$53)</f>
        <v>10454.499999999998</v>
      </c>
      <c r="E9" s="60">
        <f>E10*(1+Proprietary!$E$53)</f>
        <v>10758.999999999998</v>
      </c>
      <c r="F9" s="60">
        <f>F10*(1+Proprietary!$E$53)</f>
        <v>13600.999999999998</v>
      </c>
      <c r="G9" s="60">
        <f>G10*(1+Proprietary!$E$53)</f>
        <v>11469.499999999998</v>
      </c>
      <c r="H9" s="60">
        <f>H10*(1+Proprietary!$E$53)</f>
        <v>13296.499999999998</v>
      </c>
      <c r="I9" s="60">
        <f>I10*(1+Proprietary!$E$53)</f>
        <v>13296.499999999998</v>
      </c>
      <c r="J9" s="399" t="s">
        <v>221</v>
      </c>
      <c r="K9" s="318"/>
      <c r="L9" s="318"/>
      <c r="M9" s="318"/>
      <c r="N9" s="318"/>
      <c r="O9" s="318"/>
      <c r="P9" s="318"/>
    </row>
    <row r="10" spans="1:16" x14ac:dyDescent="0.3">
      <c r="A10" s="1">
        <v>2010</v>
      </c>
      <c r="B10" s="83">
        <v>11200</v>
      </c>
      <c r="C10" s="83">
        <v>12000</v>
      </c>
      <c r="D10" s="83">
        <v>10300</v>
      </c>
      <c r="E10" s="83">
        <v>10600</v>
      </c>
      <c r="F10" s="83">
        <v>13400</v>
      </c>
      <c r="G10" s="83">
        <v>11300</v>
      </c>
      <c r="H10" s="83">
        <v>13100</v>
      </c>
      <c r="I10" s="83">
        <v>13100</v>
      </c>
      <c r="J10" s="400"/>
      <c r="K10" s="318"/>
      <c r="L10" s="318"/>
      <c r="M10" s="318"/>
      <c r="N10" s="318"/>
      <c r="O10" s="318"/>
      <c r="P10" s="318"/>
    </row>
    <row r="11" spans="1:16" x14ac:dyDescent="0.3">
      <c r="A11" s="1">
        <f>A10-1</f>
        <v>2009</v>
      </c>
      <c r="B11" s="83">
        <v>10400</v>
      </c>
      <c r="C11" s="83">
        <v>11700</v>
      </c>
      <c r="D11" s="83">
        <v>9200</v>
      </c>
      <c r="E11" s="83">
        <v>10000</v>
      </c>
      <c r="F11" s="83">
        <v>12100</v>
      </c>
      <c r="G11" s="83">
        <v>10000</v>
      </c>
      <c r="H11" s="83">
        <v>11700</v>
      </c>
      <c r="I11" s="83">
        <v>13000</v>
      </c>
      <c r="J11" s="400"/>
      <c r="K11" s="318"/>
      <c r="L11" s="318"/>
      <c r="M11" s="318"/>
      <c r="N11" s="318"/>
      <c r="O11" s="318"/>
      <c r="P11" s="318"/>
    </row>
    <row r="12" spans="1:16" x14ac:dyDescent="0.3">
      <c r="A12" s="1">
        <f t="shared" ref="A12:A15" si="0">A11-1</f>
        <v>2008</v>
      </c>
      <c r="B12" s="83">
        <v>8900</v>
      </c>
      <c r="C12" s="83">
        <v>10200</v>
      </c>
      <c r="D12" s="83">
        <v>7600</v>
      </c>
      <c r="E12" s="83">
        <v>7900</v>
      </c>
      <c r="F12" s="83">
        <v>10800</v>
      </c>
      <c r="G12" s="83">
        <v>8700</v>
      </c>
      <c r="H12" s="83">
        <v>10400</v>
      </c>
      <c r="I12" s="83">
        <v>9400</v>
      </c>
      <c r="J12" s="400"/>
      <c r="K12" s="318"/>
      <c r="L12" s="318"/>
      <c r="M12" s="318"/>
      <c r="N12" s="318"/>
      <c r="O12" s="318"/>
      <c r="P12" s="318"/>
    </row>
    <row r="13" spans="1:16" x14ac:dyDescent="0.3">
      <c r="A13" s="1">
        <f t="shared" si="0"/>
        <v>2007</v>
      </c>
      <c r="B13" s="83">
        <v>8000</v>
      </c>
      <c r="C13" s="83">
        <v>9300</v>
      </c>
      <c r="D13" s="83">
        <v>6800</v>
      </c>
      <c r="E13" s="83">
        <v>6300</v>
      </c>
      <c r="F13" s="83">
        <v>10300</v>
      </c>
      <c r="G13" s="83">
        <v>7800</v>
      </c>
      <c r="H13" s="83">
        <v>8900</v>
      </c>
      <c r="I13" s="83">
        <v>12100</v>
      </c>
      <c r="J13" s="400"/>
      <c r="K13" s="318"/>
      <c r="L13" s="318"/>
      <c r="M13" s="318"/>
      <c r="N13" s="318"/>
      <c r="O13" s="318"/>
      <c r="P13" s="318"/>
    </row>
    <row r="14" spans="1:16" x14ac:dyDescent="0.3">
      <c r="A14" s="1">
        <f t="shared" si="0"/>
        <v>2006</v>
      </c>
      <c r="B14" s="60"/>
      <c r="C14" s="60"/>
      <c r="D14" s="60"/>
      <c r="E14" s="60"/>
      <c r="F14" s="60"/>
      <c r="G14" s="60"/>
      <c r="H14" s="60"/>
      <c r="I14" s="60"/>
    </row>
    <row r="15" spans="1:16" x14ac:dyDescent="0.3">
      <c r="A15" s="1">
        <f t="shared" si="0"/>
        <v>2005</v>
      </c>
      <c r="B15" s="83"/>
      <c r="C15" s="83"/>
      <c r="D15" s="83"/>
      <c r="E15" s="83"/>
      <c r="F15" s="83"/>
      <c r="G15" s="83"/>
      <c r="H15" s="83"/>
      <c r="I15" s="83"/>
    </row>
    <row r="16" spans="1:16" x14ac:dyDescent="0.3">
      <c r="A16" s="1" t="s">
        <v>190</v>
      </c>
      <c r="B16" s="13"/>
      <c r="C16" s="13"/>
      <c r="D16" s="13"/>
      <c r="E16" s="13"/>
      <c r="F16" s="13"/>
      <c r="G16" s="13"/>
      <c r="H16" s="13"/>
      <c r="I16" s="13"/>
    </row>
    <row r="17" spans="1:13" x14ac:dyDescent="0.3">
      <c r="B17" s="13"/>
      <c r="C17" s="13"/>
      <c r="D17" s="13"/>
      <c r="E17" s="13"/>
      <c r="F17" s="13"/>
      <c r="G17" s="13"/>
      <c r="H17" s="13"/>
      <c r="I17" s="13"/>
    </row>
    <row r="19" spans="1:13" x14ac:dyDescent="0.3">
      <c r="B19" s="57" t="str">
        <f>$B$3</f>
        <v>Architecture</v>
      </c>
      <c r="C19" s="57" t="str">
        <f>$C$3</f>
        <v>Business</v>
      </c>
      <c r="D19" s="57" t="str">
        <f>$D$3</f>
        <v>Fashion</v>
      </c>
      <c r="E19" s="57" t="str">
        <f>$E$3</f>
        <v>Textile</v>
      </c>
      <c r="F19" s="57" t="str">
        <f>$F$3</f>
        <v>Engineering</v>
      </c>
      <c r="G19" s="57" t="str">
        <f>$G$3</f>
        <v>Design/Media</v>
      </c>
      <c r="H19" s="57" t="str">
        <f>$H$3</f>
        <v>Science/Health</v>
      </c>
      <c r="I19" s="57" t="str">
        <f>$I$3</f>
        <v>Liberal Arts</v>
      </c>
    </row>
    <row r="20" spans="1:13" x14ac:dyDescent="0.3">
      <c r="A20" s="1" t="s">
        <v>87</v>
      </c>
      <c r="B20" s="83">
        <v>77000</v>
      </c>
      <c r="C20" s="83">
        <v>90000</v>
      </c>
      <c r="D20" s="83">
        <v>80000</v>
      </c>
      <c r="E20" s="83">
        <v>72000</v>
      </c>
      <c r="F20" s="83">
        <v>90500</v>
      </c>
      <c r="G20" s="83">
        <v>67000</v>
      </c>
      <c r="H20" s="83">
        <v>80000</v>
      </c>
      <c r="I20" s="83">
        <v>67000</v>
      </c>
    </row>
    <row r="21" spans="1:13" x14ac:dyDescent="0.3">
      <c r="A21" s="117" t="s">
        <v>132</v>
      </c>
      <c r="B21" s="60">
        <f t="shared" ref="B21:H21" si="1">(B20/$I$20)*$I$21</f>
        <v>4022.3880597014927</v>
      </c>
      <c r="C21" s="60">
        <f t="shared" si="1"/>
        <v>4701.4925373134329</v>
      </c>
      <c r="D21" s="60">
        <f t="shared" si="1"/>
        <v>4179.1044776119397</v>
      </c>
      <c r="E21" s="60">
        <f t="shared" si="1"/>
        <v>3761.1940298507461</v>
      </c>
      <c r="F21" s="60">
        <f t="shared" si="1"/>
        <v>4727.6119402985078</v>
      </c>
      <c r="G21" s="60">
        <f t="shared" si="1"/>
        <v>3500</v>
      </c>
      <c r="H21" s="60">
        <f t="shared" si="1"/>
        <v>4179.1044776119397</v>
      </c>
      <c r="I21" s="83">
        <v>3500</v>
      </c>
      <c r="J21" s="62"/>
    </row>
    <row r="22" spans="1:13" x14ac:dyDescent="0.3">
      <c r="A22" s="131" t="s">
        <v>133</v>
      </c>
      <c r="B22" s="60">
        <f t="shared" ref="B22:I22" si="2">(1/3)*B21</f>
        <v>1340.7960199004974</v>
      </c>
      <c r="C22" s="60">
        <f t="shared" si="2"/>
        <v>1567.1641791044776</v>
      </c>
      <c r="D22" s="60">
        <f t="shared" si="2"/>
        <v>1393.0348258706465</v>
      </c>
      <c r="E22" s="60">
        <f t="shared" si="2"/>
        <v>1253.731343283582</v>
      </c>
      <c r="F22" s="60">
        <f t="shared" si="2"/>
        <v>1575.8706467661691</v>
      </c>
      <c r="G22" s="60">
        <f t="shared" si="2"/>
        <v>1166.6666666666665</v>
      </c>
      <c r="H22" s="60">
        <f t="shared" si="2"/>
        <v>1393.0348258706465</v>
      </c>
      <c r="I22" s="60">
        <f t="shared" si="2"/>
        <v>1166.6666666666665</v>
      </c>
      <c r="J22" s="62"/>
    </row>
    <row r="25" spans="1:13" x14ac:dyDescent="0.3">
      <c r="G25" s="317" t="s">
        <v>153</v>
      </c>
      <c r="H25" s="317"/>
      <c r="I25" s="317"/>
      <c r="J25" s="317"/>
      <c r="K25" s="317"/>
      <c r="L25" s="317"/>
      <c r="M25" s="317"/>
    </row>
    <row r="26" spans="1:13" ht="15" customHeight="1" x14ac:dyDescent="0.3">
      <c r="B26" s="86" t="s">
        <v>165</v>
      </c>
      <c r="C26" s="86" t="s">
        <v>167</v>
      </c>
      <c r="D26" s="86" t="s">
        <v>166</v>
      </c>
      <c r="E26" s="86" t="s">
        <v>168</v>
      </c>
      <c r="F26" s="86" t="s">
        <v>169</v>
      </c>
      <c r="G26" s="317"/>
      <c r="H26" s="317"/>
      <c r="I26" s="317"/>
      <c r="J26" s="317"/>
      <c r="K26" s="317"/>
      <c r="L26" s="317"/>
      <c r="M26" s="317"/>
    </row>
    <row r="27" spans="1:13" x14ac:dyDescent="0.3">
      <c r="A27" s="1" t="s">
        <v>62</v>
      </c>
      <c r="B27" s="46" t="s">
        <v>51</v>
      </c>
      <c r="C27" s="90">
        <v>0.8</v>
      </c>
      <c r="D27" s="90">
        <v>0.7</v>
      </c>
      <c r="E27" s="90">
        <v>0.6</v>
      </c>
      <c r="F27" s="90">
        <v>0.15</v>
      </c>
      <c r="G27" s="317"/>
      <c r="H27" s="317"/>
      <c r="I27" s="317"/>
      <c r="J27" s="317"/>
      <c r="K27" s="317"/>
      <c r="L27" s="317"/>
      <c r="M27" s="317"/>
    </row>
    <row r="28" spans="1:13" x14ac:dyDescent="0.3">
      <c r="A28" s="1" t="s">
        <v>152</v>
      </c>
      <c r="G28" s="317"/>
      <c r="H28" s="317"/>
      <c r="I28" s="317"/>
      <c r="J28" s="317"/>
      <c r="K28" s="317"/>
      <c r="L28" s="317"/>
      <c r="M28" s="317"/>
    </row>
    <row r="29" spans="1:13" x14ac:dyDescent="0.3">
      <c r="A29" s="1" t="s">
        <v>155</v>
      </c>
      <c r="G29" s="317"/>
      <c r="H29" s="317"/>
      <c r="I29" s="317"/>
      <c r="J29" s="317"/>
      <c r="K29" s="317"/>
      <c r="L29" s="317"/>
      <c r="M29" s="317"/>
    </row>
    <row r="30" spans="1:13" x14ac:dyDescent="0.3">
      <c r="A30" s="317" t="s">
        <v>154</v>
      </c>
      <c r="B30" s="317"/>
      <c r="C30" s="317"/>
      <c r="D30" s="317"/>
      <c r="G30" s="317"/>
      <c r="H30" s="317"/>
      <c r="I30" s="317"/>
      <c r="J30" s="317"/>
      <c r="K30" s="317"/>
      <c r="L30" s="317"/>
      <c r="M30" s="317"/>
    </row>
    <row r="31" spans="1:13" x14ac:dyDescent="0.3">
      <c r="A31" s="317"/>
      <c r="B31" s="317"/>
      <c r="C31" s="317"/>
      <c r="D31" s="317"/>
      <c r="G31" s="206"/>
      <c r="H31" s="206"/>
      <c r="I31" s="206"/>
      <c r="J31" s="206"/>
      <c r="K31" s="206"/>
      <c r="L31" s="206"/>
      <c r="M31" s="206"/>
    </row>
    <row r="32" spans="1:13" ht="14.4" thickBot="1" x14ac:dyDescent="0.35">
      <c r="A32" s="230"/>
      <c r="B32" s="230"/>
      <c r="C32" s="230"/>
      <c r="D32" s="230"/>
      <c r="G32" s="230"/>
      <c r="H32" s="230"/>
      <c r="I32" s="230"/>
      <c r="J32" s="230"/>
      <c r="K32" s="230"/>
      <c r="L32" s="230"/>
      <c r="M32" s="230"/>
    </row>
    <row r="33" spans="1:14" ht="14.4" thickTop="1" x14ac:dyDescent="0.3">
      <c r="A33" s="230"/>
      <c r="B33" s="230"/>
      <c r="C33" s="358" t="s">
        <v>104</v>
      </c>
      <c r="D33" s="359"/>
      <c r="E33" s="359"/>
      <c r="F33" s="359"/>
      <c r="G33" s="359"/>
      <c r="H33" s="359"/>
      <c r="I33" s="359"/>
      <c r="J33" s="360"/>
      <c r="K33" s="230"/>
      <c r="L33" s="230"/>
      <c r="M33" s="230"/>
    </row>
    <row r="34" spans="1:14" ht="14.4" thickBot="1" x14ac:dyDescent="0.35">
      <c r="A34" s="230"/>
      <c r="B34" s="230"/>
      <c r="C34" s="170" t="str">
        <f>$B$3</f>
        <v>Architecture</v>
      </c>
      <c r="D34" s="132" t="str">
        <f>$C$3</f>
        <v>Business</v>
      </c>
      <c r="E34" s="132" t="str">
        <f>$D$3</f>
        <v>Fashion</v>
      </c>
      <c r="F34" s="132" t="str">
        <f>$E$3</f>
        <v>Textile</v>
      </c>
      <c r="G34" s="132" t="str">
        <f>$F$3</f>
        <v>Engineering</v>
      </c>
      <c r="H34" s="132" t="str">
        <f>$G$3</f>
        <v>Design/Media</v>
      </c>
      <c r="I34" s="132" t="str">
        <f>$H$3</f>
        <v>Science/Health</v>
      </c>
      <c r="J34" s="76" t="str">
        <f>$I$3</f>
        <v>Liberal Arts</v>
      </c>
      <c r="K34" s="230"/>
      <c r="L34" s="230"/>
      <c r="M34" s="230"/>
    </row>
    <row r="35" spans="1:14" ht="15" thickTop="1" thickBot="1" x14ac:dyDescent="0.35">
      <c r="A35" s="230"/>
      <c r="B35" s="75">
        <v>2011</v>
      </c>
      <c r="C35" s="121">
        <f>C38*(1+Proprietary!$E$53)</f>
        <v>78154.999999999985</v>
      </c>
      <c r="D35" s="122">
        <f>D38*(1+Proprietary!$E$53)</f>
        <v>91349.999999999985</v>
      </c>
      <c r="E35" s="122">
        <f>E38*(1+Proprietary!$E$53)</f>
        <v>81199.999999999985</v>
      </c>
      <c r="F35" s="122">
        <f>F38*(1+Proprietary!$E$53)</f>
        <v>73080</v>
      </c>
      <c r="G35" s="122">
        <f>G38*(1+Proprietary!$E$53)</f>
        <v>91857.499999999985</v>
      </c>
      <c r="H35" s="122">
        <f>H38*(1+Proprietary!$E$53)</f>
        <v>68005</v>
      </c>
      <c r="I35" s="122">
        <f>I38*(1+Proprietary!$E$53)</f>
        <v>81199.999999999985</v>
      </c>
      <c r="J35" s="123">
        <f>J38*(1+Proprietary!$E$53)</f>
        <v>68005</v>
      </c>
      <c r="K35" s="1" t="s">
        <v>188</v>
      </c>
      <c r="L35" s="230"/>
      <c r="M35" s="230"/>
    </row>
    <row r="36" spans="1:14" ht="14.4" thickTop="1" x14ac:dyDescent="0.3">
      <c r="A36" s="230"/>
      <c r="C36" s="190">
        <f>C39*(1+Proprietary!$E$53)</f>
        <v>4082.7238805970146</v>
      </c>
      <c r="D36" s="60">
        <f>D39*(1+Proprietary!$E$53)</f>
        <v>4772.0149253731342</v>
      </c>
      <c r="E36" s="60">
        <f>E39*(1+Proprietary!$E$53)</f>
        <v>4241.7910447761187</v>
      </c>
      <c r="F36" s="60">
        <f>F39*(1+Proprietary!$E$53)</f>
        <v>3817.6119402985069</v>
      </c>
      <c r="G36" s="60">
        <f>G39*(1+Proprietary!$E$53)</f>
        <v>4798.5261194029845</v>
      </c>
      <c r="H36" s="60">
        <f>H39*(1+Proprietary!$E$53)</f>
        <v>3552.4999999999995</v>
      </c>
      <c r="I36" s="60">
        <f>I39*(1+Proprietary!$E$53)</f>
        <v>4241.7910447761187</v>
      </c>
      <c r="J36" s="191">
        <f>J39*(1+Proprietary!$E$53)</f>
        <v>3552.4999999999995</v>
      </c>
    </row>
    <row r="37" spans="1:14" ht="14.4" thickBot="1" x14ac:dyDescent="0.35">
      <c r="C37" s="192">
        <f>C40*(1+Proprietary!$E$53)</f>
        <v>1360.9079601990047</v>
      </c>
      <c r="D37" s="193">
        <f>D40*(1+Proprietary!$E$53)</f>
        <v>1590.6716417910447</v>
      </c>
      <c r="E37" s="193">
        <f>E40*(1+Proprietary!$E$53)</f>
        <v>1413.9303482587061</v>
      </c>
      <c r="F37" s="193">
        <f>F40*(1+Proprietary!$E$53)</f>
        <v>1272.5373134328356</v>
      </c>
      <c r="G37" s="193">
        <f>G40*(1+Proprietary!$E$53)</f>
        <v>1599.5087064676616</v>
      </c>
      <c r="H37" s="193">
        <f>H40*(1+Proprietary!$E$53)</f>
        <v>1184.1666666666663</v>
      </c>
      <c r="I37" s="193">
        <f>I40*(1+Proprietary!$E$53)</f>
        <v>1413.9303482587061</v>
      </c>
      <c r="J37" s="194">
        <f>J40*(1+Proprietary!$E$53)</f>
        <v>1184.1666666666663</v>
      </c>
    </row>
    <row r="38" spans="1:14" ht="14.25" customHeight="1" thickTop="1" thickBot="1" x14ac:dyDescent="0.35">
      <c r="B38" s="75">
        <v>2010</v>
      </c>
      <c r="C38" s="188">
        <f t="shared" ref="C38:J38" si="3">B20</f>
        <v>77000</v>
      </c>
      <c r="D38" s="10">
        <f t="shared" si="3"/>
        <v>90000</v>
      </c>
      <c r="E38" s="10">
        <f t="shared" si="3"/>
        <v>80000</v>
      </c>
      <c r="F38" s="10">
        <f t="shared" si="3"/>
        <v>72000</v>
      </c>
      <c r="G38" s="10">
        <f t="shared" si="3"/>
        <v>90500</v>
      </c>
      <c r="H38" s="10">
        <f t="shared" si="3"/>
        <v>67000</v>
      </c>
      <c r="I38" s="10">
        <f t="shared" si="3"/>
        <v>80000</v>
      </c>
      <c r="J38" s="189">
        <f t="shared" si="3"/>
        <v>67000</v>
      </c>
      <c r="K38" s="1" t="s">
        <v>87</v>
      </c>
      <c r="L38" s="230"/>
      <c r="M38" s="230"/>
    </row>
    <row r="39" spans="1:14" ht="13.5" customHeight="1" thickTop="1" x14ac:dyDescent="0.3">
      <c r="C39" s="188">
        <f t="shared" ref="C39:J39" si="4">B21</f>
        <v>4022.3880597014927</v>
      </c>
      <c r="D39" s="10">
        <f t="shared" si="4"/>
        <v>4701.4925373134329</v>
      </c>
      <c r="E39" s="10">
        <f t="shared" si="4"/>
        <v>4179.1044776119397</v>
      </c>
      <c r="F39" s="10">
        <f t="shared" si="4"/>
        <v>3761.1940298507461</v>
      </c>
      <c r="G39" s="10">
        <f t="shared" si="4"/>
        <v>4727.6119402985078</v>
      </c>
      <c r="H39" s="10">
        <f t="shared" si="4"/>
        <v>3500</v>
      </c>
      <c r="I39" s="10">
        <f t="shared" si="4"/>
        <v>4179.1044776119397</v>
      </c>
      <c r="J39" s="189">
        <f t="shared" si="4"/>
        <v>3500</v>
      </c>
      <c r="K39" s="395" t="s">
        <v>86</v>
      </c>
      <c r="L39" s="324"/>
      <c r="M39" s="324"/>
      <c r="N39" s="324"/>
    </row>
    <row r="40" spans="1:14" ht="12.75" customHeight="1" thickBot="1" x14ac:dyDescent="0.35">
      <c r="C40" s="124">
        <f>B22</f>
        <v>1340.7960199004974</v>
      </c>
      <c r="D40" s="28">
        <f t="shared" ref="D40:J40" si="5">C22</f>
        <v>1567.1641791044776</v>
      </c>
      <c r="E40" s="28">
        <f t="shared" si="5"/>
        <v>1393.0348258706465</v>
      </c>
      <c r="F40" s="28">
        <f t="shared" si="5"/>
        <v>1253.731343283582</v>
      </c>
      <c r="G40" s="28">
        <f t="shared" si="5"/>
        <v>1575.8706467661691</v>
      </c>
      <c r="H40" s="28">
        <f t="shared" si="5"/>
        <v>1166.6666666666665</v>
      </c>
      <c r="I40" s="28">
        <f t="shared" si="5"/>
        <v>1393.0348258706465</v>
      </c>
      <c r="J40" s="125">
        <f t="shared" si="5"/>
        <v>1166.6666666666665</v>
      </c>
      <c r="K40" s="1" t="s">
        <v>144</v>
      </c>
      <c r="L40" s="227"/>
      <c r="M40" s="227"/>
      <c r="N40" s="227"/>
    </row>
    <row r="41" spans="1:14" ht="15" thickTop="1" thickBot="1" x14ac:dyDescent="0.35">
      <c r="B41" s="75">
        <f>B38-1</f>
        <v>2009</v>
      </c>
      <c r="C41" s="121">
        <f>C38*(1-Proprietary!$F$53)</f>
        <v>74690</v>
      </c>
      <c r="D41" s="122">
        <f>D38*(1-Proprietary!$F$53)</f>
        <v>87300</v>
      </c>
      <c r="E41" s="122">
        <f>E38*(1-Proprietary!$F$53)</f>
        <v>77600</v>
      </c>
      <c r="F41" s="122">
        <f>F38*(1-Proprietary!$F$53)</f>
        <v>69840</v>
      </c>
      <c r="G41" s="122">
        <f>G38*(1-Proprietary!$F$53)</f>
        <v>87785</v>
      </c>
      <c r="H41" s="122">
        <f>H38*(1-Proprietary!$F$53)</f>
        <v>64990</v>
      </c>
      <c r="I41" s="122">
        <f>I38*(1-Proprietary!$F$53)</f>
        <v>77600</v>
      </c>
      <c r="J41" s="123">
        <f>J38*(1-Proprietary!$F$53)</f>
        <v>64990</v>
      </c>
    </row>
    <row r="42" spans="1:14" ht="14.4" thickTop="1" x14ac:dyDescent="0.3">
      <c r="C42" s="190">
        <f>C39*(1-Proprietary!$F$53)</f>
        <v>3901.7164179104479</v>
      </c>
      <c r="D42" s="60">
        <f>D39*(1-Proprietary!$F$53)</f>
        <v>4560.4477611940301</v>
      </c>
      <c r="E42" s="60">
        <f>E39*(1-Proprietary!$F$53)</f>
        <v>4053.7313432835813</v>
      </c>
      <c r="F42" s="60">
        <f>F39*(1-Proprietary!$F$53)</f>
        <v>3648.3582089552237</v>
      </c>
      <c r="G42" s="60">
        <f>G39*(1-Proprietary!$F$53)</f>
        <v>4585.7835820895525</v>
      </c>
      <c r="H42" s="60">
        <f>H39*(1-Proprietary!$F$53)</f>
        <v>3395</v>
      </c>
      <c r="I42" s="60">
        <f>I39*(1-Proprietary!$F$53)</f>
        <v>4053.7313432835813</v>
      </c>
      <c r="J42" s="191">
        <f>J39*(1-Proprietary!$F$53)</f>
        <v>3395</v>
      </c>
    </row>
    <row r="43" spans="1:14" ht="14.4" thickBot="1" x14ac:dyDescent="0.35">
      <c r="C43" s="192">
        <f>C40*(1-Proprietary!$F$53)</f>
        <v>1300.5721393034823</v>
      </c>
      <c r="D43" s="193">
        <f>D40*(1-Proprietary!$F$53)</f>
        <v>1520.1492537313432</v>
      </c>
      <c r="E43" s="193">
        <f>E40*(1-Proprietary!$F$53)</f>
        <v>1351.2437810945271</v>
      </c>
      <c r="F43" s="193">
        <f>F40*(1-Proprietary!$F$53)</f>
        <v>1216.1194029850744</v>
      </c>
      <c r="G43" s="193">
        <f>G40*(1-Proprietary!$F$53)</f>
        <v>1528.5945273631839</v>
      </c>
      <c r="H43" s="193">
        <f>H40*(1-Proprietary!$F$53)</f>
        <v>1131.6666666666665</v>
      </c>
      <c r="I43" s="193">
        <f>I40*(1-Proprietary!$F$53)</f>
        <v>1351.2437810945271</v>
      </c>
      <c r="J43" s="120">
        <f>J40*(1-Proprietary!$F$53)</f>
        <v>1131.6666666666665</v>
      </c>
    </row>
    <row r="44" spans="1:14" ht="15" thickTop="1" thickBot="1" x14ac:dyDescent="0.35">
      <c r="B44" s="75">
        <f>B41-1</f>
        <v>2008</v>
      </c>
      <c r="C44" s="121">
        <f>C41*(1-Proprietary!$G$53)</f>
        <v>72075.849999999991</v>
      </c>
      <c r="D44" s="122">
        <f>D41*(1-Proprietary!$G$53)</f>
        <v>84244.5</v>
      </c>
      <c r="E44" s="122">
        <f>E41*(1-Proprietary!$G$53)</f>
        <v>74884</v>
      </c>
      <c r="F44" s="122">
        <f>F41*(1-Proprietary!$G$53)</f>
        <v>67395.599999999991</v>
      </c>
      <c r="G44" s="122">
        <f>G41*(1-Proprietary!$G$53)</f>
        <v>84712.524999999994</v>
      </c>
      <c r="H44" s="122">
        <f>H41*(1-Proprietary!$G$53)</f>
        <v>62715.35</v>
      </c>
      <c r="I44" s="122">
        <f>I41*(1-Proprietary!$G$53)</f>
        <v>74884</v>
      </c>
      <c r="J44" s="123">
        <f>J41*(1-Proprietary!$G$53)</f>
        <v>62715.35</v>
      </c>
    </row>
    <row r="45" spans="1:14" ht="14.4" thickTop="1" x14ac:dyDescent="0.3">
      <c r="C45" s="190">
        <f>C42*(1-Proprietary!$G$53)</f>
        <v>3765.1563432835819</v>
      </c>
      <c r="D45" s="60">
        <f>D42*(1-Proprietary!$G$53)</f>
        <v>4400.8320895522393</v>
      </c>
      <c r="E45" s="60">
        <f>E42*(1-Proprietary!$G$53)</f>
        <v>3911.8507462686557</v>
      </c>
      <c r="F45" s="60">
        <f>F42*(1-Proprietary!$G$53)</f>
        <v>3520.6656716417906</v>
      </c>
      <c r="G45" s="60">
        <f>G42*(1-Proprietary!$G$53)</f>
        <v>4425.2811567164181</v>
      </c>
      <c r="H45" s="60">
        <f>H42*(1-Proprietary!$G$53)</f>
        <v>3276.1749999999997</v>
      </c>
      <c r="I45" s="60">
        <f>I42*(1-Proprietary!$G$53)</f>
        <v>3911.8507462686557</v>
      </c>
      <c r="J45" s="191">
        <f>J42*(1-Proprietary!$G$53)</f>
        <v>3276.1749999999997</v>
      </c>
    </row>
    <row r="46" spans="1:14" ht="14.4" thickBot="1" x14ac:dyDescent="0.35">
      <c r="C46" s="192">
        <f>C43*(1-Proprietary!$G$53)</f>
        <v>1255.0521144278605</v>
      </c>
      <c r="D46" s="193">
        <f>D43*(1-Proprietary!$G$53)</f>
        <v>1466.9440298507461</v>
      </c>
      <c r="E46" s="193">
        <f>E43*(1-Proprietary!$G$53)</f>
        <v>1303.9502487562186</v>
      </c>
      <c r="F46" s="193">
        <f>F43*(1-Proprietary!$G$53)</f>
        <v>1173.5552238805967</v>
      </c>
      <c r="G46" s="193">
        <f>G43*(1-Proprietary!$G$53)</f>
        <v>1475.0937189054725</v>
      </c>
      <c r="H46" s="193">
        <f>H43*(1-Proprietary!$G$53)</f>
        <v>1092.0583333333332</v>
      </c>
      <c r="I46" s="193">
        <f>I43*(1-Proprietary!$G$53)</f>
        <v>1303.9502487562186</v>
      </c>
      <c r="J46" s="194">
        <f>J43*(1-Proprietary!$G$53)</f>
        <v>1092.0583333333332</v>
      </c>
    </row>
    <row r="47" spans="1:14" ht="15" thickTop="1" thickBot="1" x14ac:dyDescent="0.35">
      <c r="B47" s="75">
        <f>B44-1</f>
        <v>2007</v>
      </c>
      <c r="C47" s="121">
        <f>C44*(1-Proprietary!$H$53)</f>
        <v>69913.574499999988</v>
      </c>
      <c r="D47" s="122">
        <f>D44*(1-Proprietary!$H$53)</f>
        <v>81717.164999999994</v>
      </c>
      <c r="E47" s="122">
        <f>E44*(1-Proprietary!$H$53)</f>
        <v>72637.48</v>
      </c>
      <c r="F47" s="122">
        <f>F44*(1-Proprietary!$H$53)</f>
        <v>65373.731999999989</v>
      </c>
      <c r="G47" s="122">
        <f>G44*(1-Proprietary!$H$53)</f>
        <v>82171.149249999988</v>
      </c>
      <c r="H47" s="122">
        <f>H44*(1-Proprietary!$H$53)</f>
        <v>60833.889499999997</v>
      </c>
      <c r="I47" s="122">
        <f>I44*(1-Proprietary!$H$53)</f>
        <v>72637.48</v>
      </c>
      <c r="J47" s="123">
        <f>J44*(1-Proprietary!$H$53)</f>
        <v>60833.889499999997</v>
      </c>
    </row>
    <row r="48" spans="1:14" ht="14.4" thickTop="1" x14ac:dyDescent="0.3">
      <c r="C48" s="190">
        <f>C45*(1-Proprietary!$H$53)</f>
        <v>3652.2016529850744</v>
      </c>
      <c r="D48" s="60">
        <f>D45*(1+-Proprietary!$H$53)</f>
        <v>4268.8071268656722</v>
      </c>
      <c r="E48" s="60">
        <f>E45*(1+-Proprietary!$H$53)</f>
        <v>3794.4952238805959</v>
      </c>
      <c r="F48" s="60">
        <f>F45*(1+-Proprietary!$H$53)</f>
        <v>3415.0457014925369</v>
      </c>
      <c r="G48" s="60">
        <f>G45*(1+-Proprietary!$H$53)</f>
        <v>4292.5227220149254</v>
      </c>
      <c r="H48" s="60">
        <f>H45*(1+-Proprietary!$H$53)</f>
        <v>3177.8897499999998</v>
      </c>
      <c r="I48" s="60">
        <f>I45*(1+-Proprietary!$H$53)</f>
        <v>3794.4952238805959</v>
      </c>
      <c r="J48" s="191">
        <f>J45*(1-Proprietary!$H$53)</f>
        <v>3177.8897499999998</v>
      </c>
    </row>
    <row r="49" spans="1:10" ht="14.4" thickBot="1" x14ac:dyDescent="0.35">
      <c r="C49" s="118">
        <f>C46*(1-Proprietary!$H$53)</f>
        <v>1217.4005509950246</v>
      </c>
      <c r="D49" s="119">
        <f>D46*(1+-Proprietary!$H$53)</f>
        <v>1422.9357089552236</v>
      </c>
      <c r="E49" s="119">
        <f>E46*(1+-Proprietary!$H$53)</f>
        <v>1264.8317412935319</v>
      </c>
      <c r="F49" s="119">
        <f>F46*(1+-Proprietary!$H$53)</f>
        <v>1138.3485671641788</v>
      </c>
      <c r="G49" s="119">
        <f>G46*(1+-Proprietary!$H$53)</f>
        <v>1430.8409073383084</v>
      </c>
      <c r="H49" s="119">
        <f>H46*(1+-Proprietary!$H$53)</f>
        <v>1059.296583333333</v>
      </c>
      <c r="I49" s="119">
        <f>I46*(1+-Proprietary!$H$53)</f>
        <v>1264.8317412935319</v>
      </c>
      <c r="J49" s="120">
        <f>J46*(1-Proprietary!$H$53)</f>
        <v>1059.296583333333</v>
      </c>
    </row>
    <row r="50" spans="1:10" ht="14.4" thickTop="1" x14ac:dyDescent="0.3">
      <c r="A50" s="1" t="s">
        <v>112</v>
      </c>
    </row>
    <row r="52" spans="1:10" ht="14.4" x14ac:dyDescent="0.3">
      <c r="B52" s="209">
        <v>2013</v>
      </c>
      <c r="C52" s="209">
        <v>2012</v>
      </c>
      <c r="D52" s="209">
        <v>2011</v>
      </c>
      <c r="E52" s="209">
        <v>2010</v>
      </c>
      <c r="F52" s="209">
        <v>2009</v>
      </c>
      <c r="G52" s="209">
        <v>2008</v>
      </c>
      <c r="H52" s="209">
        <v>2007</v>
      </c>
      <c r="I52" s="209">
        <v>2006</v>
      </c>
    </row>
    <row r="53" spans="1:10" x14ac:dyDescent="0.3">
      <c r="A53" s="1" t="s">
        <v>189</v>
      </c>
      <c r="B53" s="252">
        <v>0.03</v>
      </c>
      <c r="C53" s="252">
        <v>1.4999999999999999E-2</v>
      </c>
      <c r="D53" s="252">
        <v>0</v>
      </c>
      <c r="E53" s="252">
        <v>1.4999999999999999E-2</v>
      </c>
      <c r="F53" s="252">
        <v>0.03</v>
      </c>
      <c r="G53" s="252">
        <v>3.5000000000000003E-2</v>
      </c>
      <c r="H53" s="252">
        <v>0.03</v>
      </c>
      <c r="I53" s="252">
        <v>0.03</v>
      </c>
    </row>
    <row r="56" spans="1:10" ht="15.6" x14ac:dyDescent="0.3">
      <c r="A56" s="101" t="s">
        <v>111</v>
      </c>
    </row>
  </sheetData>
  <sheetProtection password="C70E" sheet="1" objects="1" scenarios="1" selectLockedCells="1" selectUnlockedCells="1"/>
  <mergeCells count="6">
    <mergeCell ref="K39:N39"/>
    <mergeCell ref="C33:J33"/>
    <mergeCell ref="B2:I2"/>
    <mergeCell ref="G25:M30"/>
    <mergeCell ref="A30:D31"/>
    <mergeCell ref="J9:P13"/>
  </mergeCells>
  <printOptions horizontalCentered="1"/>
  <pageMargins left="0.5" right="0.5" top="0.5" bottom="0.5" header="0.25" footer="0.25"/>
  <pageSetup scale="55" orientation="landscape" r:id="rId1"/>
  <headerFooter>
    <oddFooter>&amp;L&amp;"Calibri,Regular"&amp;8&amp;K04-024LCR &amp;D&amp;C&amp;"Calibri,Regular"&amp;8&amp;K04-024&amp;A&amp;R&amp;"Calibri,Regular"&amp;8&amp;K04-024&amp;F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Input-Curriculum</vt:lpstr>
      <vt:lpstr>Input-Expenses</vt:lpstr>
      <vt:lpstr>Report-Details</vt:lpstr>
      <vt:lpstr>Report-Summary</vt:lpstr>
      <vt:lpstr>Assumptions</vt:lpstr>
      <vt:lpstr>Intermediate-Calculations</vt:lpstr>
      <vt:lpstr>Proprietary</vt:lpstr>
      <vt:lpstr>Assumptions!Print_Area</vt:lpstr>
      <vt:lpstr>'Input-Curriculum'!Print_Area</vt:lpstr>
      <vt:lpstr>'Input-Expenses'!Print_Area</vt:lpstr>
      <vt:lpstr>'Intermediate-Calculations'!Print_Area</vt:lpstr>
      <vt:lpstr>Proprietary!Print_Area</vt:lpstr>
      <vt:lpstr>'Report-Details'!Print_Area</vt:lpstr>
      <vt:lpstr>'Report-Summary'!Print_Area</vt:lpstr>
    </vt:vector>
  </TitlesOfParts>
  <Company>Philadelphia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dc:creator>
  <cp:lastModifiedBy>user</cp:lastModifiedBy>
  <cp:lastPrinted>2011-11-04T13:15:08Z</cp:lastPrinted>
  <dcterms:created xsi:type="dcterms:W3CDTF">2006-10-05T20:00:07Z</dcterms:created>
  <dcterms:modified xsi:type="dcterms:W3CDTF">2017-07-17T12:40:01Z</dcterms:modified>
</cp:coreProperties>
</file>