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mith\Desktop\"/>
    </mc:Choice>
  </mc:AlternateContent>
  <xr:revisionPtr revIDLastSave="0" documentId="8_{A8A527A1-E982-4901-9E11-5038E179D5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aculty Workload Data" sheetId="9" r:id="rId1"/>
    <sheet name="Faculty Workload Analysis" sheetId="19" r:id="rId2"/>
    <sheet name="Underfilled Sections Data" sheetId="13" r:id="rId3"/>
    <sheet name="Underfilled Sections Analysis" sheetId="15" r:id="rId4"/>
    <sheet name="Small Courses Data" sheetId="16" r:id="rId5"/>
    <sheet name="Small Courses Analysis" sheetId="18" r:id="rId6"/>
  </sheets>
  <definedNames>
    <definedName name="_xlnm._FilterDatabase" localSheetId="1" hidden="1">'Faculty Workload Analysis'!$A$2:$R$21</definedName>
    <definedName name="_xlnm._FilterDatabase" localSheetId="0" hidden="1">'Faculty Workload Data'!$A$2:$P$21</definedName>
    <definedName name="_xlnm._FilterDatabase" localSheetId="4" hidden="1">'Small Courses Data'!$A$5:$J$19</definedName>
    <definedName name="_xlnm._FilterDatabase" localSheetId="2" hidden="1">'Underfilled Sections Data'!$A$5:$J$19</definedName>
  </definedNames>
  <calcPr calcId="191029"/>
  <pivotCaches>
    <pivotCache cacheId="3" r:id="rId7"/>
    <pivotCache cacheId="4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15" l="1"/>
  <c r="Q6" i="15"/>
  <c r="P7" i="15"/>
  <c r="P6" i="15"/>
  <c r="O6" i="15"/>
  <c r="N6" i="15"/>
  <c r="U6" i="15"/>
  <c r="R8" i="15"/>
  <c r="O7" i="15"/>
  <c r="O8" i="15"/>
  <c r="M7" i="19" l="1"/>
  <c r="K6" i="18"/>
  <c r="M20" i="19" l="1"/>
  <c r="R20" i="19" s="1"/>
  <c r="M19" i="19"/>
  <c r="R19" i="19" s="1"/>
  <c r="M18" i="19"/>
  <c r="R18" i="19" s="1"/>
  <c r="M17" i="19"/>
  <c r="R17" i="19" s="1"/>
  <c r="M16" i="19"/>
  <c r="R16" i="19" s="1"/>
  <c r="M15" i="19"/>
  <c r="P15" i="19" s="1"/>
  <c r="Q15" i="19" s="1"/>
  <c r="M14" i="19"/>
  <c r="P14" i="19" s="1"/>
  <c r="Q14" i="19" s="1"/>
  <c r="M13" i="19"/>
  <c r="P13" i="19" s="1"/>
  <c r="M12" i="19"/>
  <c r="P12" i="19" s="1"/>
  <c r="Q12" i="19" s="1"/>
  <c r="M11" i="19"/>
  <c r="M10" i="19"/>
  <c r="N10" i="19" s="1"/>
  <c r="O10" i="19" s="1"/>
  <c r="M9" i="19"/>
  <c r="N9" i="19" s="1"/>
  <c r="O9" i="19" s="1"/>
  <c r="M8" i="19"/>
  <c r="N8" i="19" s="1"/>
  <c r="O8" i="19" s="1"/>
  <c r="M7" i="9"/>
  <c r="N7" i="9" s="1"/>
  <c r="M8" i="9"/>
  <c r="N8" i="9" s="1"/>
  <c r="M9" i="9"/>
  <c r="N9" i="9" s="1"/>
  <c r="M10" i="9"/>
  <c r="N10" i="9" s="1"/>
  <c r="M11" i="9"/>
  <c r="M12" i="9"/>
  <c r="O12" i="9" s="1"/>
  <c r="M13" i="9"/>
  <c r="O13" i="9" s="1"/>
  <c r="M14" i="9"/>
  <c r="O14" i="9" s="1"/>
  <c r="M15" i="9"/>
  <c r="O15" i="9" s="1"/>
  <c r="M16" i="9"/>
  <c r="M17" i="9"/>
  <c r="P17" i="9" s="1"/>
  <c r="M18" i="9"/>
  <c r="P18" i="9" s="1"/>
  <c r="M19" i="9"/>
  <c r="P19" i="9" s="1"/>
  <c r="M20" i="9"/>
  <c r="P20" i="9" s="1"/>
  <c r="Q13" i="19" l="1"/>
  <c r="M21" i="19"/>
  <c r="N7" i="19"/>
  <c r="Q7" i="15"/>
  <c r="R7" i="15" s="1"/>
  <c r="P8" i="15"/>
  <c r="Q8" i="15" s="1"/>
  <c r="O7" i="19" l="1"/>
  <c r="L6" i="18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N7" i="15"/>
  <c r="S7" i="15" s="1"/>
  <c r="U7" i="15" s="1"/>
  <c r="S6" i="15"/>
  <c r="N8" i="15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6" i="13"/>
  <c r="S8" i="15" l="1"/>
  <c r="U8" i="15" s="1"/>
</calcChain>
</file>

<file path=xl/sharedStrings.xml><?xml version="1.0" encoding="utf-8"?>
<sst xmlns="http://schemas.openxmlformats.org/spreadsheetml/2006/main" count="474" uniqueCount="148">
  <si>
    <t>Applied filters:</t>
  </si>
  <si>
    <t>Academic Year IN (2019-20)</t>
  </si>
  <si>
    <t/>
  </si>
  <si>
    <t>Course Type</t>
  </si>
  <si>
    <t>Field Application</t>
  </si>
  <si>
    <t>Independent Study</t>
  </si>
  <si>
    <t>Laboratory</t>
  </si>
  <si>
    <t>Lecture</t>
  </si>
  <si>
    <t>Lecture &amp; Practice/Discussion</t>
  </si>
  <si>
    <t>Lecture with Lab</t>
  </si>
  <si>
    <t>Performance and Simulation</t>
  </si>
  <si>
    <t>Thesis or Research Project</t>
  </si>
  <si>
    <t>Faculty - Assigned Department Name</t>
  </si>
  <si>
    <t>Instructor Type</t>
  </si>
  <si>
    <t>Staff Id</t>
  </si>
  <si>
    <t>Sections Taught Per Instructor</t>
  </si>
  <si>
    <t>Tenured Faculty</t>
  </si>
  <si>
    <t>Adjuncts</t>
  </si>
  <si>
    <t>Tenure Track Faculty</t>
  </si>
  <si>
    <t>Full Time Instructor</t>
  </si>
  <si>
    <t>1234567</t>
  </si>
  <si>
    <t>1234568</t>
  </si>
  <si>
    <t>1234569</t>
  </si>
  <si>
    <t>1234570</t>
  </si>
  <si>
    <t>1234571</t>
  </si>
  <si>
    <t>1234572</t>
  </si>
  <si>
    <t>1234573</t>
  </si>
  <si>
    <t>1234574</t>
  </si>
  <si>
    <t>1234575</t>
  </si>
  <si>
    <t>1234576</t>
  </si>
  <si>
    <t>1234577</t>
  </si>
  <si>
    <t>1234578</t>
  </si>
  <si>
    <t>1234579</t>
  </si>
  <si>
    <t>1234580</t>
  </si>
  <si>
    <t>1234581</t>
  </si>
  <si>
    <t>Seminar</t>
  </si>
  <si>
    <t xml:space="preserve">Department 1 </t>
  </si>
  <si>
    <t>Department 2</t>
  </si>
  <si>
    <t>Totals</t>
  </si>
  <si>
    <t>Graduate Assistant</t>
  </si>
  <si>
    <t>Maximum Potential Full Time Instructional Capacity:</t>
  </si>
  <si>
    <t>Course Division IN (Lower Division,Upper Division,Developmental)</t>
  </si>
  <si>
    <t>Master Course Indicator IN (Yes)</t>
  </si>
  <si>
    <t>Year (Custom Academic Year Date) BETWEEN This-5 AND This+1</t>
  </si>
  <si>
    <t>Department</t>
  </si>
  <si>
    <t>Academic Year</t>
  </si>
  <si>
    <t>Term</t>
  </si>
  <si>
    <t>Course Code</t>
  </si>
  <si>
    <t>Course Name</t>
  </si>
  <si>
    <t>Course Ref No</t>
  </si>
  <si>
    <t>Total Enrollment</t>
  </si>
  <si>
    <t>Total Capacity</t>
  </si>
  <si>
    <t>Fill Rate [%]</t>
  </si>
  <si>
    <t>Accounting</t>
  </si>
  <si>
    <t>2019-20</t>
  </si>
  <si>
    <t>INTERMEDIATE ACCOUNTING I</t>
  </si>
  <si>
    <t>(All)</t>
  </si>
  <si>
    <t>Row Labels</t>
  </si>
  <si>
    <t>Grand Total</t>
  </si>
  <si>
    <t>Sum of Total Enrollment</t>
  </si>
  <si>
    <t>Sum of Total Capacity</t>
  </si>
  <si>
    <t>Count of Course Ref No</t>
  </si>
  <si>
    <t>Fall Quarter</t>
  </si>
  <si>
    <t>ACCT222</t>
  </si>
  <si>
    <t>ACCOUNTING I</t>
  </si>
  <si>
    <t>MANAGEMENT ACCOUNTING</t>
  </si>
  <si>
    <t>ACCOUNTING SOFTWARE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</si>
  <si>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</si>
  <si>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</si>
  <si>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</si>
  <si>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</si>
  <si>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</si>
  <si>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</si>
  <si>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</si>
  <si>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</si>
  <si>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</si>
  <si>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</si>
  <si>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11121</t>
  </si>
  <si>
    <t>11122</t>
  </si>
  <si>
    <t>11123</t>
  </si>
  <si>
    <t>11124</t>
  </si>
  <si>
    <t>ACCT250</t>
  </si>
  <si>
    <t>ACCT320</t>
  </si>
  <si>
    <t>Lecture &amp; Discussion</t>
  </si>
  <si>
    <t>Simulation</t>
  </si>
  <si>
    <t xml:space="preserve"> =M5/K5</t>
  </si>
  <si>
    <t>Total</t>
  </si>
  <si>
    <t>HIST350</t>
  </si>
  <si>
    <t>HIST260</t>
  </si>
  <si>
    <t>History</t>
  </si>
  <si>
    <t>HISTORY OF LAW</t>
  </si>
  <si>
    <t>AMERICAN HISTORY</t>
  </si>
  <si>
    <t>Anthropology</t>
  </si>
  <si>
    <t>ANTH355</t>
  </si>
  <si>
    <t>ADVANCED ANTHRO</t>
  </si>
  <si>
    <t>Excess Sections Rounded Down</t>
  </si>
  <si>
    <t>Total Cost of Excess Sections</t>
  </si>
  <si>
    <t>10 or Fewer Enrolled</t>
  </si>
  <si>
    <t>YES</t>
  </si>
  <si>
    <t>Count of 10 or Fewer Enrolled</t>
  </si>
  <si>
    <t>Cost to Offer Small Sections</t>
  </si>
  <si>
    <t>Available Savings</t>
  </si>
  <si>
    <t>Excess Capacity Assuming 90% Fill of Capacity</t>
  </si>
  <si>
    <t xml:space="preserve"> =0.9*M5</t>
  </si>
  <si>
    <t>Total Available Savings</t>
  </si>
  <si>
    <t>Cost per Section to Employ Contingent Faculty</t>
  </si>
  <si>
    <t xml:space="preserve"> =SUM(D6:L6)</t>
  </si>
  <si>
    <t>Total Sections Taught Per Faculty</t>
  </si>
  <si>
    <t>Total Sections Taught Per Tenured and Tenure Track Faculty</t>
  </si>
  <si>
    <t>Total Sections Taught per Full Time Instructor</t>
  </si>
  <si>
    <t>Total Sections Taught per Non-Full Time Faculty</t>
  </si>
  <si>
    <t xml:space="preserve"> =M6</t>
  </si>
  <si>
    <t xml:space="preserve"> =M16</t>
  </si>
  <si>
    <t xml:space="preserve"> =M11</t>
  </si>
  <si>
    <t xml:space="preserve"> =8-N6</t>
  </si>
  <si>
    <t>Academic Year IN (2019-20), All quarters</t>
  </si>
  <si>
    <t xml:space="preserve"> =8-P11</t>
  </si>
  <si>
    <t>Number of Sections Less than expected Load (8) For Full Time Instructors</t>
  </si>
  <si>
    <t>Number of Sections Less Than Expected Load (8) For Tenured and Tenure Track Faculty</t>
  </si>
  <si>
    <t>Total Sections per Non-Full Time Faculty</t>
  </si>
  <si>
    <t xml:space="preserve"> =SUM(M6:M20)</t>
  </si>
  <si>
    <t xml:space="preserve"> =SUM(N6:N10)</t>
  </si>
  <si>
    <t xml:space="preserve"> =SUM(O11:O15)</t>
  </si>
  <si>
    <t xml:space="preserve"> =SUM(P16:P20)</t>
  </si>
  <si>
    <t xml:space="preserve"> =SUM(O6:O10)</t>
  </si>
  <si>
    <t xml:space="preserve"> =SUM(P11:P15)</t>
  </si>
  <si>
    <t xml:space="preserve"> =SUM(R16:R20)</t>
  </si>
  <si>
    <t xml:space="preserve"> =SUM(O21,Q21)</t>
  </si>
  <si>
    <t xml:space="preserve"> =SUM(N21,O21,P21,Q21)</t>
  </si>
  <si>
    <t>Total Sections Lost to Faculty Teaching Below Load:</t>
  </si>
  <si>
    <t>Number of Sections Taught by Non-Full Time Faculty that Could be Taught with Full-Time Capacity</t>
  </si>
  <si>
    <t xml:space="preserve"> =R21 IF R21 IS LESS THAN OR EQUAL TO B24. =B24 IF R21 IS GREATER THAN B24</t>
  </si>
  <si>
    <t xml:space="preserve"> =B28*cost per section to employ a non-full time faculty</t>
  </si>
  <si>
    <t xml:space="preserve"> =J5*I5</t>
  </si>
  <si>
    <t xml:space="preserve"> =K5*0.5</t>
  </si>
  <si>
    <t>Max Section Capacity</t>
  </si>
  <si>
    <t>Total Capacity Assuming 90% Fill of Capacity</t>
  </si>
  <si>
    <t xml:space="preserve"> =SUM(L5:L6)</t>
  </si>
  <si>
    <t xml:space="preserve"> =SUM(Q11:Q14)</t>
  </si>
  <si>
    <t>Max Section Capacity Assuming 90% Fill of Capacity</t>
  </si>
  <si>
    <t xml:space="preserve"> =N5*0.9</t>
  </si>
  <si>
    <t xml:space="preserve"> =P5-L5</t>
  </si>
  <si>
    <t>Excess Sections Assuming 90% Fill of Capacity</t>
  </si>
  <si>
    <t xml:space="preserve"> =Q5/O5</t>
  </si>
  <si>
    <t xml:space="preserve"> =ROUNDDOWN(R5,0)</t>
  </si>
  <si>
    <t xml:space="preserve"> =SUM(S5:S8)</t>
  </si>
  <si>
    <t xml:space="preserve"> =SUM(U5:U8)</t>
  </si>
  <si>
    <t xml:space="preserve"> =T5*S5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</si>
</sst>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808080"/>
      <name val="Verdana"/>
      <family val="2"/>
    </font>
    <font>
      <sz val="8"/>
      <color rgb="FFFFFFFF"/>
      <name val="Verdan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EEEEEE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medium">
        <color rgb="FF000000"/>
      </right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medium">
        <color rgb="FF000000"/>
      </right>
      <top/>
      <bottom style="thin">
        <color rgb="FF808080"/>
      </bottom>
      <diagonal/>
    </border>
    <border>
      <left/>
      <right style="dashed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medium">
        <color rgb="FF000000"/>
      </bottom>
      <diagonal/>
    </border>
    <border>
      <left/>
      <right/>
      <top style="thin">
        <color rgb="FF808080"/>
      </top>
      <bottom style="medium">
        <color rgb="FF000000"/>
      </bottom>
      <diagonal/>
    </border>
    <border>
      <left/>
      <right style="medium">
        <color rgb="FF000000"/>
      </right>
      <top style="thin">
        <color rgb="FF808080"/>
      </top>
      <bottom style="medium">
        <color rgb="FF000000"/>
      </bottom>
      <diagonal/>
    </border>
    <border>
      <left/>
      <right style="thin">
        <color rgb="FF808080"/>
      </right>
      <top style="thin">
        <color rgb="FF808080"/>
      </top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49" fontId="4" fillId="3" borderId="8" xfId="0" applyNumberFormat="1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left" vertical="top"/>
    </xf>
    <xf numFmtId="49" fontId="3" fillId="2" borderId="10" xfId="0" applyNumberFormat="1" applyFont="1" applyFill="1" applyBorder="1" applyAlignment="1">
      <alignment horizontal="left" vertical="top"/>
    </xf>
    <xf numFmtId="49" fontId="3" fillId="2" borderId="11" xfId="0" applyNumberFormat="1" applyFont="1" applyFill="1" applyBorder="1" applyAlignment="1">
      <alignment horizontal="left" vertical="top"/>
    </xf>
    <xf numFmtId="0" fontId="1" fillId="4" borderId="12" xfId="0" applyNumberFormat="1" applyFont="1" applyFill="1" applyBorder="1" applyAlignment="1">
      <alignment horizontal="right" vertical="center"/>
    </xf>
    <xf numFmtId="3" fontId="1" fillId="4" borderId="12" xfId="0" applyNumberFormat="1" applyFont="1" applyFill="1" applyBorder="1" applyAlignment="1">
      <alignment horizontal="right" vertical="center"/>
    </xf>
    <xf numFmtId="0" fontId="1" fillId="2" borderId="12" xfId="0" applyNumberFormat="1" applyFont="1" applyFill="1" applyBorder="1" applyAlignment="1">
      <alignment horizontal="right" vertical="center"/>
    </xf>
    <xf numFmtId="3" fontId="1" fillId="2" borderId="12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49" fontId="4" fillId="3" borderId="16" xfId="0" applyNumberFormat="1" applyFont="1" applyFill="1" applyBorder="1" applyAlignment="1">
      <alignment horizontal="left" vertical="center"/>
    </xf>
    <xf numFmtId="3" fontId="1" fillId="4" borderId="10" xfId="0" applyNumberFormat="1" applyFont="1" applyFill="1" applyBorder="1" applyAlignment="1">
      <alignment horizontal="right" vertical="center"/>
    </xf>
    <xf numFmtId="164" fontId="1" fillId="4" borderId="10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 applyAlignment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9" fontId="4" fillId="3" borderId="0" xfId="0" applyNumberFormat="1" applyFont="1" applyFill="1" applyBorder="1" applyAlignment="1">
      <alignment horizontal="left" vertical="center"/>
    </xf>
    <xf numFmtId="3" fontId="0" fillId="0" borderId="0" xfId="0" applyNumberFormat="1"/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  <color rgb="FFFFFFFF"/>
      <color rgb="FFCCCCCC"/>
      <color rgb="FFFFFFFF"/>
      <color rgb="FFEEEEEE"/>
      <color rgb="FFFF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sey-Rutland, Elizabeth" refreshedDate="44231.940333217593" createdVersion="6" refreshedVersion="6" minRefreshableVersion="3" recordCount="14" xr:uid="{774FEDCE-8304-4056-884B-6E228F661FE5}">
  <cacheSource type="worksheet">
    <worksheetSource ref="A5:J19" sheet="Underfilled Sections Data"/>
  </cacheSource>
  <cacheFields count="10">
    <cacheField name="Department" numFmtId="49">
      <sharedItems count="3">
        <s v="Accounting"/>
        <s v="History"/>
        <s v="Anthropology"/>
      </sharedItems>
    </cacheField>
    <cacheField name="Academic Year" numFmtId="49">
      <sharedItems count="1">
        <s v="2019-20"/>
      </sharedItems>
    </cacheField>
    <cacheField name="Term" numFmtId="49">
      <sharedItems/>
    </cacheField>
    <cacheField name="Course Code" numFmtId="49">
      <sharedItems count="9">
        <s v="ACCT222"/>
        <s v="ACCT250"/>
        <s v="HIST260"/>
        <s v="ACCT320"/>
        <s v="HIST350"/>
        <s v="ANTH355"/>
        <s v="ACCT260" u="1"/>
        <s v="ACCT350" u="1"/>
        <s v="ACCT355" u="1"/>
      </sharedItems>
    </cacheField>
    <cacheField name="Course Name" numFmtId="49">
      <sharedItems/>
    </cacheField>
    <cacheField name="Course Type" numFmtId="49">
      <sharedItems/>
    </cacheField>
    <cacheField name="Course Ref No" numFmtId="49">
      <sharedItems/>
    </cacheField>
    <cacheField name="Total Enrollment" numFmtId="3">
      <sharedItems containsSemiMixedTypes="0" containsString="0" containsNumber="1" containsInteger="1" minValue="18" maxValue="61"/>
    </cacheField>
    <cacheField name="Total Capacity" numFmtId="3">
      <sharedItems containsSemiMixedTypes="0" containsString="0" containsNumber="1" containsInteger="1" minValue="30" maxValue="60"/>
    </cacheField>
    <cacheField name="Fill Rate [%]" numFmtId="164">
      <sharedItems containsSemiMixedTypes="0" containsString="0" containsNumber="1" minValue="0.33333333333333331" maxValue="1.01666666666666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sey-Rutland, Elizabeth" refreshedDate="44231.970231597224" createdVersion="6" refreshedVersion="6" minRefreshableVersion="3" recordCount="14" xr:uid="{C278F46F-61B6-427F-A465-CAEB0A0D97B0}">
  <cacheSource type="worksheet">
    <worksheetSource ref="A5:K19" sheet="Small Courses Data"/>
  </cacheSource>
  <cacheFields count="11">
    <cacheField name="Department" numFmtId="49">
      <sharedItems count="3">
        <s v="Accounting"/>
        <s v="History"/>
        <s v="Anthropology"/>
      </sharedItems>
    </cacheField>
    <cacheField name="Academic Year" numFmtId="49">
      <sharedItems count="1">
        <s v="2019-20"/>
      </sharedItems>
    </cacheField>
    <cacheField name="Term" numFmtId="49">
      <sharedItems/>
    </cacheField>
    <cacheField name="Course Code" numFmtId="49">
      <sharedItems count="6">
        <s v="ACCT222"/>
        <s v="ACCT250"/>
        <s v="HIST260"/>
        <s v="ACCT320"/>
        <s v="HIST350"/>
        <s v="ANTH355"/>
      </sharedItems>
    </cacheField>
    <cacheField name="Course Name" numFmtId="49">
      <sharedItems/>
    </cacheField>
    <cacheField name="Course Type" numFmtId="49">
      <sharedItems/>
    </cacheField>
    <cacheField name="Course Ref No" numFmtId="49">
      <sharedItems/>
    </cacheField>
    <cacheField name="Total Enrollment" numFmtId="3">
      <sharedItems containsSemiMixedTypes="0" containsString="0" containsNumber="1" containsInteger="1" minValue="9" maxValue="61"/>
    </cacheField>
    <cacheField name="Total Capacity" numFmtId="3">
      <sharedItems containsSemiMixedTypes="0" containsString="0" containsNumber="1" containsInteger="1" minValue="30" maxValue="60"/>
    </cacheField>
    <cacheField name="Fill Rate [%]" numFmtId="164">
      <sharedItems containsSemiMixedTypes="0" containsString="0" containsNumber="1" minValue="0.2857142857142857" maxValue="1.0166666666666666"/>
    </cacheField>
    <cacheField name="10 or Fewer Enroll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x v="0"/>
    <s v="Fall Quarter"/>
    <x v="0"/>
    <s v="ACCOUNTING I"/>
    <s v="Lecture"/>
    <s v="11111"/>
    <n v="50"/>
    <n v="60"/>
    <n v="0.83333333333333337"/>
  </r>
  <r>
    <x v="0"/>
    <x v="0"/>
    <s v="Fall Quarter"/>
    <x v="0"/>
    <s v="ACCOUNTING I"/>
    <s v="Lecture"/>
    <s v="11112"/>
    <n v="58"/>
    <n v="60"/>
    <n v="0.96666666666666667"/>
  </r>
  <r>
    <x v="0"/>
    <x v="0"/>
    <s v="Fall Quarter"/>
    <x v="0"/>
    <s v="ACCOUNTING I"/>
    <s v="Lecture"/>
    <s v="11113"/>
    <n v="30"/>
    <n v="60"/>
    <n v="0.5"/>
  </r>
  <r>
    <x v="0"/>
    <x v="0"/>
    <s v="Fall Quarter"/>
    <x v="0"/>
    <s v="ACCOUNTING I"/>
    <s v="Lecture"/>
    <s v="11114"/>
    <n v="60"/>
    <n v="60"/>
    <n v="1"/>
  </r>
  <r>
    <x v="0"/>
    <x v="0"/>
    <s v="Fall Quarter"/>
    <x v="0"/>
    <s v="ACCOUNTING I"/>
    <s v="Lecture"/>
    <s v="11115"/>
    <n v="36"/>
    <n v="36"/>
    <n v="1"/>
  </r>
  <r>
    <x v="0"/>
    <x v="0"/>
    <s v="Fall Quarter"/>
    <x v="1"/>
    <s v="MANAGEMENT ACCOUNTING"/>
    <s v="Lecture &amp; Discussion"/>
    <s v="11116"/>
    <n v="61"/>
    <n v="60"/>
    <n v="1.0166666666666666"/>
  </r>
  <r>
    <x v="0"/>
    <x v="0"/>
    <s v="Fall Quarter"/>
    <x v="1"/>
    <s v="MANAGEMENT ACCOUNTING"/>
    <s v="Lecture &amp; Discussion"/>
    <s v="11117"/>
    <n v="57"/>
    <n v="60"/>
    <n v="0.95"/>
  </r>
  <r>
    <x v="1"/>
    <x v="0"/>
    <s v="Fall Quarter"/>
    <x v="2"/>
    <s v="HISTORY OF LAW"/>
    <s v="Lecture &amp; Discussion"/>
    <s v="11118"/>
    <n v="41"/>
    <n v="60"/>
    <n v="0.68333333333333335"/>
  </r>
  <r>
    <x v="1"/>
    <x v="0"/>
    <s v="Fall Quarter"/>
    <x v="2"/>
    <s v="HISTORY OF LAW"/>
    <s v="Lecture &amp; Discussion"/>
    <s v="11119"/>
    <n v="20"/>
    <n v="60"/>
    <n v="0.33333333333333331"/>
  </r>
  <r>
    <x v="1"/>
    <x v="0"/>
    <s v="Fall Quarter"/>
    <x v="2"/>
    <s v="HISTORY OF LAW"/>
    <s v="Lecture &amp; Discussion"/>
    <s v="11120"/>
    <n v="39"/>
    <n v="60"/>
    <n v="0.65"/>
  </r>
  <r>
    <x v="0"/>
    <x v="0"/>
    <s v="Fall Quarter"/>
    <x v="3"/>
    <s v="ACCOUNTING SOFTWARE"/>
    <s v="Simulation"/>
    <s v="11121"/>
    <n v="22"/>
    <n v="30"/>
    <n v="0.73333333333333328"/>
  </r>
  <r>
    <x v="0"/>
    <x v="0"/>
    <s v="Fall Quarter"/>
    <x v="4"/>
    <s v="INTERMEDIATE ACCOUNTING I"/>
    <s v="Lecture"/>
    <s v="11122"/>
    <n v="35"/>
    <n v="35"/>
    <n v="1"/>
  </r>
  <r>
    <x v="1"/>
    <x v="0"/>
    <s v="Fall Quarter"/>
    <x v="4"/>
    <s v="AMERICAN HISTORY"/>
    <s v="Lecture"/>
    <s v="11123"/>
    <n v="18"/>
    <n v="35"/>
    <n v="0.51428571428571423"/>
  </r>
  <r>
    <x v="2"/>
    <x v="0"/>
    <s v="Fall Quarter"/>
    <x v="5"/>
    <s v="ADVANCED ANTHRO"/>
    <s v="Lecture"/>
    <s v="11124"/>
    <n v="25"/>
    <n v="35"/>
    <n v="0.714285714285714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x v="0"/>
    <s v="Fall Quarter"/>
    <x v="0"/>
    <s v="ACCOUNTING I"/>
    <s v="Lecture"/>
    <s v="11111"/>
    <n v="50"/>
    <n v="60"/>
    <n v="0.83333333333333337"/>
    <m/>
  </r>
  <r>
    <x v="0"/>
    <x v="0"/>
    <s v="Fall Quarter"/>
    <x v="0"/>
    <s v="ACCOUNTING I"/>
    <s v="Lecture"/>
    <s v="11112"/>
    <n v="58"/>
    <n v="60"/>
    <n v="0.96666666666666667"/>
    <m/>
  </r>
  <r>
    <x v="0"/>
    <x v="0"/>
    <s v="Fall Quarter"/>
    <x v="0"/>
    <s v="ACCOUNTING I"/>
    <s v="Lecture"/>
    <s v="11113"/>
    <n v="30"/>
    <n v="60"/>
    <n v="0.5"/>
    <m/>
  </r>
  <r>
    <x v="0"/>
    <x v="0"/>
    <s v="Fall Quarter"/>
    <x v="0"/>
    <s v="ACCOUNTING I"/>
    <s v="Lecture"/>
    <s v="11114"/>
    <n v="60"/>
    <n v="60"/>
    <n v="1"/>
    <m/>
  </r>
  <r>
    <x v="0"/>
    <x v="0"/>
    <s v="Fall Quarter"/>
    <x v="0"/>
    <s v="ACCOUNTING I"/>
    <s v="Lecture"/>
    <s v="11115"/>
    <n v="36"/>
    <n v="36"/>
    <n v="1"/>
    <m/>
  </r>
  <r>
    <x v="0"/>
    <x v="0"/>
    <s v="Fall Quarter"/>
    <x v="1"/>
    <s v="MANAGEMENT ACCOUNTING"/>
    <s v="Lecture &amp; Discussion"/>
    <s v="11116"/>
    <n v="61"/>
    <n v="60"/>
    <n v="1.0166666666666666"/>
    <m/>
  </r>
  <r>
    <x v="0"/>
    <x v="0"/>
    <s v="Fall Quarter"/>
    <x v="1"/>
    <s v="MANAGEMENT ACCOUNTING"/>
    <s v="Lecture &amp; Discussion"/>
    <s v="11117"/>
    <n v="57"/>
    <n v="60"/>
    <n v="0.95"/>
    <m/>
  </r>
  <r>
    <x v="1"/>
    <x v="0"/>
    <s v="Fall Quarter"/>
    <x v="2"/>
    <s v="HISTORY OF LAW"/>
    <s v="Lecture &amp; Discussion"/>
    <s v="11118"/>
    <n v="41"/>
    <n v="60"/>
    <n v="0.68333333333333335"/>
    <m/>
  </r>
  <r>
    <x v="1"/>
    <x v="0"/>
    <s v="Fall Quarter"/>
    <x v="2"/>
    <s v="HISTORY OF LAW"/>
    <s v="Lecture &amp; Discussion"/>
    <s v="11119"/>
    <n v="20"/>
    <n v="60"/>
    <n v="0.33333333333333331"/>
    <m/>
  </r>
  <r>
    <x v="1"/>
    <x v="0"/>
    <s v="Fall Quarter"/>
    <x v="2"/>
    <s v="HISTORY OF LAW"/>
    <s v="Lecture &amp; Discussion"/>
    <s v="11120"/>
    <n v="39"/>
    <n v="60"/>
    <n v="0.65"/>
    <m/>
  </r>
  <r>
    <x v="0"/>
    <x v="0"/>
    <s v="Fall Quarter"/>
    <x v="3"/>
    <s v="ACCOUNTING SOFTWARE"/>
    <s v="Simulation"/>
    <s v="11121"/>
    <n v="9"/>
    <n v="30"/>
    <n v="0.3"/>
    <s v="YES"/>
  </r>
  <r>
    <x v="0"/>
    <x v="0"/>
    <s v="Fall Quarter"/>
    <x v="4"/>
    <s v="INTERMEDIATE ACCOUNTING I"/>
    <s v="Lecture"/>
    <s v="11122"/>
    <n v="35"/>
    <n v="35"/>
    <n v="1"/>
    <m/>
  </r>
  <r>
    <x v="1"/>
    <x v="0"/>
    <s v="Fall Quarter"/>
    <x v="4"/>
    <s v="AMERICAN HISTORY"/>
    <s v="Lecture"/>
    <s v="11123"/>
    <n v="18"/>
    <n v="35"/>
    <n v="0.51428571428571423"/>
    <m/>
  </r>
  <r>
    <x v="2"/>
    <x v="0"/>
    <s v="Fall Quarter"/>
    <x v="5"/>
    <s v="ADVANCED ANTHRO"/>
    <s v="Lecture"/>
    <s v="11124"/>
    <n v="10"/>
    <n v="35"/>
    <n v="0.2857142857142857"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62E31A-AFBA-47C2-90C9-35F76F81BD48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D11" firstHeaderRow="0" firstDataRow="1" firstDataCol="1" rowPageCount="2" colPageCount="1"/>
  <pivotFields count="10">
    <pivotField axis="axisPage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axis="axisRow" showAll="0">
      <items count="10">
        <item x="0"/>
        <item x="1"/>
        <item m="1" x="6"/>
        <item x="3"/>
        <item m="1" x="7"/>
        <item m="1" x="8"/>
        <item x="2"/>
        <item x="4"/>
        <item x="5"/>
        <item t="default"/>
      </items>
    </pivotField>
    <pivotField showAll="0"/>
    <pivotField showAll="0"/>
    <pivotField dataField="1" showAll="0"/>
    <pivotField dataField="1" numFmtId="3" showAll="0"/>
    <pivotField dataField="1" numFmtId="3" showAll="0"/>
    <pivotField numFmtId="164" showAll="0"/>
  </pivotFields>
  <rowFields count="1">
    <field x="3"/>
  </rowFields>
  <rowItems count="7">
    <i>
      <x/>
    </i>
    <i>
      <x v="1"/>
    </i>
    <i>
      <x v="3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1" hier="-1"/>
  </pageFields>
  <dataFields count="3">
    <dataField name="Count of Course Ref No" fld="6" subtotal="count" baseField="0" baseItem="0"/>
    <dataField name="Sum of Total Enrollment" fld="7" baseField="0" baseItem="0"/>
    <dataField name="Sum of Total Capacity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72DC78-D073-4CE1-880A-602C027096A5}" name="PivotTable4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C11" firstHeaderRow="0" firstDataRow="1" firstDataCol="1" rowPageCount="2" colPageCount="1"/>
  <pivotFields count="11">
    <pivotField axis="axisPage" showAll="0">
      <items count="4">
        <item x="0"/>
        <item x="2"/>
        <item x="1"/>
        <item t="default"/>
      </items>
    </pivotField>
    <pivotField axis="axisPage" showAll="0">
      <items count="2">
        <item x="0"/>
        <item t="default"/>
      </items>
    </pivotField>
    <pivotField showAll="0"/>
    <pivotField axis="axisRow" showAll="0">
      <items count="7">
        <item x="0"/>
        <item x="1"/>
        <item x="3"/>
        <item x="5"/>
        <item x="2"/>
        <item x="4"/>
        <item t="default"/>
      </items>
    </pivotField>
    <pivotField showAll="0"/>
    <pivotField showAll="0"/>
    <pivotField dataField="1" showAll="0"/>
    <pivotField numFmtId="3" showAll="0"/>
    <pivotField numFmtId="3" showAll="0"/>
    <pivotField numFmtId="164" showAll="0"/>
    <pivotField dataField="1"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-1"/>
    <pageField fld="1" hier="-1"/>
  </pageFields>
  <dataFields count="2">
    <dataField name="Count of Course Ref No" fld="6" subtotal="count" baseField="0" baseItem="0"/>
    <dataField name="Count of 10 or Fewer Enrolled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F9A6E-118F-45CF-AFB7-C3A2D840893D}">
  <dimension ref="A2:P21"/>
  <sheetViews>
    <sheetView tabSelected="1" workbookViewId="0">
      <pane xSplit="3" ySplit="5" topLeftCell="O6" activePane="bottomRight" state="frozen"/>
      <selection pane="topRight" activeCell="D1" sqref="D1"/>
      <selection pane="bottomLeft" activeCell="A6" sqref="A6"/>
      <selection pane="bottomRight" activeCell="X24" sqref="X24"/>
    </sheetView>
  </sheetViews>
  <sheetFormatPr defaultRowHeight="15" x14ac:dyDescent="0.25"/>
  <cols>
    <col min="1" max="3" width="20.140625" customWidth="1"/>
    <col min="4" max="12" width="25.5703125" customWidth="1"/>
    <col min="13" max="13" width="34.140625" customWidth="1"/>
    <col min="14" max="14" width="29.42578125" customWidth="1"/>
    <col min="15" max="16" width="26.42578125" customWidth="1"/>
  </cols>
  <sheetData>
    <row r="2" spans="1:16" x14ac:dyDescent="0.25">
      <c r="A2" s="1" t="s">
        <v>0</v>
      </c>
      <c r="B2" s="1" t="s">
        <v>1</v>
      </c>
    </row>
    <row r="3" spans="1:16" x14ac:dyDescent="0.25">
      <c r="M3" s="30" t="s">
        <v>107</v>
      </c>
      <c r="N3" s="31" t="s">
        <v>108</v>
      </c>
      <c r="O3" s="31" t="s">
        <v>109</v>
      </c>
      <c r="P3" s="31" t="s">
        <v>110</v>
      </c>
    </row>
    <row r="4" spans="1:16" x14ac:dyDescent="0.25">
      <c r="A4" s="2" t="s">
        <v>2</v>
      </c>
      <c r="B4" s="3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35</v>
      </c>
      <c r="L4" s="5" t="s">
        <v>11</v>
      </c>
      <c r="M4" s="30"/>
      <c r="N4" s="31"/>
      <c r="O4" s="31"/>
      <c r="P4" s="31"/>
    </row>
    <row r="5" spans="1:16" ht="15.75" thickBot="1" x14ac:dyDescent="0.3">
      <c r="A5" s="6" t="s">
        <v>12</v>
      </c>
      <c r="B5" s="7" t="s">
        <v>13</v>
      </c>
      <c r="C5" s="8" t="s">
        <v>14</v>
      </c>
      <c r="D5" s="9" t="s">
        <v>15</v>
      </c>
      <c r="E5" s="9" t="s">
        <v>15</v>
      </c>
      <c r="F5" s="9" t="s">
        <v>15</v>
      </c>
      <c r="G5" s="9" t="s">
        <v>15</v>
      </c>
      <c r="H5" s="9" t="s">
        <v>15</v>
      </c>
      <c r="I5" s="9" t="s">
        <v>15</v>
      </c>
      <c r="J5" s="9" t="s">
        <v>15</v>
      </c>
      <c r="K5" s="9" t="s">
        <v>15</v>
      </c>
      <c r="L5" s="9" t="s">
        <v>15</v>
      </c>
    </row>
    <row r="6" spans="1:16" x14ac:dyDescent="0.25">
      <c r="A6" s="10" t="s">
        <v>36</v>
      </c>
      <c r="B6" s="11" t="s">
        <v>16</v>
      </c>
      <c r="C6" s="12" t="s">
        <v>20</v>
      </c>
      <c r="D6" s="14">
        <v>2</v>
      </c>
      <c r="E6" s="13"/>
      <c r="F6" s="13"/>
      <c r="G6" s="13"/>
      <c r="H6" s="14">
        <v>1</v>
      </c>
      <c r="I6" s="13"/>
      <c r="J6" s="13">
        <v>3</v>
      </c>
      <c r="K6" s="13">
        <v>1</v>
      </c>
      <c r="L6" s="13"/>
      <c r="M6" s="29" t="s">
        <v>106</v>
      </c>
      <c r="N6" s="29" t="s">
        <v>111</v>
      </c>
    </row>
    <row r="7" spans="1:16" x14ac:dyDescent="0.25">
      <c r="A7" s="10" t="s">
        <v>36</v>
      </c>
      <c r="B7" s="11" t="s">
        <v>16</v>
      </c>
      <c r="C7" s="12" t="s">
        <v>21</v>
      </c>
      <c r="D7" s="15"/>
      <c r="E7" s="15"/>
      <c r="F7" s="15"/>
      <c r="G7" s="15"/>
      <c r="H7" s="16">
        <v>4</v>
      </c>
      <c r="I7" s="15"/>
      <c r="J7" s="15"/>
      <c r="K7" s="15"/>
      <c r="L7" s="15"/>
      <c r="M7" s="29">
        <f t="shared" ref="M7:M20" si="0">SUM(D7:L7)</f>
        <v>4</v>
      </c>
      <c r="N7" s="29">
        <f t="shared" ref="N7:N10" si="1">M7</f>
        <v>4</v>
      </c>
    </row>
    <row r="8" spans="1:16" x14ac:dyDescent="0.25">
      <c r="A8" s="10" t="s">
        <v>37</v>
      </c>
      <c r="B8" s="11" t="s">
        <v>16</v>
      </c>
      <c r="C8" s="12" t="s">
        <v>22</v>
      </c>
      <c r="D8" s="13"/>
      <c r="E8" s="13">
        <v>2</v>
      </c>
      <c r="F8" s="13"/>
      <c r="G8" s="13"/>
      <c r="H8" s="14">
        <v>3</v>
      </c>
      <c r="I8" s="13">
        <v>1</v>
      </c>
      <c r="J8" s="13"/>
      <c r="K8" s="13">
        <v>2</v>
      </c>
      <c r="L8" s="13"/>
      <c r="M8" s="29">
        <f t="shared" si="0"/>
        <v>8</v>
      </c>
      <c r="N8" s="29">
        <f t="shared" si="1"/>
        <v>8</v>
      </c>
    </row>
    <row r="9" spans="1:16" x14ac:dyDescent="0.25">
      <c r="A9" s="10" t="s">
        <v>37</v>
      </c>
      <c r="B9" s="11" t="s">
        <v>18</v>
      </c>
      <c r="C9" s="12" t="s">
        <v>23</v>
      </c>
      <c r="D9" s="15"/>
      <c r="E9" s="15"/>
      <c r="F9" s="15"/>
      <c r="G9" s="15">
        <v>1</v>
      </c>
      <c r="H9" s="16">
        <v>4</v>
      </c>
      <c r="I9" s="15"/>
      <c r="J9" s="15"/>
      <c r="K9" s="15"/>
      <c r="L9" s="15"/>
      <c r="M9" s="29">
        <f t="shared" si="0"/>
        <v>5</v>
      </c>
      <c r="N9" s="29">
        <f t="shared" si="1"/>
        <v>5</v>
      </c>
    </row>
    <row r="10" spans="1:16" x14ac:dyDescent="0.25">
      <c r="A10" s="10" t="s">
        <v>36</v>
      </c>
      <c r="B10" s="11" t="s">
        <v>18</v>
      </c>
      <c r="C10" s="12" t="s">
        <v>24</v>
      </c>
      <c r="D10" s="13"/>
      <c r="E10" s="13"/>
      <c r="F10" s="13"/>
      <c r="G10" s="13"/>
      <c r="H10" s="14">
        <v>6</v>
      </c>
      <c r="I10" s="13"/>
      <c r="J10" s="13"/>
      <c r="K10" s="13"/>
      <c r="L10" s="13"/>
      <c r="M10" s="29">
        <f t="shared" si="0"/>
        <v>6</v>
      </c>
      <c r="N10" s="29">
        <f t="shared" si="1"/>
        <v>6</v>
      </c>
    </row>
    <row r="11" spans="1:16" x14ac:dyDescent="0.25">
      <c r="A11" s="10" t="s">
        <v>37</v>
      </c>
      <c r="B11" s="11" t="s">
        <v>19</v>
      </c>
      <c r="C11" s="12" t="s">
        <v>25</v>
      </c>
      <c r="D11" s="15"/>
      <c r="E11" s="15"/>
      <c r="F11" s="15"/>
      <c r="G11" s="15"/>
      <c r="H11" s="16">
        <v>8</v>
      </c>
      <c r="I11" s="15"/>
      <c r="J11" s="15"/>
      <c r="K11" s="15"/>
      <c r="L11" s="15"/>
      <c r="M11" s="29">
        <f t="shared" si="0"/>
        <v>8</v>
      </c>
      <c r="O11" s="29" t="s">
        <v>113</v>
      </c>
    </row>
    <row r="12" spans="1:16" x14ac:dyDescent="0.25">
      <c r="A12" s="10" t="s">
        <v>36</v>
      </c>
      <c r="B12" s="11" t="s">
        <v>19</v>
      </c>
      <c r="C12" s="12" t="s">
        <v>26</v>
      </c>
      <c r="D12" s="13"/>
      <c r="E12" s="14">
        <v>1</v>
      </c>
      <c r="F12" s="13"/>
      <c r="G12" s="13"/>
      <c r="H12" s="13"/>
      <c r="I12" s="13"/>
      <c r="J12" s="14">
        <v>6</v>
      </c>
      <c r="K12" s="13"/>
      <c r="L12" s="13"/>
      <c r="M12" s="29">
        <f t="shared" si="0"/>
        <v>7</v>
      </c>
      <c r="O12" s="29">
        <f t="shared" ref="O12:O15" si="2">M12</f>
        <v>7</v>
      </c>
    </row>
    <row r="13" spans="1:16" x14ac:dyDescent="0.25">
      <c r="A13" s="10" t="s">
        <v>37</v>
      </c>
      <c r="B13" s="11" t="s">
        <v>19</v>
      </c>
      <c r="C13" s="12" t="s">
        <v>27</v>
      </c>
      <c r="D13" s="15">
        <v>1</v>
      </c>
      <c r="E13" s="15"/>
      <c r="F13" s="15"/>
      <c r="G13" s="15"/>
      <c r="H13" s="16">
        <v>5</v>
      </c>
      <c r="I13" s="15"/>
      <c r="J13" s="15">
        <v>2</v>
      </c>
      <c r="K13" s="15"/>
      <c r="L13" s="15"/>
      <c r="M13" s="29">
        <f t="shared" si="0"/>
        <v>8</v>
      </c>
      <c r="O13" s="29">
        <f t="shared" si="2"/>
        <v>8</v>
      </c>
    </row>
    <row r="14" spans="1:16" x14ac:dyDescent="0.25">
      <c r="A14" s="10" t="s">
        <v>36</v>
      </c>
      <c r="B14" s="11" t="s">
        <v>19</v>
      </c>
      <c r="C14" s="12" t="s">
        <v>28</v>
      </c>
      <c r="D14" s="13"/>
      <c r="E14" s="13"/>
      <c r="F14" s="13"/>
      <c r="G14" s="13"/>
      <c r="H14" s="14">
        <v>7</v>
      </c>
      <c r="I14" s="13"/>
      <c r="J14" s="13"/>
      <c r="K14" s="13"/>
      <c r="L14" s="13"/>
      <c r="M14" s="29">
        <f t="shared" si="0"/>
        <v>7</v>
      </c>
      <c r="O14" s="29">
        <f t="shared" si="2"/>
        <v>7</v>
      </c>
    </row>
    <row r="15" spans="1:16" x14ac:dyDescent="0.25">
      <c r="A15" s="10" t="s">
        <v>37</v>
      </c>
      <c r="B15" s="11" t="s">
        <v>19</v>
      </c>
      <c r="C15" s="12" t="s">
        <v>29</v>
      </c>
      <c r="D15" s="15"/>
      <c r="E15" s="15"/>
      <c r="F15" s="15"/>
      <c r="G15" s="15"/>
      <c r="H15" s="16">
        <v>9</v>
      </c>
      <c r="I15" s="15"/>
      <c r="J15" s="15"/>
      <c r="K15" s="15"/>
      <c r="L15" s="15"/>
      <c r="M15" s="29">
        <f t="shared" si="0"/>
        <v>9</v>
      </c>
      <c r="O15" s="29">
        <f t="shared" si="2"/>
        <v>9</v>
      </c>
    </row>
    <row r="16" spans="1:16" x14ac:dyDescent="0.25">
      <c r="A16" s="10" t="s">
        <v>36</v>
      </c>
      <c r="B16" s="11" t="s">
        <v>17</v>
      </c>
      <c r="C16" s="12" t="s">
        <v>30</v>
      </c>
      <c r="D16" s="13"/>
      <c r="E16" s="13"/>
      <c r="F16" s="13"/>
      <c r="G16" s="13"/>
      <c r="H16" s="14">
        <v>3</v>
      </c>
      <c r="I16" s="13"/>
      <c r="J16" s="13"/>
      <c r="K16" s="13"/>
      <c r="L16" s="13"/>
      <c r="M16" s="29">
        <f t="shared" si="0"/>
        <v>3</v>
      </c>
      <c r="P16" s="29" t="s">
        <v>112</v>
      </c>
    </row>
    <row r="17" spans="1:16" x14ac:dyDescent="0.25">
      <c r="A17" s="10" t="s">
        <v>37</v>
      </c>
      <c r="B17" s="11" t="s">
        <v>17</v>
      </c>
      <c r="C17" s="12" t="s">
        <v>31</v>
      </c>
      <c r="D17" s="15"/>
      <c r="E17" s="15"/>
      <c r="F17" s="15"/>
      <c r="G17" s="15"/>
      <c r="H17" s="16">
        <v>2</v>
      </c>
      <c r="I17" s="15"/>
      <c r="J17" s="15"/>
      <c r="K17" s="15"/>
      <c r="L17" s="15"/>
      <c r="M17" s="29">
        <f t="shared" si="0"/>
        <v>2</v>
      </c>
      <c r="P17" s="29">
        <f t="shared" ref="P17:P20" si="3">M17</f>
        <v>2</v>
      </c>
    </row>
    <row r="18" spans="1:16" x14ac:dyDescent="0.25">
      <c r="A18" s="10" t="s">
        <v>36</v>
      </c>
      <c r="B18" s="11" t="s">
        <v>39</v>
      </c>
      <c r="C18" s="12" t="s">
        <v>32</v>
      </c>
      <c r="D18" s="13"/>
      <c r="E18" s="13"/>
      <c r="F18" s="13"/>
      <c r="G18" s="13"/>
      <c r="H18" s="14">
        <v>2</v>
      </c>
      <c r="I18" s="13"/>
      <c r="J18" s="13"/>
      <c r="K18" s="13"/>
      <c r="L18" s="13"/>
      <c r="M18" s="29">
        <f t="shared" si="0"/>
        <v>2</v>
      </c>
      <c r="P18" s="29">
        <f t="shared" si="3"/>
        <v>2</v>
      </c>
    </row>
    <row r="19" spans="1:16" x14ac:dyDescent="0.25">
      <c r="A19" s="10" t="s">
        <v>37</v>
      </c>
      <c r="B19" s="11" t="s">
        <v>39</v>
      </c>
      <c r="C19" s="12" t="s">
        <v>33</v>
      </c>
      <c r="D19" s="15"/>
      <c r="E19" s="15"/>
      <c r="F19" s="15"/>
      <c r="G19" s="15"/>
      <c r="H19" s="16">
        <v>1</v>
      </c>
      <c r="I19" s="15"/>
      <c r="J19" s="15"/>
      <c r="K19" s="15"/>
      <c r="L19" s="15"/>
      <c r="M19" s="29">
        <f t="shared" si="0"/>
        <v>1</v>
      </c>
      <c r="P19" s="29">
        <f t="shared" si="3"/>
        <v>1</v>
      </c>
    </row>
    <row r="20" spans="1:16" x14ac:dyDescent="0.25">
      <c r="A20" s="10" t="s">
        <v>36</v>
      </c>
      <c r="B20" s="11" t="s">
        <v>39</v>
      </c>
      <c r="C20" s="12" t="s">
        <v>34</v>
      </c>
      <c r="D20" s="13"/>
      <c r="E20" s="13"/>
      <c r="F20" s="13"/>
      <c r="G20" s="13"/>
      <c r="H20" s="14">
        <v>1</v>
      </c>
      <c r="I20" s="13"/>
      <c r="J20" s="13"/>
      <c r="K20" s="13"/>
      <c r="L20" s="13"/>
      <c r="M20" s="29">
        <f t="shared" si="0"/>
        <v>1</v>
      </c>
      <c r="P20" s="29">
        <f t="shared" si="3"/>
        <v>1</v>
      </c>
    </row>
    <row r="21" spans="1:16" x14ac:dyDescent="0.25">
      <c r="A21" t="s">
        <v>38</v>
      </c>
      <c r="M21" s="29" t="s">
        <v>120</v>
      </c>
      <c r="N21" s="29" t="s">
        <v>121</v>
      </c>
      <c r="O21" s="29" t="s">
        <v>122</v>
      </c>
      <c r="P21" s="29" t="s">
        <v>123</v>
      </c>
    </row>
  </sheetData>
  <autoFilter ref="A2:P21" xr:uid="{4D69A3F5-D7E0-4A9A-8885-78B45B5C4E7C}"/>
  <mergeCells count="4">
    <mergeCell ref="M3:M4"/>
    <mergeCell ref="N3:N4"/>
    <mergeCell ref="O3:O4"/>
    <mergeCell ref="P3:P4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F55EF-3EC4-4849-9EC7-461F573B1C58}">
  <dimension ref="A2:R30"/>
  <sheetViews>
    <sheetView workbookViewId="0">
      <pane xSplit="3" ySplit="5" topLeftCell="M6" activePane="bottomRight" state="frozen"/>
      <selection pane="topRight" activeCell="D1" sqref="D1"/>
      <selection pane="bottomLeft" activeCell="A6" sqref="A6"/>
      <selection pane="bottomRight" activeCell="C2" sqref="C2"/>
    </sheetView>
  </sheetViews>
  <sheetFormatPr defaultRowHeight="15" x14ac:dyDescent="0.25"/>
  <cols>
    <col min="1" max="3" width="25.85546875" customWidth="1"/>
    <col min="4" max="12" width="25.5703125" customWidth="1"/>
    <col min="13" max="14" width="33.140625" customWidth="1"/>
    <col min="15" max="18" width="35.140625" customWidth="1"/>
  </cols>
  <sheetData>
    <row r="2" spans="1:18" x14ac:dyDescent="0.25">
      <c r="A2" s="1" t="s">
        <v>0</v>
      </c>
      <c r="B2" s="1" t="s">
        <v>115</v>
      </c>
    </row>
    <row r="3" spans="1:18" ht="44.1" customHeight="1" x14ac:dyDescent="0.25">
      <c r="M3" s="30" t="s">
        <v>107</v>
      </c>
      <c r="N3" s="31" t="s">
        <v>108</v>
      </c>
      <c r="O3" s="31" t="s">
        <v>118</v>
      </c>
      <c r="P3" s="31" t="s">
        <v>109</v>
      </c>
      <c r="Q3" s="31" t="s">
        <v>117</v>
      </c>
      <c r="R3" s="32" t="s">
        <v>119</v>
      </c>
    </row>
    <row r="4" spans="1:18" ht="8.4499999999999993" customHeight="1" x14ac:dyDescent="0.25">
      <c r="A4" s="2" t="s">
        <v>2</v>
      </c>
      <c r="B4" s="3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35</v>
      </c>
      <c r="L4" s="5" t="s">
        <v>11</v>
      </c>
      <c r="M4" s="30"/>
      <c r="N4" s="31"/>
      <c r="O4" s="31"/>
      <c r="P4" s="31"/>
      <c r="Q4" s="31"/>
      <c r="R4" s="32"/>
    </row>
    <row r="5" spans="1:18" ht="15.75" thickBot="1" x14ac:dyDescent="0.3">
      <c r="A5" s="6" t="s">
        <v>12</v>
      </c>
      <c r="B5" s="7" t="s">
        <v>13</v>
      </c>
      <c r="C5" s="8" t="s">
        <v>14</v>
      </c>
      <c r="D5" s="9" t="s">
        <v>15</v>
      </c>
      <c r="E5" s="9" t="s">
        <v>15</v>
      </c>
      <c r="F5" s="9" t="s">
        <v>15</v>
      </c>
      <c r="G5" s="9" t="s">
        <v>15</v>
      </c>
      <c r="H5" s="9" t="s">
        <v>15</v>
      </c>
      <c r="I5" s="9" t="s">
        <v>15</v>
      </c>
      <c r="J5" s="9" t="s">
        <v>15</v>
      </c>
      <c r="K5" s="9" t="s">
        <v>15</v>
      </c>
      <c r="L5" s="9" t="s">
        <v>15</v>
      </c>
    </row>
    <row r="6" spans="1:18" x14ac:dyDescent="0.25">
      <c r="A6" s="10" t="s">
        <v>36</v>
      </c>
      <c r="B6" s="11" t="s">
        <v>16</v>
      </c>
      <c r="C6" s="12" t="s">
        <v>20</v>
      </c>
      <c r="D6" s="14">
        <v>2</v>
      </c>
      <c r="E6" s="13"/>
      <c r="F6" s="13"/>
      <c r="G6" s="13"/>
      <c r="H6" s="14">
        <v>1</v>
      </c>
      <c r="I6" s="13"/>
      <c r="J6" s="13">
        <v>3</v>
      </c>
      <c r="K6" s="13">
        <v>1</v>
      </c>
      <c r="L6" s="13"/>
      <c r="M6" s="29" t="s">
        <v>106</v>
      </c>
      <c r="N6" s="29" t="s">
        <v>111</v>
      </c>
      <c r="O6" s="29" t="s">
        <v>114</v>
      </c>
    </row>
    <row r="7" spans="1:18" x14ac:dyDescent="0.25">
      <c r="A7" s="10" t="s">
        <v>36</v>
      </c>
      <c r="B7" s="11" t="s">
        <v>16</v>
      </c>
      <c r="C7" s="12" t="s">
        <v>21</v>
      </c>
      <c r="D7" s="15"/>
      <c r="E7" s="15"/>
      <c r="F7" s="15"/>
      <c r="G7" s="15"/>
      <c r="H7" s="16">
        <v>4</v>
      </c>
      <c r="I7" s="15"/>
      <c r="J7" s="15"/>
      <c r="K7" s="15"/>
      <c r="L7" s="15"/>
      <c r="M7" s="29">
        <f>SUM(D7:L7)</f>
        <v>4</v>
      </c>
      <c r="N7" s="29">
        <f t="shared" ref="N7:N10" si="0">M7</f>
        <v>4</v>
      </c>
      <c r="O7" s="29">
        <f>8-N7</f>
        <v>4</v>
      </c>
    </row>
    <row r="8" spans="1:18" x14ac:dyDescent="0.25">
      <c r="A8" s="10" t="s">
        <v>37</v>
      </c>
      <c r="B8" s="11" t="s">
        <v>16</v>
      </c>
      <c r="C8" s="12" t="s">
        <v>22</v>
      </c>
      <c r="D8" s="13"/>
      <c r="E8" s="13">
        <v>2</v>
      </c>
      <c r="F8" s="13"/>
      <c r="G8" s="13"/>
      <c r="H8" s="14">
        <v>3</v>
      </c>
      <c r="I8" s="13">
        <v>1</v>
      </c>
      <c r="J8" s="13"/>
      <c r="K8" s="13">
        <v>2</v>
      </c>
      <c r="L8" s="13"/>
      <c r="M8" s="29">
        <f t="shared" ref="M8:M20" si="1">SUM(D8:L8)</f>
        <v>8</v>
      </c>
      <c r="N8" s="29">
        <f t="shared" si="0"/>
        <v>8</v>
      </c>
      <c r="O8" s="29">
        <f>8-N8</f>
        <v>0</v>
      </c>
    </row>
    <row r="9" spans="1:18" x14ac:dyDescent="0.25">
      <c r="A9" s="10" t="s">
        <v>37</v>
      </c>
      <c r="B9" s="11" t="s">
        <v>18</v>
      </c>
      <c r="C9" s="12" t="s">
        <v>23</v>
      </c>
      <c r="D9" s="15"/>
      <c r="E9" s="15"/>
      <c r="F9" s="15"/>
      <c r="G9" s="15">
        <v>1</v>
      </c>
      <c r="H9" s="16">
        <v>4</v>
      </c>
      <c r="I9" s="15"/>
      <c r="J9" s="15"/>
      <c r="K9" s="15"/>
      <c r="L9" s="15"/>
      <c r="M9" s="29">
        <f t="shared" si="1"/>
        <v>5</v>
      </c>
      <c r="N9" s="29">
        <f t="shared" si="0"/>
        <v>5</v>
      </c>
      <c r="O9" s="29">
        <f>8-N9</f>
        <v>3</v>
      </c>
    </row>
    <row r="10" spans="1:18" x14ac:dyDescent="0.25">
      <c r="A10" s="10" t="s">
        <v>36</v>
      </c>
      <c r="B10" s="11" t="s">
        <v>18</v>
      </c>
      <c r="C10" s="12" t="s">
        <v>24</v>
      </c>
      <c r="D10" s="13"/>
      <c r="E10" s="13"/>
      <c r="F10" s="13"/>
      <c r="G10" s="13"/>
      <c r="H10" s="14">
        <v>6</v>
      </c>
      <c r="I10" s="13"/>
      <c r="J10" s="13"/>
      <c r="K10" s="13"/>
      <c r="L10" s="13"/>
      <c r="M10" s="29">
        <f t="shared" si="1"/>
        <v>6</v>
      </c>
      <c r="N10" s="29">
        <f t="shared" si="0"/>
        <v>6</v>
      </c>
      <c r="O10" s="29">
        <f>8-N10</f>
        <v>2</v>
      </c>
    </row>
    <row r="11" spans="1:18" x14ac:dyDescent="0.25">
      <c r="A11" s="10" t="s">
        <v>37</v>
      </c>
      <c r="B11" s="11" t="s">
        <v>19</v>
      </c>
      <c r="C11" s="12" t="s">
        <v>25</v>
      </c>
      <c r="D11" s="15"/>
      <c r="E11" s="15"/>
      <c r="F11" s="15"/>
      <c r="G11" s="15"/>
      <c r="H11" s="16">
        <v>8</v>
      </c>
      <c r="I11" s="15"/>
      <c r="J11" s="15"/>
      <c r="K11" s="15"/>
      <c r="L11" s="15"/>
      <c r="M11" s="29">
        <f t="shared" si="1"/>
        <v>8</v>
      </c>
      <c r="P11" s="29" t="s">
        <v>113</v>
      </c>
      <c r="Q11" s="29" t="s">
        <v>116</v>
      </c>
    </row>
    <row r="12" spans="1:18" x14ac:dyDescent="0.25">
      <c r="A12" s="10" t="s">
        <v>36</v>
      </c>
      <c r="B12" s="11" t="s">
        <v>19</v>
      </c>
      <c r="C12" s="12" t="s">
        <v>26</v>
      </c>
      <c r="D12" s="13"/>
      <c r="E12" s="14">
        <v>1</v>
      </c>
      <c r="F12" s="13"/>
      <c r="G12" s="13"/>
      <c r="H12" s="13"/>
      <c r="I12" s="13"/>
      <c r="J12" s="14">
        <v>6</v>
      </c>
      <c r="K12" s="13"/>
      <c r="L12" s="13"/>
      <c r="M12" s="29">
        <f t="shared" si="1"/>
        <v>7</v>
      </c>
      <c r="P12" s="29">
        <f>M12</f>
        <v>7</v>
      </c>
      <c r="Q12" s="29">
        <f t="shared" ref="Q12:Q15" si="2">8-P12</f>
        <v>1</v>
      </c>
    </row>
    <row r="13" spans="1:18" x14ac:dyDescent="0.25">
      <c r="A13" s="10" t="s">
        <v>37</v>
      </c>
      <c r="B13" s="11" t="s">
        <v>19</v>
      </c>
      <c r="C13" s="12" t="s">
        <v>27</v>
      </c>
      <c r="D13" s="15">
        <v>1</v>
      </c>
      <c r="E13" s="15"/>
      <c r="F13" s="15"/>
      <c r="G13" s="15"/>
      <c r="H13" s="16">
        <v>5</v>
      </c>
      <c r="I13" s="15"/>
      <c r="J13" s="15">
        <v>2</v>
      </c>
      <c r="K13" s="15"/>
      <c r="L13" s="15"/>
      <c r="M13" s="29">
        <f t="shared" si="1"/>
        <v>8</v>
      </c>
      <c r="P13" s="29">
        <f t="shared" ref="P13:P14" si="3">M13</f>
        <v>8</v>
      </c>
      <c r="Q13" s="29">
        <f t="shared" si="2"/>
        <v>0</v>
      </c>
    </row>
    <row r="14" spans="1:18" x14ac:dyDescent="0.25">
      <c r="A14" s="10" t="s">
        <v>36</v>
      </c>
      <c r="B14" s="11" t="s">
        <v>19</v>
      </c>
      <c r="C14" s="12" t="s">
        <v>28</v>
      </c>
      <c r="D14" s="13"/>
      <c r="E14" s="13"/>
      <c r="F14" s="13"/>
      <c r="G14" s="13"/>
      <c r="H14" s="14">
        <v>7</v>
      </c>
      <c r="I14" s="13"/>
      <c r="J14" s="13"/>
      <c r="K14" s="13"/>
      <c r="L14" s="13"/>
      <c r="M14" s="29">
        <f t="shared" si="1"/>
        <v>7</v>
      </c>
      <c r="P14" s="29">
        <f t="shared" si="3"/>
        <v>7</v>
      </c>
      <c r="Q14" s="29">
        <f t="shared" si="2"/>
        <v>1</v>
      </c>
    </row>
    <row r="15" spans="1:18" x14ac:dyDescent="0.25">
      <c r="A15" s="10" t="s">
        <v>37</v>
      </c>
      <c r="B15" s="11" t="s">
        <v>19</v>
      </c>
      <c r="C15" s="12" t="s">
        <v>29</v>
      </c>
      <c r="D15" s="15"/>
      <c r="E15" s="15"/>
      <c r="F15" s="15"/>
      <c r="G15" s="15"/>
      <c r="H15" s="16">
        <v>9</v>
      </c>
      <c r="I15" s="15"/>
      <c r="J15" s="15"/>
      <c r="K15" s="15"/>
      <c r="L15" s="15"/>
      <c r="M15" s="29">
        <f t="shared" si="1"/>
        <v>9</v>
      </c>
      <c r="P15" s="29">
        <f>M15</f>
        <v>9</v>
      </c>
      <c r="Q15" s="29">
        <f t="shared" si="2"/>
        <v>-1</v>
      </c>
    </row>
    <row r="16" spans="1:18" x14ac:dyDescent="0.25">
      <c r="A16" s="10" t="s">
        <v>36</v>
      </c>
      <c r="B16" s="11" t="s">
        <v>17</v>
      </c>
      <c r="C16" s="12" t="s">
        <v>30</v>
      </c>
      <c r="D16" s="13"/>
      <c r="E16" s="13"/>
      <c r="F16" s="13"/>
      <c r="G16" s="13"/>
      <c r="H16" s="14">
        <v>3</v>
      </c>
      <c r="I16" s="13"/>
      <c r="J16" s="13"/>
      <c r="K16" s="13"/>
      <c r="L16" s="13"/>
      <c r="M16" s="29">
        <f t="shared" si="1"/>
        <v>3</v>
      </c>
      <c r="R16" s="29">
        <f>M16</f>
        <v>3</v>
      </c>
    </row>
    <row r="17" spans="1:18" x14ac:dyDescent="0.25">
      <c r="A17" s="10" t="s">
        <v>37</v>
      </c>
      <c r="B17" s="11" t="s">
        <v>17</v>
      </c>
      <c r="C17" s="12" t="s">
        <v>31</v>
      </c>
      <c r="D17" s="15"/>
      <c r="E17" s="15"/>
      <c r="F17" s="15"/>
      <c r="G17" s="15"/>
      <c r="H17" s="16">
        <v>2</v>
      </c>
      <c r="I17" s="15"/>
      <c r="J17" s="15"/>
      <c r="K17" s="15"/>
      <c r="L17" s="15"/>
      <c r="M17" s="29">
        <f t="shared" si="1"/>
        <v>2</v>
      </c>
      <c r="R17" s="29">
        <f t="shared" ref="R17:R20" si="4">M17</f>
        <v>2</v>
      </c>
    </row>
    <row r="18" spans="1:18" x14ac:dyDescent="0.25">
      <c r="A18" s="10" t="s">
        <v>36</v>
      </c>
      <c r="B18" s="11" t="s">
        <v>39</v>
      </c>
      <c r="C18" s="12" t="s">
        <v>32</v>
      </c>
      <c r="D18" s="13"/>
      <c r="E18" s="13"/>
      <c r="F18" s="13"/>
      <c r="G18" s="13"/>
      <c r="H18" s="14">
        <v>2</v>
      </c>
      <c r="I18" s="13"/>
      <c r="J18" s="13"/>
      <c r="K18" s="13"/>
      <c r="L18" s="13"/>
      <c r="M18" s="29">
        <f t="shared" si="1"/>
        <v>2</v>
      </c>
      <c r="R18" s="29">
        <f t="shared" si="4"/>
        <v>2</v>
      </c>
    </row>
    <row r="19" spans="1:18" x14ac:dyDescent="0.25">
      <c r="A19" s="10" t="s">
        <v>37</v>
      </c>
      <c r="B19" s="11" t="s">
        <v>39</v>
      </c>
      <c r="C19" s="12" t="s">
        <v>33</v>
      </c>
      <c r="D19" s="15"/>
      <c r="E19" s="15"/>
      <c r="F19" s="15"/>
      <c r="G19" s="15"/>
      <c r="H19" s="16">
        <v>1</v>
      </c>
      <c r="I19" s="15"/>
      <c r="J19" s="15"/>
      <c r="K19" s="15"/>
      <c r="L19" s="15"/>
      <c r="M19" s="29">
        <f t="shared" si="1"/>
        <v>1</v>
      </c>
      <c r="R19" s="29">
        <f t="shared" si="4"/>
        <v>1</v>
      </c>
    </row>
    <row r="20" spans="1:18" x14ac:dyDescent="0.25">
      <c r="A20" s="10" t="s">
        <v>36</v>
      </c>
      <c r="B20" s="11" t="s">
        <v>39</v>
      </c>
      <c r="C20" s="12" t="s">
        <v>34</v>
      </c>
      <c r="D20" s="13"/>
      <c r="E20" s="13"/>
      <c r="F20" s="13"/>
      <c r="G20" s="13"/>
      <c r="H20" s="14">
        <v>1</v>
      </c>
      <c r="I20" s="13"/>
      <c r="J20" s="13"/>
      <c r="K20" s="13"/>
      <c r="L20" s="13"/>
      <c r="M20" s="29">
        <f t="shared" si="1"/>
        <v>1</v>
      </c>
      <c r="R20" s="29">
        <f t="shared" si="4"/>
        <v>1</v>
      </c>
    </row>
    <row r="21" spans="1:18" x14ac:dyDescent="0.25">
      <c r="A21" t="s">
        <v>38</v>
      </c>
      <c r="M21" s="29">
        <f>SUM(M6:M20)</f>
        <v>71</v>
      </c>
      <c r="N21" s="29" t="s">
        <v>121</v>
      </c>
      <c r="O21" s="29" t="s">
        <v>124</v>
      </c>
      <c r="P21" s="29" t="s">
        <v>125</v>
      </c>
      <c r="Q21" s="29" t="s">
        <v>138</v>
      </c>
      <c r="R21" s="29" t="s">
        <v>126</v>
      </c>
    </row>
    <row r="24" spans="1:18" ht="45" x14ac:dyDescent="0.25">
      <c r="A24" s="17" t="s">
        <v>129</v>
      </c>
      <c r="B24" s="29" t="s">
        <v>127</v>
      </c>
    </row>
    <row r="25" spans="1:18" ht="45" x14ac:dyDescent="0.25">
      <c r="A25" s="17" t="s">
        <v>40</v>
      </c>
      <c r="B25" s="29" t="s">
        <v>128</v>
      </c>
    </row>
    <row r="26" spans="1:18" x14ac:dyDescent="0.25">
      <c r="A26" s="17"/>
    </row>
    <row r="27" spans="1:18" x14ac:dyDescent="0.25">
      <c r="A27" s="17"/>
    </row>
    <row r="28" spans="1:18" ht="60" x14ac:dyDescent="0.25">
      <c r="A28" s="17" t="s">
        <v>130</v>
      </c>
      <c r="B28" s="17" t="s">
        <v>131</v>
      </c>
    </row>
    <row r="29" spans="1:18" x14ac:dyDescent="0.25">
      <c r="A29" s="17"/>
    </row>
    <row r="30" spans="1:18" x14ac:dyDescent="0.25">
      <c r="A30" s="17" t="s">
        <v>104</v>
      </c>
      <c r="B30" t="s">
        <v>132</v>
      </c>
    </row>
  </sheetData>
  <autoFilter ref="A2:R21" xr:uid="{5C8F40D1-50DE-43B5-A972-49836DB9BA46}"/>
  <mergeCells count="6">
    <mergeCell ref="R3:R4"/>
    <mergeCell ref="M3:M4"/>
    <mergeCell ref="N3:N4"/>
    <mergeCell ref="O3:O4"/>
    <mergeCell ref="P3:P4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72ECB-F2C0-472D-9321-65E1A03F419E}">
  <dimension ref="A1:J19"/>
  <sheetViews>
    <sheetView workbookViewId="0">
      <selection activeCell="H15" sqref="H15"/>
    </sheetView>
  </sheetViews>
  <sheetFormatPr defaultRowHeight="15" x14ac:dyDescent="0.25"/>
  <cols>
    <col min="1" max="1" width="17.140625" customWidth="1"/>
    <col min="3" max="3" width="12.140625" customWidth="1"/>
    <col min="5" max="5" width="27.42578125" customWidth="1"/>
    <col min="6" max="6" width="27.140625" customWidth="1"/>
  </cols>
  <sheetData>
    <row r="1" spans="1:10" x14ac:dyDescent="0.25">
      <c r="A1" s="1" t="s">
        <v>0</v>
      </c>
      <c r="B1" s="1" t="s">
        <v>41</v>
      </c>
    </row>
    <row r="2" spans="1:10" x14ac:dyDescent="0.25">
      <c r="B2" s="1" t="s">
        <v>42</v>
      </c>
    </row>
    <row r="3" spans="1:10" x14ac:dyDescent="0.25">
      <c r="B3" s="1" t="s">
        <v>43</v>
      </c>
    </row>
    <row r="5" spans="1:10" ht="15.75" thickBot="1" x14ac:dyDescent="0.3">
      <c r="A5" s="18" t="s">
        <v>44</v>
      </c>
      <c r="B5" s="19" t="s">
        <v>45</v>
      </c>
      <c r="C5" s="19" t="s">
        <v>46</v>
      </c>
      <c r="D5" s="19" t="s">
        <v>47</v>
      </c>
      <c r="E5" s="19" t="s">
        <v>48</v>
      </c>
      <c r="F5" s="19" t="s">
        <v>3</v>
      </c>
      <c r="G5" s="20" t="s">
        <v>49</v>
      </c>
      <c r="H5" s="21" t="s">
        <v>50</v>
      </c>
      <c r="I5" s="21" t="s">
        <v>51</v>
      </c>
      <c r="J5" s="21" t="s">
        <v>52</v>
      </c>
    </row>
    <row r="6" spans="1:10" x14ac:dyDescent="0.25">
      <c r="A6" s="10" t="s">
        <v>53</v>
      </c>
      <c r="B6" s="11" t="s">
        <v>54</v>
      </c>
      <c r="C6" s="11" t="s">
        <v>62</v>
      </c>
      <c r="D6" s="11" t="s">
        <v>63</v>
      </c>
      <c r="E6" s="11" t="s">
        <v>64</v>
      </c>
      <c r="F6" s="11" t="s">
        <v>7</v>
      </c>
      <c r="G6" s="12" t="s">
        <v>67</v>
      </c>
      <c r="H6" s="22">
        <v>50</v>
      </c>
      <c r="I6" s="22">
        <v>60</v>
      </c>
      <c r="J6" s="23">
        <f>H6/I6</f>
        <v>0.83333333333333337</v>
      </c>
    </row>
    <row r="7" spans="1:10" x14ac:dyDescent="0.25">
      <c r="A7" s="10" t="s">
        <v>53</v>
      </c>
      <c r="B7" s="11" t="s">
        <v>54</v>
      </c>
      <c r="C7" s="11" t="s">
        <v>62</v>
      </c>
      <c r="D7" s="11" t="s">
        <v>63</v>
      </c>
      <c r="E7" s="11" t="s">
        <v>64</v>
      </c>
      <c r="F7" s="11" t="s">
        <v>7</v>
      </c>
      <c r="G7" s="12" t="s">
        <v>68</v>
      </c>
      <c r="H7" s="24">
        <v>58</v>
      </c>
      <c r="I7" s="24">
        <v>60</v>
      </c>
      <c r="J7" s="23">
        <f t="shared" ref="J7:J19" si="0">H7/I7</f>
        <v>0.96666666666666667</v>
      </c>
    </row>
    <row r="8" spans="1:10" x14ac:dyDescent="0.25">
      <c r="A8" s="10" t="s">
        <v>53</v>
      </c>
      <c r="B8" s="11" t="s">
        <v>54</v>
      </c>
      <c r="C8" s="11" t="s">
        <v>62</v>
      </c>
      <c r="D8" s="11" t="s">
        <v>63</v>
      </c>
      <c r="E8" s="11" t="s">
        <v>64</v>
      </c>
      <c r="F8" s="11" t="s">
        <v>7</v>
      </c>
      <c r="G8" s="12" t="s">
        <v>69</v>
      </c>
      <c r="H8" s="22">
        <v>30</v>
      </c>
      <c r="I8" s="22">
        <v>60</v>
      </c>
      <c r="J8" s="23">
        <f t="shared" si="0"/>
        <v>0.5</v>
      </c>
    </row>
    <row r="9" spans="1:10" x14ac:dyDescent="0.25">
      <c r="A9" s="10" t="s">
        <v>53</v>
      </c>
      <c r="B9" s="11" t="s">
        <v>54</v>
      </c>
      <c r="C9" s="11" t="s">
        <v>62</v>
      </c>
      <c r="D9" s="11" t="s">
        <v>63</v>
      </c>
      <c r="E9" s="11" t="s">
        <v>64</v>
      </c>
      <c r="F9" s="11" t="s">
        <v>7</v>
      </c>
      <c r="G9" s="12" t="s">
        <v>70</v>
      </c>
      <c r="H9" s="24">
        <v>60</v>
      </c>
      <c r="I9" s="24">
        <v>60</v>
      </c>
      <c r="J9" s="23">
        <f t="shared" si="0"/>
        <v>1</v>
      </c>
    </row>
    <row r="10" spans="1:10" x14ac:dyDescent="0.25">
      <c r="A10" s="10" t="s">
        <v>53</v>
      </c>
      <c r="B10" s="11" t="s">
        <v>54</v>
      </c>
      <c r="C10" s="11" t="s">
        <v>62</v>
      </c>
      <c r="D10" s="11" t="s">
        <v>63</v>
      </c>
      <c r="E10" s="11" t="s">
        <v>64</v>
      </c>
      <c r="F10" s="11" t="s">
        <v>7</v>
      </c>
      <c r="G10" s="12" t="s">
        <v>71</v>
      </c>
      <c r="H10" s="22">
        <v>36</v>
      </c>
      <c r="I10" s="22">
        <v>36</v>
      </c>
      <c r="J10" s="23">
        <f t="shared" si="0"/>
        <v>1</v>
      </c>
    </row>
    <row r="11" spans="1:10" x14ac:dyDescent="0.25">
      <c r="A11" s="10" t="s">
        <v>53</v>
      </c>
      <c r="B11" s="11" t="s">
        <v>54</v>
      </c>
      <c r="C11" s="11" t="s">
        <v>62</v>
      </c>
      <c r="D11" s="11" t="s">
        <v>81</v>
      </c>
      <c r="E11" s="11" t="s">
        <v>65</v>
      </c>
      <c r="F11" s="11" t="s">
        <v>83</v>
      </c>
      <c r="G11" s="12" t="s">
        <v>72</v>
      </c>
      <c r="H11" s="24">
        <v>61</v>
      </c>
      <c r="I11" s="24">
        <v>60</v>
      </c>
      <c r="J11" s="23">
        <f t="shared" si="0"/>
        <v>1.0166666666666666</v>
      </c>
    </row>
    <row r="12" spans="1:10" x14ac:dyDescent="0.25">
      <c r="A12" s="10" t="s">
        <v>53</v>
      </c>
      <c r="B12" s="11" t="s">
        <v>54</v>
      </c>
      <c r="C12" s="11" t="s">
        <v>62</v>
      </c>
      <c r="D12" s="11" t="s">
        <v>81</v>
      </c>
      <c r="E12" s="11" t="s">
        <v>65</v>
      </c>
      <c r="F12" s="11" t="s">
        <v>83</v>
      </c>
      <c r="G12" s="12" t="s">
        <v>73</v>
      </c>
      <c r="H12" s="22">
        <v>57</v>
      </c>
      <c r="I12" s="22">
        <v>60</v>
      </c>
      <c r="J12" s="23">
        <f t="shared" si="0"/>
        <v>0.95</v>
      </c>
    </row>
    <row r="13" spans="1:10" x14ac:dyDescent="0.25">
      <c r="A13" s="10" t="s">
        <v>89</v>
      </c>
      <c r="B13" s="11" t="s">
        <v>54</v>
      </c>
      <c r="C13" s="11" t="s">
        <v>62</v>
      </c>
      <c r="D13" s="11" t="s">
        <v>88</v>
      </c>
      <c r="E13" s="11" t="s">
        <v>90</v>
      </c>
      <c r="F13" s="11" t="s">
        <v>83</v>
      </c>
      <c r="G13" s="12" t="s">
        <v>74</v>
      </c>
      <c r="H13" s="24">
        <v>41</v>
      </c>
      <c r="I13" s="24">
        <v>60</v>
      </c>
      <c r="J13" s="23">
        <f t="shared" si="0"/>
        <v>0.68333333333333335</v>
      </c>
    </row>
    <row r="14" spans="1:10" x14ac:dyDescent="0.25">
      <c r="A14" s="10" t="s">
        <v>89</v>
      </c>
      <c r="B14" s="11" t="s">
        <v>54</v>
      </c>
      <c r="C14" s="11" t="s">
        <v>62</v>
      </c>
      <c r="D14" s="11" t="s">
        <v>88</v>
      </c>
      <c r="E14" s="11" t="s">
        <v>90</v>
      </c>
      <c r="F14" s="11" t="s">
        <v>83</v>
      </c>
      <c r="G14" s="12" t="s">
        <v>75</v>
      </c>
      <c r="H14" s="22">
        <v>20</v>
      </c>
      <c r="I14" s="22">
        <v>60</v>
      </c>
      <c r="J14" s="23">
        <f t="shared" si="0"/>
        <v>0.33333333333333331</v>
      </c>
    </row>
    <row r="15" spans="1:10" x14ac:dyDescent="0.25">
      <c r="A15" s="10" t="s">
        <v>89</v>
      </c>
      <c r="B15" s="11" t="s">
        <v>54</v>
      </c>
      <c r="C15" s="11" t="s">
        <v>62</v>
      </c>
      <c r="D15" s="11" t="s">
        <v>88</v>
      </c>
      <c r="E15" s="11" t="s">
        <v>90</v>
      </c>
      <c r="F15" s="11" t="s">
        <v>83</v>
      </c>
      <c r="G15" s="12" t="s">
        <v>76</v>
      </c>
      <c r="H15" s="24">
        <v>39</v>
      </c>
      <c r="I15" s="24">
        <v>60</v>
      </c>
      <c r="J15" s="23">
        <f t="shared" si="0"/>
        <v>0.65</v>
      </c>
    </row>
    <row r="16" spans="1:10" x14ac:dyDescent="0.25">
      <c r="A16" s="10" t="s">
        <v>53</v>
      </c>
      <c r="B16" s="11" t="s">
        <v>54</v>
      </c>
      <c r="C16" s="11" t="s">
        <v>62</v>
      </c>
      <c r="D16" s="11" t="s">
        <v>82</v>
      </c>
      <c r="E16" s="11" t="s">
        <v>66</v>
      </c>
      <c r="F16" s="11" t="s">
        <v>84</v>
      </c>
      <c r="G16" s="12" t="s">
        <v>77</v>
      </c>
      <c r="H16" s="22">
        <v>22</v>
      </c>
      <c r="I16" s="22">
        <v>30</v>
      </c>
      <c r="J16" s="23">
        <f t="shared" si="0"/>
        <v>0.73333333333333328</v>
      </c>
    </row>
    <row r="17" spans="1:10" x14ac:dyDescent="0.25">
      <c r="A17" s="10" t="s">
        <v>53</v>
      </c>
      <c r="B17" s="11" t="s">
        <v>54</v>
      </c>
      <c r="C17" s="11" t="s">
        <v>62</v>
      </c>
      <c r="D17" s="11" t="s">
        <v>87</v>
      </c>
      <c r="E17" s="11" t="s">
        <v>55</v>
      </c>
      <c r="F17" s="11" t="s">
        <v>7</v>
      </c>
      <c r="G17" s="12" t="s">
        <v>78</v>
      </c>
      <c r="H17" s="24">
        <v>35</v>
      </c>
      <c r="I17" s="24">
        <v>35</v>
      </c>
      <c r="J17" s="23">
        <f t="shared" si="0"/>
        <v>1</v>
      </c>
    </row>
    <row r="18" spans="1:10" x14ac:dyDescent="0.25">
      <c r="A18" s="10" t="s">
        <v>89</v>
      </c>
      <c r="B18" s="11" t="s">
        <v>54</v>
      </c>
      <c r="C18" s="11" t="s">
        <v>62</v>
      </c>
      <c r="D18" s="11" t="s">
        <v>87</v>
      </c>
      <c r="E18" s="11" t="s">
        <v>91</v>
      </c>
      <c r="F18" s="11" t="s">
        <v>7</v>
      </c>
      <c r="G18" s="12" t="s">
        <v>79</v>
      </c>
      <c r="H18" s="22">
        <v>18</v>
      </c>
      <c r="I18" s="22">
        <v>35</v>
      </c>
      <c r="J18" s="23">
        <f t="shared" si="0"/>
        <v>0.51428571428571423</v>
      </c>
    </row>
    <row r="19" spans="1:10" x14ac:dyDescent="0.25">
      <c r="A19" s="10" t="s">
        <v>92</v>
      </c>
      <c r="B19" s="11" t="s">
        <v>54</v>
      </c>
      <c r="C19" s="11" t="s">
        <v>62</v>
      </c>
      <c r="D19" s="11" t="s">
        <v>93</v>
      </c>
      <c r="E19" s="11" t="s">
        <v>94</v>
      </c>
      <c r="F19" s="11" t="s">
        <v>7</v>
      </c>
      <c r="G19" s="12" t="s">
        <v>80</v>
      </c>
      <c r="H19" s="24">
        <v>25</v>
      </c>
      <c r="I19" s="24">
        <v>35</v>
      </c>
      <c r="J19" s="23">
        <f t="shared" si="0"/>
        <v>0.7142857142857143</v>
      </c>
    </row>
  </sheetData>
  <autoFilter ref="A5:J19" xr:uid="{993EF556-C78E-4267-86C9-2CB8FC9DB2C3}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4207B-BCD2-4DCA-805C-A46264D13667}">
  <dimension ref="A1:U11"/>
  <sheetViews>
    <sheetView topLeftCell="D1" workbookViewId="0">
      <selection activeCell="N17" sqref="N17"/>
    </sheetView>
  </sheetViews>
  <sheetFormatPr defaultRowHeight="15" x14ac:dyDescent="0.25"/>
  <cols>
    <col min="1" max="1" width="13.140625" bestFit="1" customWidth="1"/>
    <col min="2" max="2" width="20.5703125" bestFit="1" customWidth="1"/>
    <col min="3" max="3" width="21.42578125" bestFit="1" customWidth="1"/>
    <col min="4" max="4" width="19.140625" bestFit="1" customWidth="1"/>
    <col min="6" max="6" width="8.7109375" customWidth="1"/>
    <col min="8" max="8" width="8.7109375" customWidth="1"/>
    <col min="10" max="10" width="13.140625" customWidth="1"/>
    <col min="11" max="14" width="11.85546875" style="17" customWidth="1"/>
    <col min="15" max="15" width="18.7109375" style="17" customWidth="1"/>
    <col min="16" max="16" width="20.140625" style="17" customWidth="1"/>
    <col min="17" max="17" width="17.42578125" style="17" customWidth="1"/>
    <col min="18" max="18" width="16.42578125" customWidth="1"/>
    <col min="19" max="19" width="20" customWidth="1"/>
    <col min="20" max="20" width="17.140625" customWidth="1"/>
    <col min="21" max="21" width="14.5703125" customWidth="1"/>
  </cols>
  <sheetData>
    <row r="1" spans="1:21" x14ac:dyDescent="0.25">
      <c r="A1" s="25" t="s">
        <v>44</v>
      </c>
      <c r="B1" t="s">
        <v>56</v>
      </c>
    </row>
    <row r="2" spans="1:21" x14ac:dyDescent="0.25">
      <c r="A2" s="25" t="s">
        <v>45</v>
      </c>
      <c r="B2" t="s">
        <v>56</v>
      </c>
    </row>
    <row r="4" spans="1:21" ht="42" customHeight="1" x14ac:dyDescent="0.25">
      <c r="A4" s="25" t="s">
        <v>57</v>
      </c>
      <c r="B4" t="s">
        <v>61</v>
      </c>
      <c r="C4" t="s">
        <v>59</v>
      </c>
      <c r="D4" t="s">
        <v>60</v>
      </c>
      <c r="J4" t="s">
        <v>47</v>
      </c>
      <c r="K4" s="17" t="s">
        <v>61</v>
      </c>
      <c r="L4" s="17" t="s">
        <v>59</v>
      </c>
      <c r="M4" s="17" t="s">
        <v>60</v>
      </c>
      <c r="N4" s="17" t="s">
        <v>135</v>
      </c>
      <c r="O4" s="17" t="s">
        <v>139</v>
      </c>
      <c r="P4" s="17" t="s">
        <v>136</v>
      </c>
      <c r="Q4" s="17" t="s">
        <v>102</v>
      </c>
      <c r="R4" s="17" t="s">
        <v>142</v>
      </c>
      <c r="S4" s="17" t="s">
        <v>95</v>
      </c>
      <c r="T4" s="17" t="s">
        <v>105</v>
      </c>
      <c r="U4" s="17" t="s">
        <v>96</v>
      </c>
    </row>
    <row r="5" spans="1:21" ht="19.5" customHeight="1" x14ac:dyDescent="0.25">
      <c r="A5" s="26" t="s">
        <v>63</v>
      </c>
      <c r="B5" s="27">
        <v>5</v>
      </c>
      <c r="C5" s="27">
        <v>234</v>
      </c>
      <c r="D5" s="27">
        <v>276</v>
      </c>
      <c r="J5" t="s">
        <v>63</v>
      </c>
      <c r="K5" s="17">
        <v>5</v>
      </c>
      <c r="L5" s="17">
        <v>234</v>
      </c>
      <c r="M5" s="17">
        <v>276</v>
      </c>
      <c r="N5" s="17" t="s">
        <v>85</v>
      </c>
      <c r="O5" s="17" t="s">
        <v>140</v>
      </c>
      <c r="P5" s="17" t="s">
        <v>103</v>
      </c>
      <c r="Q5" s="17" t="s">
        <v>141</v>
      </c>
      <c r="R5" t="s">
        <v>143</v>
      </c>
      <c r="S5" t="s">
        <v>144</v>
      </c>
      <c r="T5">
        <v>2000</v>
      </c>
      <c r="U5" t="s">
        <v>147</v>
      </c>
    </row>
    <row r="6" spans="1:21" x14ac:dyDescent="0.25">
      <c r="A6" s="26" t="s">
        <v>81</v>
      </c>
      <c r="B6" s="27">
        <v>2</v>
      </c>
      <c r="C6" s="27">
        <v>118</v>
      </c>
      <c r="D6" s="27">
        <v>120</v>
      </c>
      <c r="J6" t="s">
        <v>81</v>
      </c>
      <c r="K6" s="17">
        <v>2</v>
      </c>
      <c r="L6" s="17">
        <v>118</v>
      </c>
      <c r="M6" s="17">
        <v>120</v>
      </c>
      <c r="N6" s="17">
        <f>M6/K6</f>
        <v>60</v>
      </c>
      <c r="O6" s="17">
        <f>N6*0.9</f>
        <v>54</v>
      </c>
      <c r="P6" s="17">
        <f>0.9*M6</f>
        <v>108</v>
      </c>
      <c r="Q6" s="17">
        <f>P6-L6</f>
        <v>-10</v>
      </c>
      <c r="R6">
        <f>Q6/O6</f>
        <v>-0.18518518518518517</v>
      </c>
      <c r="S6">
        <f t="shared" ref="S6:S8" si="0">ROUNDDOWN(R6,0)</f>
        <v>0</v>
      </c>
      <c r="T6">
        <v>2000</v>
      </c>
      <c r="U6">
        <f>T6*S6</f>
        <v>0</v>
      </c>
    </row>
    <row r="7" spans="1:21" x14ac:dyDescent="0.25">
      <c r="A7" s="26" t="s">
        <v>82</v>
      </c>
      <c r="B7" s="27">
        <v>1</v>
      </c>
      <c r="C7" s="27">
        <v>22</v>
      </c>
      <c r="D7" s="27">
        <v>30</v>
      </c>
      <c r="J7" t="s">
        <v>88</v>
      </c>
      <c r="K7" s="17">
        <v>3</v>
      </c>
      <c r="L7" s="17">
        <v>100</v>
      </c>
      <c r="M7" s="17">
        <v>180</v>
      </c>
      <c r="N7" s="17">
        <f t="shared" ref="N7" si="1">M7/K7</f>
        <v>60</v>
      </c>
      <c r="O7" s="17">
        <f t="shared" ref="O7:O8" si="2">N7*0.9</f>
        <v>54</v>
      </c>
      <c r="P7" s="17">
        <f>0.9*M7</f>
        <v>162</v>
      </c>
      <c r="Q7" s="17">
        <f>P7-L7</f>
        <v>62</v>
      </c>
      <c r="R7">
        <f t="shared" ref="R7:R8" si="3">Q7/O7</f>
        <v>1.1481481481481481</v>
      </c>
      <c r="S7">
        <f t="shared" si="0"/>
        <v>1</v>
      </c>
      <c r="T7">
        <v>2000</v>
      </c>
      <c r="U7">
        <f t="shared" ref="U7:U8" si="4">T7*S7</f>
        <v>2000</v>
      </c>
    </row>
    <row r="8" spans="1:21" x14ac:dyDescent="0.25">
      <c r="A8" s="26" t="s">
        <v>88</v>
      </c>
      <c r="B8" s="27">
        <v>3</v>
      </c>
      <c r="C8" s="27">
        <v>100</v>
      </c>
      <c r="D8" s="27">
        <v>180</v>
      </c>
      <c r="J8" t="s">
        <v>87</v>
      </c>
      <c r="K8" s="17">
        <v>2</v>
      </c>
      <c r="L8" s="17">
        <v>53</v>
      </c>
      <c r="M8" s="17">
        <v>70</v>
      </c>
      <c r="N8" s="17">
        <f>M8/K8</f>
        <v>35</v>
      </c>
      <c r="O8" s="17">
        <f t="shared" si="2"/>
        <v>31.5</v>
      </c>
      <c r="P8" s="17">
        <f>0.9*M8</f>
        <v>63</v>
      </c>
      <c r="Q8" s="17">
        <f>P8-L8</f>
        <v>10</v>
      </c>
      <c r="R8">
        <f t="shared" si="3"/>
        <v>0.31746031746031744</v>
      </c>
      <c r="S8">
        <f t="shared" si="0"/>
        <v>0</v>
      </c>
      <c r="T8">
        <v>2000</v>
      </c>
      <c r="U8">
        <f t="shared" si="4"/>
        <v>0</v>
      </c>
    </row>
    <row r="9" spans="1:21" x14ac:dyDescent="0.25">
      <c r="A9" s="26" t="s">
        <v>87</v>
      </c>
      <c r="B9" s="27">
        <v>2</v>
      </c>
      <c r="C9" s="27">
        <v>53</v>
      </c>
      <c r="D9" s="27">
        <v>70</v>
      </c>
      <c r="J9" t="s">
        <v>86</v>
      </c>
      <c r="S9" t="s">
        <v>145</v>
      </c>
      <c r="U9" t="s">
        <v>146</v>
      </c>
    </row>
    <row r="10" spans="1:21" x14ac:dyDescent="0.25">
      <c r="A10" s="26" t="s">
        <v>93</v>
      </c>
      <c r="B10" s="27">
        <v>1</v>
      </c>
      <c r="C10" s="27">
        <v>25</v>
      </c>
      <c r="D10" s="27">
        <v>35</v>
      </c>
    </row>
    <row r="11" spans="1:21" x14ac:dyDescent="0.25">
      <c r="A11" s="26" t="s">
        <v>58</v>
      </c>
      <c r="B11" s="27">
        <v>14</v>
      </c>
      <c r="C11" s="27">
        <v>552</v>
      </c>
      <c r="D11" s="27">
        <v>711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9D905-6D43-4510-8E04-BCE1C76819C7}">
  <dimension ref="A1:K19"/>
  <sheetViews>
    <sheetView topLeftCell="A4" workbookViewId="0">
      <selection activeCell="L13" sqref="L13"/>
    </sheetView>
  </sheetViews>
  <sheetFormatPr defaultRowHeight="15" x14ac:dyDescent="0.25"/>
  <cols>
    <col min="1" max="1" width="17.140625" customWidth="1"/>
    <col min="3" max="3" width="12.140625" customWidth="1"/>
    <col min="5" max="5" width="27.42578125" customWidth="1"/>
    <col min="6" max="6" width="27.140625" customWidth="1"/>
    <col min="11" max="11" width="14.5703125" customWidth="1"/>
  </cols>
  <sheetData>
    <row r="1" spans="1:11" x14ac:dyDescent="0.25">
      <c r="A1" s="1" t="s">
        <v>0</v>
      </c>
      <c r="B1" s="1" t="s">
        <v>41</v>
      </c>
    </row>
    <row r="2" spans="1:11" x14ac:dyDescent="0.25">
      <c r="B2" s="1" t="s">
        <v>42</v>
      </c>
    </row>
    <row r="3" spans="1:11" x14ac:dyDescent="0.25">
      <c r="B3" s="1" t="s">
        <v>43</v>
      </c>
    </row>
    <row r="5" spans="1:11" ht="15.75" thickBot="1" x14ac:dyDescent="0.3">
      <c r="A5" s="18" t="s">
        <v>44</v>
      </c>
      <c r="B5" s="19" t="s">
        <v>45</v>
      </c>
      <c r="C5" s="19" t="s">
        <v>46</v>
      </c>
      <c r="D5" s="19" t="s">
        <v>47</v>
      </c>
      <c r="E5" s="19" t="s">
        <v>48</v>
      </c>
      <c r="F5" s="19" t="s">
        <v>3</v>
      </c>
      <c r="G5" s="20" t="s">
        <v>49</v>
      </c>
      <c r="H5" s="21" t="s">
        <v>50</v>
      </c>
      <c r="I5" s="21" t="s">
        <v>51</v>
      </c>
      <c r="J5" s="21" t="s">
        <v>52</v>
      </c>
      <c r="K5" s="28" t="s">
        <v>97</v>
      </c>
    </row>
    <row r="6" spans="1:11" x14ac:dyDescent="0.25">
      <c r="A6" s="10" t="s">
        <v>53</v>
      </c>
      <c r="B6" s="11" t="s">
        <v>54</v>
      </c>
      <c r="C6" s="11" t="s">
        <v>62</v>
      </c>
      <c r="D6" s="11" t="s">
        <v>63</v>
      </c>
      <c r="E6" s="11" t="s">
        <v>64</v>
      </c>
      <c r="F6" s="11" t="s">
        <v>7</v>
      </c>
      <c r="G6" s="12" t="s">
        <v>67</v>
      </c>
      <c r="H6" s="22">
        <v>50</v>
      </c>
      <c r="I6" s="22">
        <v>60</v>
      </c>
      <c r="J6" s="23">
        <f>H6/I6</f>
        <v>0.83333333333333337</v>
      </c>
    </row>
    <row r="7" spans="1:11" x14ac:dyDescent="0.25">
      <c r="A7" s="10" t="s">
        <v>53</v>
      </c>
      <c r="B7" s="11" t="s">
        <v>54</v>
      </c>
      <c r="C7" s="11" t="s">
        <v>62</v>
      </c>
      <c r="D7" s="11" t="s">
        <v>63</v>
      </c>
      <c r="E7" s="11" t="s">
        <v>64</v>
      </c>
      <c r="F7" s="11" t="s">
        <v>7</v>
      </c>
      <c r="G7" s="12" t="s">
        <v>68</v>
      </c>
      <c r="H7" s="24">
        <v>58</v>
      </c>
      <c r="I7" s="24">
        <v>60</v>
      </c>
      <c r="J7" s="23">
        <f t="shared" ref="J7:J18" si="0">H7/I7</f>
        <v>0.96666666666666667</v>
      </c>
    </row>
    <row r="8" spans="1:11" x14ac:dyDescent="0.25">
      <c r="A8" s="10" t="s">
        <v>53</v>
      </c>
      <c r="B8" s="11" t="s">
        <v>54</v>
      </c>
      <c r="C8" s="11" t="s">
        <v>62</v>
      </c>
      <c r="D8" s="11" t="s">
        <v>63</v>
      </c>
      <c r="E8" s="11" t="s">
        <v>64</v>
      </c>
      <c r="F8" s="11" t="s">
        <v>7</v>
      </c>
      <c r="G8" s="12" t="s">
        <v>69</v>
      </c>
      <c r="H8" s="22">
        <v>30</v>
      </c>
      <c r="I8" s="22">
        <v>60</v>
      </c>
      <c r="J8" s="23">
        <f t="shared" si="0"/>
        <v>0.5</v>
      </c>
    </row>
    <row r="9" spans="1:11" x14ac:dyDescent="0.25">
      <c r="A9" s="10" t="s">
        <v>53</v>
      </c>
      <c r="B9" s="11" t="s">
        <v>54</v>
      </c>
      <c r="C9" s="11" t="s">
        <v>62</v>
      </c>
      <c r="D9" s="11" t="s">
        <v>63</v>
      </c>
      <c r="E9" s="11" t="s">
        <v>64</v>
      </c>
      <c r="F9" s="11" t="s">
        <v>7</v>
      </c>
      <c r="G9" s="12" t="s">
        <v>70</v>
      </c>
      <c r="H9" s="24">
        <v>60</v>
      </c>
      <c r="I9" s="24">
        <v>60</v>
      </c>
      <c r="J9" s="23">
        <f t="shared" si="0"/>
        <v>1</v>
      </c>
    </row>
    <row r="10" spans="1:11" x14ac:dyDescent="0.25">
      <c r="A10" s="10" t="s">
        <v>53</v>
      </c>
      <c r="B10" s="11" t="s">
        <v>54</v>
      </c>
      <c r="C10" s="11" t="s">
        <v>62</v>
      </c>
      <c r="D10" s="11" t="s">
        <v>63</v>
      </c>
      <c r="E10" s="11" t="s">
        <v>64</v>
      </c>
      <c r="F10" s="11" t="s">
        <v>7</v>
      </c>
      <c r="G10" s="12" t="s">
        <v>71</v>
      </c>
      <c r="H10" s="22">
        <v>36</v>
      </c>
      <c r="I10" s="22">
        <v>36</v>
      </c>
      <c r="J10" s="23">
        <f t="shared" si="0"/>
        <v>1</v>
      </c>
    </row>
    <row r="11" spans="1:11" x14ac:dyDescent="0.25">
      <c r="A11" s="10" t="s">
        <v>53</v>
      </c>
      <c r="B11" s="11" t="s">
        <v>54</v>
      </c>
      <c r="C11" s="11" t="s">
        <v>62</v>
      </c>
      <c r="D11" s="11" t="s">
        <v>81</v>
      </c>
      <c r="E11" s="11" t="s">
        <v>65</v>
      </c>
      <c r="F11" s="11" t="s">
        <v>83</v>
      </c>
      <c r="G11" s="12" t="s">
        <v>72</v>
      </c>
      <c r="H11" s="24">
        <v>61</v>
      </c>
      <c r="I11" s="24">
        <v>60</v>
      </c>
      <c r="J11" s="23">
        <f t="shared" si="0"/>
        <v>1.0166666666666666</v>
      </c>
    </row>
    <row r="12" spans="1:11" x14ac:dyDescent="0.25">
      <c r="A12" s="10" t="s">
        <v>53</v>
      </c>
      <c r="B12" s="11" t="s">
        <v>54</v>
      </c>
      <c r="C12" s="11" t="s">
        <v>62</v>
      </c>
      <c r="D12" s="11" t="s">
        <v>81</v>
      </c>
      <c r="E12" s="11" t="s">
        <v>65</v>
      </c>
      <c r="F12" s="11" t="s">
        <v>83</v>
      </c>
      <c r="G12" s="12" t="s">
        <v>73</v>
      </c>
      <c r="H12" s="22">
        <v>57</v>
      </c>
      <c r="I12" s="22">
        <v>60</v>
      </c>
      <c r="J12" s="23">
        <f t="shared" si="0"/>
        <v>0.95</v>
      </c>
    </row>
    <row r="13" spans="1:11" x14ac:dyDescent="0.25">
      <c r="A13" s="10" t="s">
        <v>89</v>
      </c>
      <c r="B13" s="11" t="s">
        <v>54</v>
      </c>
      <c r="C13" s="11" t="s">
        <v>62</v>
      </c>
      <c r="D13" s="11" t="s">
        <v>88</v>
      </c>
      <c r="E13" s="11" t="s">
        <v>90</v>
      </c>
      <c r="F13" s="11" t="s">
        <v>83</v>
      </c>
      <c r="G13" s="12" t="s">
        <v>74</v>
      </c>
      <c r="H13" s="24">
        <v>41</v>
      </c>
      <c r="I13" s="24">
        <v>60</v>
      </c>
      <c r="J13" s="23">
        <f t="shared" si="0"/>
        <v>0.68333333333333335</v>
      </c>
    </row>
    <row r="14" spans="1:11" x14ac:dyDescent="0.25">
      <c r="A14" s="10" t="s">
        <v>89</v>
      </c>
      <c r="B14" s="11" t="s">
        <v>54</v>
      </c>
      <c r="C14" s="11" t="s">
        <v>62</v>
      </c>
      <c r="D14" s="11" t="s">
        <v>88</v>
      </c>
      <c r="E14" s="11" t="s">
        <v>90</v>
      </c>
      <c r="F14" s="11" t="s">
        <v>83</v>
      </c>
      <c r="G14" s="12" t="s">
        <v>75</v>
      </c>
      <c r="H14" s="22">
        <v>20</v>
      </c>
      <c r="I14" s="22">
        <v>60</v>
      </c>
      <c r="J14" s="23">
        <f t="shared" si="0"/>
        <v>0.33333333333333331</v>
      </c>
    </row>
    <row r="15" spans="1:11" x14ac:dyDescent="0.25">
      <c r="A15" s="10" t="s">
        <v>89</v>
      </c>
      <c r="B15" s="11" t="s">
        <v>54</v>
      </c>
      <c r="C15" s="11" t="s">
        <v>62</v>
      </c>
      <c r="D15" s="11" t="s">
        <v>88</v>
      </c>
      <c r="E15" s="11" t="s">
        <v>90</v>
      </c>
      <c r="F15" s="11" t="s">
        <v>83</v>
      </c>
      <c r="G15" s="12" t="s">
        <v>76</v>
      </c>
      <c r="H15" s="24">
        <v>39</v>
      </c>
      <c r="I15" s="24">
        <v>60</v>
      </c>
      <c r="J15" s="23">
        <f t="shared" si="0"/>
        <v>0.65</v>
      </c>
    </row>
    <row r="16" spans="1:11" x14ac:dyDescent="0.25">
      <c r="A16" s="10" t="s">
        <v>53</v>
      </c>
      <c r="B16" s="11" t="s">
        <v>54</v>
      </c>
      <c r="C16" s="11" t="s">
        <v>62</v>
      </c>
      <c r="D16" s="11" t="s">
        <v>82</v>
      </c>
      <c r="E16" s="11" t="s">
        <v>66</v>
      </c>
      <c r="F16" s="11" t="s">
        <v>84</v>
      </c>
      <c r="G16" s="12" t="s">
        <v>77</v>
      </c>
      <c r="H16" s="22">
        <v>9</v>
      </c>
      <c r="I16" s="22">
        <v>30</v>
      </c>
      <c r="J16" s="23">
        <f t="shared" si="0"/>
        <v>0.3</v>
      </c>
      <c r="K16" t="s">
        <v>98</v>
      </c>
    </row>
    <row r="17" spans="1:11" x14ac:dyDescent="0.25">
      <c r="A17" s="10" t="s">
        <v>53</v>
      </c>
      <c r="B17" s="11" t="s">
        <v>54</v>
      </c>
      <c r="C17" s="11" t="s">
        <v>62</v>
      </c>
      <c r="D17" s="11" t="s">
        <v>87</v>
      </c>
      <c r="E17" s="11" t="s">
        <v>55</v>
      </c>
      <c r="F17" s="11" t="s">
        <v>7</v>
      </c>
      <c r="G17" s="12" t="s">
        <v>78</v>
      </c>
      <c r="H17" s="24">
        <v>35</v>
      </c>
      <c r="I17" s="24">
        <v>35</v>
      </c>
      <c r="J17" s="23">
        <f t="shared" si="0"/>
        <v>1</v>
      </c>
    </row>
    <row r="18" spans="1:11" x14ac:dyDescent="0.25">
      <c r="A18" s="10" t="s">
        <v>89</v>
      </c>
      <c r="B18" s="11" t="s">
        <v>54</v>
      </c>
      <c r="C18" s="11" t="s">
        <v>62</v>
      </c>
      <c r="D18" s="11" t="s">
        <v>87</v>
      </c>
      <c r="E18" s="11" t="s">
        <v>91</v>
      </c>
      <c r="F18" s="11" t="s">
        <v>7</v>
      </c>
      <c r="G18" s="12" t="s">
        <v>79</v>
      </c>
      <c r="H18" s="22">
        <v>18</v>
      </c>
      <c r="I18" s="22">
        <v>35</v>
      </c>
      <c r="J18" s="23">
        <f t="shared" si="0"/>
        <v>0.51428571428571423</v>
      </c>
    </row>
    <row r="19" spans="1:11" x14ac:dyDescent="0.25">
      <c r="A19" s="10" t="s">
        <v>92</v>
      </c>
      <c r="B19" s="11" t="s">
        <v>54</v>
      </c>
      <c r="C19" s="11" t="s">
        <v>62</v>
      </c>
      <c r="D19" s="11" t="s">
        <v>93</v>
      </c>
      <c r="E19" s="11" t="s">
        <v>94</v>
      </c>
      <c r="F19" s="11" t="s">
        <v>7</v>
      </c>
      <c r="G19" s="12" t="s">
        <v>80</v>
      </c>
      <c r="H19" s="24">
        <v>10</v>
      </c>
      <c r="I19" s="24">
        <v>35</v>
      </c>
      <c r="J19" s="23">
        <f>H19/I19</f>
        <v>0.2857142857142857</v>
      </c>
      <c r="K19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8817B-5548-4F3D-8859-62E1452D2E82}">
  <dimension ref="A1:L11"/>
  <sheetViews>
    <sheetView workbookViewId="0">
      <selection activeCell="G11" sqref="G11"/>
    </sheetView>
  </sheetViews>
  <sheetFormatPr defaultRowHeight="15" x14ac:dyDescent="0.25"/>
  <cols>
    <col min="1" max="1" width="13.140625" bestFit="1" customWidth="1"/>
    <col min="2" max="2" width="20.5703125" bestFit="1" customWidth="1"/>
    <col min="3" max="3" width="26.140625" bestFit="1" customWidth="1"/>
    <col min="7" max="7" width="24.5703125" customWidth="1"/>
    <col min="8" max="9" width="24.5703125" style="17" customWidth="1"/>
    <col min="10" max="12" width="24.5703125" customWidth="1"/>
  </cols>
  <sheetData>
    <row r="1" spans="1:12" x14ac:dyDescent="0.25">
      <c r="A1" s="25" t="s">
        <v>44</v>
      </c>
      <c r="B1" t="s">
        <v>56</v>
      </c>
    </row>
    <row r="2" spans="1:12" x14ac:dyDescent="0.25">
      <c r="A2" s="25" t="s">
        <v>45</v>
      </c>
      <c r="B2" t="s">
        <v>56</v>
      </c>
    </row>
    <row r="4" spans="1:12" ht="38.450000000000003" customHeight="1" x14ac:dyDescent="0.25">
      <c r="A4" s="25" t="s">
        <v>57</v>
      </c>
      <c r="B4" t="s">
        <v>61</v>
      </c>
      <c r="C4" t="s">
        <v>99</v>
      </c>
      <c r="G4" t="s">
        <v>47</v>
      </c>
      <c r="H4" s="17" t="s">
        <v>61</v>
      </c>
      <c r="I4" s="17" t="s">
        <v>99</v>
      </c>
      <c r="J4" s="17" t="s">
        <v>105</v>
      </c>
      <c r="K4" s="17" t="s">
        <v>100</v>
      </c>
      <c r="L4" s="17" t="s">
        <v>101</v>
      </c>
    </row>
    <row r="5" spans="1:12" x14ac:dyDescent="0.25">
      <c r="A5" s="26" t="s">
        <v>63</v>
      </c>
      <c r="B5" s="27">
        <v>5</v>
      </c>
      <c r="C5" s="27"/>
      <c r="G5" t="s">
        <v>82</v>
      </c>
      <c r="H5" s="17">
        <v>1</v>
      </c>
      <c r="I5" s="17">
        <v>1</v>
      </c>
      <c r="J5" s="17">
        <v>2000</v>
      </c>
      <c r="K5" t="s">
        <v>133</v>
      </c>
      <c r="L5" t="s">
        <v>134</v>
      </c>
    </row>
    <row r="6" spans="1:12" x14ac:dyDescent="0.25">
      <c r="A6" s="26" t="s">
        <v>81</v>
      </c>
      <c r="B6" s="27">
        <v>2</v>
      </c>
      <c r="C6" s="27"/>
      <c r="G6" t="s">
        <v>93</v>
      </c>
      <c r="H6" s="17">
        <v>1</v>
      </c>
      <c r="I6" s="17">
        <v>1</v>
      </c>
      <c r="J6" s="17">
        <v>2000</v>
      </c>
      <c r="K6">
        <f>J6*I6</f>
        <v>2000</v>
      </c>
      <c r="L6">
        <f>K6*0.5</f>
        <v>1000</v>
      </c>
    </row>
    <row r="7" spans="1:12" x14ac:dyDescent="0.25">
      <c r="A7" s="26" t="s">
        <v>82</v>
      </c>
      <c r="B7" s="27">
        <v>1</v>
      </c>
      <c r="C7" s="27">
        <v>1</v>
      </c>
      <c r="G7" t="s">
        <v>86</v>
      </c>
      <c r="L7" t="s">
        <v>137</v>
      </c>
    </row>
    <row r="8" spans="1:12" x14ac:dyDescent="0.25">
      <c r="A8" s="26" t="s">
        <v>93</v>
      </c>
      <c r="B8" s="27">
        <v>1</v>
      </c>
      <c r="C8" s="27">
        <v>1</v>
      </c>
    </row>
    <row r="9" spans="1:12" x14ac:dyDescent="0.25">
      <c r="A9" s="26" t="s">
        <v>88</v>
      </c>
      <c r="B9" s="27">
        <v>3</v>
      </c>
      <c r="C9" s="27"/>
    </row>
    <row r="10" spans="1:12" x14ac:dyDescent="0.25">
      <c r="A10" s="26" t="s">
        <v>87</v>
      </c>
      <c r="B10" s="27">
        <v>2</v>
      </c>
      <c r="C10" s="27"/>
    </row>
    <row r="11" spans="1:12" x14ac:dyDescent="0.25">
      <c r="A11" s="26" t="s">
        <v>58</v>
      </c>
      <c r="B11" s="27">
        <v>14</v>
      </c>
      <c r="C11" s="27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Faculty Workload Data</vt:lpstr>
      <vt:lpstr>Faculty Workload Analysis</vt:lpstr>
      <vt:lpstr>Underfilled Sections Data</vt:lpstr>
      <vt:lpstr>Underfilled Sections Analysis</vt:lpstr>
      <vt:lpstr>Small Courses Data</vt:lpstr>
      <vt:lpstr>Small Courses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dcterms:created xsi:type="dcterms:W3CDTF">2020-09-14T21:23:13Z</dcterms:created>
  <dcterms:modified xsi:type="dcterms:W3CDTF">2021-02-08T14:18:20Z</dcterms:modified>
</cp:coreProperties>
</file>