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autoCompressPictures="0"/>
  <xr:revisionPtr revIDLastSave="0" documentId="13_ncr:1_{28EB25B7-B1E2-4D3B-9315-6BF0A2B219FA}" xr6:coauthVersionLast="45" xr6:coauthVersionMax="45" xr10:uidLastSave="{00000000-0000-0000-0000-000000000000}"/>
  <bookViews>
    <workbookView xWindow="57480" yWindow="-120" windowWidth="29040" windowHeight="15840" tabRatio="821" activeTab="1" xr2:uid="{00000000-000D-0000-FFFF-FFFF00000000}"/>
  </bookViews>
  <sheets>
    <sheet name="Data" sheetId="25" r:id="rId1"/>
    <sheet name="Trends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2" l="1"/>
  <c r="D6" i="22"/>
  <c r="D7" i="22"/>
  <c r="C29" i="22" l="1"/>
  <c r="C37" i="22"/>
  <c r="C36" i="22"/>
  <c r="C35" i="22"/>
  <c r="C28" i="22"/>
  <c r="C23" i="22"/>
  <c r="C22" i="22"/>
  <c r="C21" i="22"/>
  <c r="C20" i="22"/>
  <c r="C19" i="22"/>
  <c r="K14" i="22"/>
  <c r="I14" i="22"/>
  <c r="G14" i="22"/>
  <c r="E14" i="22"/>
  <c r="C14" i="22"/>
  <c r="K13" i="22"/>
  <c r="I13" i="22"/>
  <c r="G13" i="22"/>
  <c r="E13" i="22"/>
  <c r="C13" i="22"/>
  <c r="K12" i="22"/>
  <c r="I12" i="22"/>
  <c r="G12" i="22"/>
  <c r="E12" i="22"/>
  <c r="C12" i="22"/>
  <c r="G7" i="22"/>
  <c r="E7" i="22"/>
  <c r="C7" i="22"/>
  <c r="G6" i="22"/>
  <c r="E6" i="22"/>
  <c r="H7" i="22"/>
  <c r="H6" i="22"/>
  <c r="C6" i="22"/>
  <c r="H5" i="22"/>
  <c r="C5" i="22"/>
  <c r="G5" i="22"/>
  <c r="E5" i="22"/>
  <c r="B5" i="22"/>
  <c r="B6" i="22"/>
  <c r="B7" i="22"/>
  <c r="F14" i="22" l="1"/>
  <c r="D14" i="22"/>
  <c r="J14" i="22"/>
  <c r="H14" i="22"/>
  <c r="B14" i="22"/>
  <c r="F7" i="22"/>
  <c r="B37" i="22"/>
  <c r="B36" i="22"/>
  <c r="B35" i="22"/>
  <c r="J13" i="22"/>
  <c r="H13" i="22"/>
  <c r="D13" i="22"/>
  <c r="F13" i="22"/>
  <c r="B13" i="22"/>
  <c r="J12" i="22"/>
  <c r="H12" i="22"/>
  <c r="D12" i="22"/>
  <c r="F12" i="22"/>
  <c r="B12" i="22"/>
  <c r="F5" i="22"/>
  <c r="F6" i="22"/>
</calcChain>
</file>

<file path=xl/sharedStrings.xml><?xml version="1.0" encoding="utf-8"?>
<sst xmlns="http://schemas.openxmlformats.org/spreadsheetml/2006/main" count="554" uniqueCount="220">
  <si>
    <t>No</t>
  </si>
  <si>
    <t>Religious</t>
  </si>
  <si>
    <t>Medium</t>
  </si>
  <si>
    <t>Private</t>
  </si>
  <si>
    <t>South</t>
  </si>
  <si>
    <t>William Carey University</t>
  </si>
  <si>
    <t>Small</t>
  </si>
  <si>
    <t>Public</t>
  </si>
  <si>
    <t>Fort Valley State University</t>
  </si>
  <si>
    <t>Barry University</t>
  </si>
  <si>
    <t>Athens State University</t>
  </si>
  <si>
    <t>Alabama A&amp;M University</t>
  </si>
  <si>
    <t>Mountain West</t>
  </si>
  <si>
    <t>Large</t>
  </si>
  <si>
    <t>Brigham Young University</t>
  </si>
  <si>
    <t>Central State University</t>
  </si>
  <si>
    <t>Bismarck State College</t>
  </si>
  <si>
    <t>Mid-Atlantic/Northeast</t>
  </si>
  <si>
    <t>Delaware State University</t>
  </si>
  <si>
    <t>http://jobs.pepperdine.edu/cw/en/job/499775/vice-president-for-community-belonging-and-chief-diversity-officer</t>
  </si>
  <si>
    <t>Pacific West</t>
  </si>
  <si>
    <t>Pepperdine University</t>
  </si>
  <si>
    <t>https://main.hercjobs.org/jobs/14009940/vice-president-for-diversity-equity-and-inclusion</t>
  </si>
  <si>
    <t>Texas Lutheran University</t>
  </si>
  <si>
    <t>https://diversity.usc.edu/update-on-chief-inclusion-and-diversity-officer-role/</t>
  </si>
  <si>
    <t>University of Southern California</t>
  </si>
  <si>
    <t>Occidental College</t>
  </si>
  <si>
    <t>Colorado School of Mines</t>
  </si>
  <si>
    <t>https://cdo.ufl.edu/about/</t>
  </si>
  <si>
    <t>Yes</t>
  </si>
  <si>
    <t>President</t>
  </si>
  <si>
    <t>Chief Diversity Officer and Senior Advisor to President</t>
  </si>
  <si>
    <t xml:space="preserve">University of Florida </t>
  </si>
  <si>
    <t>unclear</t>
  </si>
  <si>
    <t>Woodbury University</t>
  </si>
  <si>
    <t>Dean</t>
  </si>
  <si>
    <t>Carroll College</t>
  </si>
  <si>
    <t>Chancellor</t>
  </si>
  <si>
    <t>Director of the Office of Equity, Diversity, and Inclusion</t>
  </si>
  <si>
    <t>University of Wisconsin-Superior</t>
  </si>
  <si>
    <t>Vice President for Student Development and Dean of Students</t>
  </si>
  <si>
    <t>Director of Intercultural Student Life</t>
  </si>
  <si>
    <t>Kalamazoo College</t>
  </si>
  <si>
    <t>https://www.regiscollege.edu/about-regis/center-inclusive-excellence</t>
  </si>
  <si>
    <t>Vice President</t>
  </si>
  <si>
    <t>Associate Vice President for Inclusive Excellence and Chief Diversity Officer</t>
  </si>
  <si>
    <t>Regis University</t>
  </si>
  <si>
    <t>https://www.vanderbilt.edu/equity-diversity-inclusion/people/</t>
  </si>
  <si>
    <t>Vice Chancellor for Equity, Diversity, and Inclusion and Chief Diversity Officer</t>
  </si>
  <si>
    <t>Vanderbilt University</t>
  </si>
  <si>
    <t>Dean of Students</t>
  </si>
  <si>
    <t xml:space="preserve">Director of Multicultural Affairs </t>
  </si>
  <si>
    <t>Prairie View A&amp;M University</t>
  </si>
  <si>
    <t>University of Oregon</t>
  </si>
  <si>
    <t>https://president.sdsu.edu/leadership/sdsu-org-chart-fall-2020.pdf</t>
  </si>
  <si>
    <t>Vice President and Chief Diversity Officer</t>
  </si>
  <si>
    <t>Hispanic Serving Institution</t>
  </si>
  <si>
    <t>San Diego State University</t>
  </si>
  <si>
    <t>Vice President for Student Life</t>
  </si>
  <si>
    <t>Assistant Vice President for Diversity, Justice, and Sustainability</t>
  </si>
  <si>
    <t>Pacific Lutheran University</t>
  </si>
  <si>
    <t>Lewis &amp; Clark College</t>
  </si>
  <si>
    <t>https://www.cwu.edu/president/sites/cts.cwu.edu.president/files/documents/org-chart-president-cabinet.pdf</t>
  </si>
  <si>
    <t>Vice President of Inclusivity and Diversity</t>
  </si>
  <si>
    <t>Central Washington University</t>
  </si>
  <si>
    <t>Vice President for Equity, Diversity, and Inclusion</t>
  </si>
  <si>
    <t>University of Utah</t>
  </si>
  <si>
    <t>https://www.fortlewis.edu/Portals/7/assets/human-resources/docs/FLC-organizational-chart.pdf</t>
  </si>
  <si>
    <t>Provost</t>
  </si>
  <si>
    <t>Director of Diversity Collaborative</t>
  </si>
  <si>
    <t>Native American Serving Institution</t>
  </si>
  <si>
    <t>Fort Lewis College</t>
  </si>
  <si>
    <t>Vice President for Student Services</t>
  </si>
  <si>
    <t xml:space="preserve">Director of Diversity, Advocacy, and Health </t>
  </si>
  <si>
    <t>Colorado Mesa University</t>
  </si>
  <si>
    <t>Arizona State University</t>
  </si>
  <si>
    <t>Vice President for Diversity and Inclusion</t>
  </si>
  <si>
    <t>Western Michigan University</t>
  </si>
  <si>
    <t>https://diversity.wustl.edu/framework/message-vice-provost/</t>
  </si>
  <si>
    <t>Washington University in St. Louis</t>
  </si>
  <si>
    <t>Vice Chancellor for Inclusion, Diversity, and Equity</t>
  </si>
  <si>
    <t>University of Missouri</t>
  </si>
  <si>
    <t>Vice Provost for Diversity and Equity</t>
  </si>
  <si>
    <t xml:space="preserve">University of Kansas </t>
  </si>
  <si>
    <t>Executive Vice Chancellor and Provost</t>
  </si>
  <si>
    <t>Chief Diversity Officer and Associate Vice President</t>
  </si>
  <si>
    <t>University of Iowa</t>
  </si>
  <si>
    <t>Vice President for Diversity and Inclusion and Chief Diversity Officer</t>
  </si>
  <si>
    <t>Indiana Wesleyan University</t>
  </si>
  <si>
    <t>https://provost.indiana.edu/about/administration/vice-provost/index.html</t>
  </si>
  <si>
    <t xml:space="preserve">Provost </t>
  </si>
  <si>
    <t>Vice Provost for Diversity and Inclusion</t>
  </si>
  <si>
    <t>Dean of Students and Chief Diversity Officer</t>
  </si>
  <si>
    <t>Beloit College</t>
  </si>
  <si>
    <t xml:space="preserve">Vice President for Diversity, Equity, and Inclusion </t>
  </si>
  <si>
    <t xml:space="preserve">University of Virginia </t>
  </si>
  <si>
    <t>University of Mary Washington</t>
  </si>
  <si>
    <t>https://www.skidmore.edu/president/staff/</t>
  </si>
  <si>
    <t>Vice President for Strategic Planning and Institutional Diversity</t>
  </si>
  <si>
    <t>Skidmore College</t>
  </si>
  <si>
    <t>https://www.princeton.edu/provost/staff-directory/michele-minter/</t>
  </si>
  <si>
    <t>Princeton University</t>
  </si>
  <si>
    <t>Northeastern University</t>
  </si>
  <si>
    <t>Associate Vice President for Institutional Diversity and Equity</t>
  </si>
  <si>
    <t>Keene State College</t>
  </si>
  <si>
    <t>Chief Diversity Officer</t>
  </si>
  <si>
    <t>College of William &amp; Mary</t>
  </si>
  <si>
    <t>https://bluefieldstate.edu/resources/equity-diversity-and-inclusion</t>
  </si>
  <si>
    <t>Unclear</t>
  </si>
  <si>
    <t>Program Assistant in the Office of Equity, Diversity, and Inclusion</t>
  </si>
  <si>
    <t>Bluefield State College</t>
  </si>
  <si>
    <t>Vice President for Equity and Inclusion</t>
  </si>
  <si>
    <t>Bates College</t>
  </si>
  <si>
    <t>New York University</t>
  </si>
  <si>
    <t>Providence College</t>
  </si>
  <si>
    <t>University at Buffalo (SUNY Buffalo)</t>
  </si>
  <si>
    <t>https://willamette.edu/news/library/2020/09/jade-aguilar-accepts-position.html</t>
  </si>
  <si>
    <t xml:space="preserve">Vice President for Equity, Diversity, and Inclusion </t>
  </si>
  <si>
    <t>Willamette University</t>
  </si>
  <si>
    <t>Humboldt State University</t>
  </si>
  <si>
    <t>Vice President for Diversity, Equity, and Inclusion and Chief Diversity Officer</t>
  </si>
  <si>
    <t>Has staff?</t>
  </si>
  <si>
    <t>Reports to?</t>
  </si>
  <si>
    <t>Title</t>
  </si>
  <si>
    <t>CDO?</t>
  </si>
  <si>
    <t>Enrollment</t>
  </si>
  <si>
    <t>Size</t>
  </si>
  <si>
    <t>Public/Private</t>
  </si>
  <si>
    <t>Region</t>
  </si>
  <si>
    <t>Vice Provost for Inclusive Excellence</t>
  </si>
  <si>
    <t>n/a</t>
  </si>
  <si>
    <t>Mission (minority-serving, religious)</t>
  </si>
  <si>
    <t>HBCU</t>
  </si>
  <si>
    <t>Indiana University Bloomington</t>
  </si>
  <si>
    <t>University of North Carolina at Chapel Hill</t>
  </si>
  <si>
    <t>Trinity University</t>
  </si>
  <si>
    <t>Creighton University</t>
  </si>
  <si>
    <t>Western Colorado University</t>
  </si>
  <si>
    <t>Vice Provost for Inclusion and Community Engagement</t>
  </si>
  <si>
    <t>Vice Provost for Institutional Diversity and Inclusion</t>
  </si>
  <si>
    <t>Executive Director of the Office of Diversity &amp; Inclusion</t>
  </si>
  <si>
    <t>Dean of Diversity and Inclusion and Associate Vice President for Institutional Research and Planning</t>
  </si>
  <si>
    <t>Senior Vice President for Global Inclusion and Strategic Innovation and Chief Diversity Officer</t>
  </si>
  <si>
    <t>Senior Advisor for Diversity and Inclusion and Vice Provost for Institutional Diversity and Inclusion</t>
  </si>
  <si>
    <t>Vice Provost for Institutional Equity and Diversity</t>
  </si>
  <si>
    <t>Vice President of Institutional Diversity and Chief Diversity Officer</t>
  </si>
  <si>
    <t>Vice President of Equity and Access and Chief Diversity Officer</t>
  </si>
  <si>
    <t>Special Advisor for Equity and Inclusion and Chief Diversity Officer</t>
  </si>
  <si>
    <t>Vice Provost for Faculty Affairs and Diversity</t>
  </si>
  <si>
    <t>Director of the Center for Leadership, Equity, and Diversity</t>
  </si>
  <si>
    <t>Senior Vice President for Academic Affairs</t>
  </si>
  <si>
    <t xml:space="preserve">Executive Vice Chancellor and Provost </t>
  </si>
  <si>
    <t>Provost and Senior Vice President for Academic Affairs</t>
  </si>
  <si>
    <t>Chief Diversity Officer Scan: Trends</t>
  </si>
  <si>
    <t>Institution Size</t>
  </si>
  <si>
    <t>All</t>
  </si>
  <si>
    <t>Yes CDO</t>
  </si>
  <si>
    <t>No CDO</t>
  </si>
  <si>
    <t>Midwest</t>
  </si>
  <si>
    <t>No+</t>
  </si>
  <si>
    <t>Institution Region</t>
  </si>
  <si>
    <t>Chief Diversity Officer Scan: Data</t>
  </si>
  <si>
    <t>"No+" denotes an institution that does not currently employ a CDO but is searching for one</t>
  </si>
  <si>
    <t>CDO Reporting Structure</t>
  </si>
  <si>
    <t>CDO Additional Staff (1 or more)</t>
  </si>
  <si>
    <t>Links to sources</t>
  </si>
  <si>
    <t>https://provost.asu.edu/about/staff; https://inclusion.asu.edu/about</t>
  </si>
  <si>
    <t>https://www.bates.edu/equity-inclusion/our-staff/; https://www.bates.edu/president/leadership-team/</t>
  </si>
  <si>
    <t>https://www.beloit.edu/president-office/administration/; https://www.beloit.edu/offices/student-success-equity-community/contact-us/</t>
  </si>
  <si>
    <t>https://www.wm.edu/about/administration/provost/documents/wm_org_chart.pdf; https://www.wm.edu/offices/diversity/about/contact/glover_f.php</t>
  </si>
  <si>
    <t>http://www.coloradomesa.edu/student-services/team/index.html; https://www.coloradomesa.edu/student-services/diversity-advocacy/index.html</t>
  </si>
  <si>
    <t>https://www.creighton.edu/office-of-the-president/organization; https://www.creighton.edu/about/diversity-and-inclusion</t>
  </si>
  <si>
    <t>https://aavp.humboldt.edu/sites/default/files/20190903-oaaorgchart.pdf; https://diversity.humboldt.edu/People</t>
  </si>
  <si>
    <t>https://www.indwes.edu/about/administration/executive-council; https://www.indwes.edu/about/diversity/</t>
  </si>
  <si>
    <t>http://www.kzoo.edu/student-life/diversity/; https://studev.kzoo.edu/staff/#offices</t>
  </si>
  <si>
    <t xml:space="preserve">https://www.keene.edu/office/ir/assets/document/factbook/download/; https://www.keene.edu/campus/diversity/omss/, https://www.keene.edu/campus/diversity/office/, </t>
  </si>
  <si>
    <t>http://www.lclark.edu/about/leadership/; https://www.lclark.edu/about/equity-and-inclusion/staff/</t>
  </si>
  <si>
    <t>https://www.nyu.edu/about/leadership-university-administration/office-of-the-president/global-inclusion--diversity--and-strategic-innovation.html; https://www.nyu.edu/about/leadership-university-administration/office-of-the-president.html</t>
  </si>
  <si>
    <t>http://www.northeastern.edu/neuhome/about/administration/; https://provost.northeastern.edu/oidi/about/meet-our-team/</t>
  </si>
  <si>
    <t>https://www.plu.edu/president/wp-content/uploads/sites/39/2020/08/plu-org-chart-08-28-20.pdf; https://www.plu.edu/diversity-inclusion/staff/</t>
  </si>
  <si>
    <t>https://www.pvamu.edu/president/wp-content/uploads/sites/53/PV-PresOrganizationChart.pdf; https://www.pvamu.edu/multiculturalaffairs/contact-us/</t>
  </si>
  <si>
    <t>https://institutional-diversity.providence.edu/staff/; https://cpb-us-e1.wpmucdn.com/sites.providence.edu/dist/8/7/files/2020/07/president-office.pdf</t>
  </si>
  <si>
    <t>http://www.buffalo.edu/provost/admin-units.html; https://www.suny.edu/about/leadership/senior-staff/teresa-miller/#:~:text=Teresa%20A.,across%20SUNY%20and%20its%20campuses</t>
  </si>
  <si>
    <t>https://opsmanual.uiowa.edu/sites/opsmanual.uiowa.edu/files/wysiwyg_uploads/a01ui.pdf; https://provost.uiowa.edu/chief-diversity-officer-and-associate-vice-president; https://opsmanual.uiowa.edu/sites/opsmanual.uiowa.edu/files/wysiwyg_uploads/a02prov.pdf</t>
  </si>
  <si>
    <t>http://www.umw.edu/about/administration/organizational-charts/; https://diversity.umw.edu/mission-statement/contact-us/</t>
  </si>
  <si>
    <t>https://operations.missouri.edu/sites/default/filesun/2020-05/chancellor.pdf; https://diversity.missouri.edu/team/</t>
  </si>
  <si>
    <t>https://chancellor.unc.edu/wp-content/uploads/2020/11/09.2020_Org-Chart-Office-of-the-Chancellor_November-2020.pdf; https://diversity.unc.edu/about/office/taneisha-henderson/</t>
  </si>
  <si>
    <t>https://president.uoregon.edu/executive-leadership; https://inclusion.uoregon.edu/content/meet-office-vice-president-equity-and-inclusion-staff</t>
  </si>
  <si>
    <t>https://admin.utah.edu/svpaa-org/; https://diversity.utah.edu/our-team/</t>
  </si>
  <si>
    <t>https://ira.virginia.edu/university-organizational-chart; https://vpdiversity.virginia.edu/staff</t>
  </si>
  <si>
    <t>https://www.uwsuper.edu/hr/orgcharts/upload/Chancellor-s-Cabinet-Org-Chart.pdf; https://www.uwsuper.edu/edi/directory/index.cfm</t>
  </si>
  <si>
    <t>http://www.wmich.edu/president/seniorstaff; https://wmich.edu/diversity/directory</t>
  </si>
  <si>
    <t>https://westminstercollege.edu/about/office-of-the-president/presidents-cabinet; https://westminstercollege.edu/about/diversity-equity-and-inclusion/meet-the-diversity-equity-and-inclusion-team</t>
  </si>
  <si>
    <t>https://drive.google.com/drive/folders/0BxWnQSVjc0bbOS1jck9FS3VhQms; https://president.trinity.edu/presidents-corner/2020-07-06-1328</t>
  </si>
  <si>
    <r>
      <t xml:space="preserve">Westminster College </t>
    </r>
    <r>
      <rPr>
        <sz val="9"/>
        <color theme="1"/>
        <rFont val="Verdana"/>
        <family val="2"/>
        <scheme val="minor"/>
      </rPr>
      <t>(UT)</t>
    </r>
  </si>
  <si>
    <t>http://provost.ku.edu/sites/provost.ku.edu/files/docs/KU_Org_Chart.pdf; https://diversity.ku.edu/our-team</t>
  </si>
  <si>
    <t>http://my.woodbury.edu/SiteDirectory/WRSC/Institutional%20Proposal/Final%20Proposal%20Design%20Documents/organizational_chart.pdf; https://woodbury.edu/academics/resources/leadership-institute/</t>
  </si>
  <si>
    <t>Institution name</t>
  </si>
  <si>
    <t>CDO Dual Titling</t>
  </si>
  <si>
    <r>
      <t xml:space="preserve">Small </t>
    </r>
    <r>
      <rPr>
        <sz val="9"/>
        <color theme="1"/>
        <rFont val="Verdana"/>
        <family val="2"/>
        <scheme val="minor"/>
      </rPr>
      <t>(%)</t>
    </r>
  </si>
  <si>
    <r>
      <t xml:space="preserve">Medium </t>
    </r>
    <r>
      <rPr>
        <sz val="9"/>
        <color theme="1"/>
        <rFont val="Verdana"/>
        <family val="2"/>
        <scheme val="minor"/>
      </rPr>
      <t>(%)</t>
    </r>
  </si>
  <si>
    <r>
      <t xml:space="preserve">Large </t>
    </r>
    <r>
      <rPr>
        <sz val="9"/>
        <color theme="1"/>
        <rFont val="Verdana"/>
        <family val="2"/>
        <scheme val="minor"/>
      </rPr>
      <t>(%)</t>
    </r>
  </si>
  <si>
    <r>
      <t xml:space="preserve">South </t>
    </r>
    <r>
      <rPr>
        <sz val="9"/>
        <color theme="1"/>
        <rFont val="Verdana"/>
        <family val="2"/>
        <scheme val="minor"/>
      </rPr>
      <t>(%)</t>
    </r>
  </si>
  <si>
    <r>
      <rPr>
        <b/>
        <sz val="9"/>
        <color theme="1"/>
        <rFont val="Verdana"/>
        <family val="2"/>
        <scheme val="minor"/>
      </rPr>
      <t xml:space="preserve">Pacific West </t>
    </r>
    <r>
      <rPr>
        <sz val="9"/>
        <color theme="1"/>
        <rFont val="Verdana"/>
        <family val="2"/>
        <scheme val="minor"/>
      </rPr>
      <t>(%)</t>
    </r>
  </si>
  <si>
    <r>
      <t xml:space="preserve">Mid-Atlantic/Northeast </t>
    </r>
    <r>
      <rPr>
        <sz val="9"/>
        <color theme="1"/>
        <rFont val="Verdana"/>
        <family val="2"/>
        <scheme val="minor"/>
      </rPr>
      <t>(%)</t>
    </r>
  </si>
  <si>
    <r>
      <t xml:space="preserve">Midwest </t>
    </r>
    <r>
      <rPr>
        <sz val="9"/>
        <color theme="1"/>
        <rFont val="Verdana"/>
        <family val="2"/>
        <scheme val="minor"/>
      </rPr>
      <t>(%)</t>
    </r>
  </si>
  <si>
    <t>President/Chancellor</t>
  </si>
  <si>
    <t>%</t>
  </si>
  <si>
    <t>Given that percentages are rounded to the nearest whole number, the total sum may not always be 100% (e.g., 99%, 101%).</t>
  </si>
  <si>
    <r>
      <t xml:space="preserve">Mountain West </t>
    </r>
    <r>
      <rPr>
        <sz val="9"/>
        <color theme="1"/>
        <rFont val="Verdana"/>
        <family val="2"/>
        <scheme val="minor"/>
      </rPr>
      <t>(%)</t>
    </r>
  </si>
  <si>
    <r>
      <t xml:space="preserve">Small </t>
    </r>
    <r>
      <rPr>
        <sz val="9"/>
        <color theme="1"/>
        <rFont val="Verdana"/>
        <family val="2"/>
        <scheme val="minor"/>
      </rPr>
      <t>(number)</t>
    </r>
  </si>
  <si>
    <t>Number</t>
  </si>
  <si>
    <r>
      <t xml:space="preserve">Medium </t>
    </r>
    <r>
      <rPr>
        <sz val="9"/>
        <color theme="1"/>
        <rFont val="Verdana"/>
        <family val="2"/>
        <scheme val="minor"/>
      </rPr>
      <t>(number)</t>
    </r>
  </si>
  <si>
    <r>
      <t xml:space="preserve">Large </t>
    </r>
    <r>
      <rPr>
        <sz val="9"/>
        <color theme="1"/>
        <rFont val="Verdana"/>
        <family val="2"/>
        <scheme val="minor"/>
      </rPr>
      <t>(number)</t>
    </r>
  </si>
  <si>
    <r>
      <t xml:space="preserve">Total </t>
    </r>
    <r>
      <rPr>
        <sz val="9"/>
        <color theme="1"/>
        <rFont val="Verdana"/>
        <family val="2"/>
        <scheme val="minor"/>
      </rPr>
      <t>(number)</t>
    </r>
  </si>
  <si>
    <r>
      <t xml:space="preserve">Mountain West </t>
    </r>
    <r>
      <rPr>
        <sz val="9"/>
        <color theme="1"/>
        <rFont val="Verdana"/>
        <family val="2"/>
        <scheme val="minor"/>
      </rPr>
      <t>(number)</t>
    </r>
  </si>
  <si>
    <r>
      <t xml:space="preserve">South </t>
    </r>
    <r>
      <rPr>
        <sz val="9"/>
        <color theme="1"/>
        <rFont val="Verdana"/>
        <family val="2"/>
        <scheme val="minor"/>
      </rPr>
      <t>(number)</t>
    </r>
  </si>
  <si>
    <r>
      <t xml:space="preserve">Pacific West </t>
    </r>
    <r>
      <rPr>
        <sz val="9"/>
        <color theme="1"/>
        <rFont val="Verdana"/>
        <family val="2"/>
        <scheme val="minor"/>
      </rPr>
      <t>(number)</t>
    </r>
  </si>
  <si>
    <r>
      <t xml:space="preserve">Mid-Atlantic/Northeast </t>
    </r>
    <r>
      <rPr>
        <sz val="9"/>
        <color theme="1"/>
        <rFont val="Verdana"/>
        <family val="2"/>
        <scheme val="minor"/>
      </rPr>
      <t>(number)</t>
    </r>
  </si>
  <si>
    <r>
      <t xml:space="preserve">Midwest </t>
    </r>
    <r>
      <rPr>
        <sz val="9"/>
        <color theme="1"/>
        <rFont val="Verdana"/>
        <family val="2"/>
        <scheme val="minor"/>
      </rPr>
      <t>(number)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</si>
</sst>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9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b/>
      <sz val="9"/>
      <color theme="1"/>
      <name val="Verdana"/>
      <family val="2"/>
      <scheme val="minor"/>
    </font>
    <font>
      <i/>
      <sz val="9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13"/>
      <color theme="1"/>
      <name val="Verdana"/>
      <family val="2"/>
      <scheme val="minor"/>
    </font>
    <font>
      <i/>
      <sz val="10.5"/>
      <color theme="1"/>
      <name val="Verdana"/>
      <family val="2"/>
      <scheme val="minor"/>
    </font>
    <font>
      <sz val="9"/>
      <color rgb="FFCF0A2C"/>
      <name val="Verdana"/>
      <family val="2"/>
      <scheme val="minor"/>
    </font>
    <font>
      <sz val="9"/>
      <color rgb="FF6F912B"/>
      <name val="Verdana"/>
      <family val="2"/>
      <scheme val="minor"/>
    </font>
    <font>
      <sz val="9"/>
      <color rgb="FFD5801D"/>
      <name val="Verdana"/>
      <family val="2"/>
      <scheme val="minor"/>
    </font>
    <font>
      <b/>
      <sz val="9"/>
      <color theme="0"/>
      <name val="Verdana"/>
      <family val="2"/>
      <scheme val="minor"/>
    </font>
    <font>
      <u/>
      <sz val="9"/>
      <color theme="10"/>
      <name val="Arial"/>
      <family val="2"/>
    </font>
    <font>
      <u/>
      <sz val="9"/>
      <color theme="11"/>
      <name val="Arial"/>
      <family val="2"/>
    </font>
    <font>
      <sz val="9"/>
      <color theme="7"/>
      <name val="Verdana"/>
      <family val="2"/>
      <scheme val="minor"/>
    </font>
    <font>
      <sz val="20"/>
      <color theme="6"/>
      <name val="Rockwell"/>
      <family val="1"/>
    </font>
    <font>
      <i/>
      <sz val="9"/>
      <color theme="2" tint="-0.499984740745262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color theme="0"/>
      <name val="Verdana"/>
      <family val="2"/>
      <scheme val="minor"/>
    </font>
    <font>
      <b/>
      <sz val="10"/>
      <color theme="0"/>
      <name val="Verdana"/>
      <family val="2"/>
      <scheme val="minor"/>
    </font>
    <font>
      <u/>
      <sz val="9"/>
      <color theme="10"/>
      <name val="Verdana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09C"/>
        <bgColor indexed="64"/>
      </patternFill>
    </fill>
    <fill>
      <patternFill patternType="solid">
        <fgColor rgb="FFC3D99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C7D0"/>
        <bgColor indexed="64"/>
      </patternFill>
    </fill>
    <fill>
      <gradientFill degree="90">
        <stop position="0">
          <color theme="3"/>
        </stop>
        <stop position="1">
          <color theme="3"/>
        </stop>
      </gradientFill>
    </fill>
    <fill>
      <patternFill patternType="solid">
        <fgColor theme="7"/>
        <bgColor auto="1"/>
      </patternFill>
    </fill>
    <fill>
      <patternFill patternType="solid">
        <fgColor theme="8"/>
        <bgColor auto="1"/>
      </patternFill>
    </fill>
    <fill>
      <patternFill patternType="solid">
        <fgColor theme="4"/>
        <bgColor auto="1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medium">
        <color theme="7"/>
      </bottom>
      <diagonal/>
    </border>
    <border>
      <left/>
      <right/>
      <top style="double">
        <color theme="5"/>
      </top>
      <bottom/>
      <diagonal/>
    </border>
  </borders>
  <cellStyleXfs count="26">
    <xf numFmtId="0" fontId="0" fillId="0" borderId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1" applyNumberFormat="0" applyFill="0" applyBorder="0" applyAlignment="0" applyProtection="0"/>
    <xf numFmtId="0" fontId="6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7" fillId="8" borderId="0" applyNumberFormat="0" applyBorder="0" applyAlignment="0" applyProtection="0"/>
    <xf numFmtId="0" fontId="9" fillId="5" borderId="0" applyNumberFormat="0" applyBorder="0" applyAlignment="0" applyProtection="0"/>
    <xf numFmtId="0" fontId="1" fillId="3" borderId="2" applyNumberFormat="0" applyAlignment="0" applyProtection="0"/>
    <xf numFmtId="0" fontId="1" fillId="2" borderId="2" applyNumberFormat="0" applyAlignment="0" applyProtection="0"/>
    <xf numFmtId="0" fontId="1" fillId="0" borderId="2" applyNumberFormat="0" applyAlignment="0" applyProtection="0"/>
    <xf numFmtId="0" fontId="13" fillId="0" borderId="3" applyNumberFormat="0" applyFill="0" applyAlignment="0" applyProtection="0"/>
    <xf numFmtId="0" fontId="10" fillId="4" borderId="0" applyNumberFormat="0" applyAlignment="0" applyProtection="0"/>
    <xf numFmtId="0" fontId="7" fillId="0" borderId="0" applyNumberFormat="0" applyFill="0" applyBorder="0" applyAlignment="0" applyProtection="0"/>
    <xf numFmtId="0" fontId="1" fillId="5" borderId="0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10" borderId="0">
      <alignment horizontal="center" vertical="center"/>
    </xf>
    <xf numFmtId="0" fontId="2" fillId="12" borderId="0">
      <alignment horizontal="center" vertical="center" wrapText="1"/>
    </xf>
    <xf numFmtId="0" fontId="10" fillId="9" borderId="0">
      <alignment horizontal="center" vertical="center" wrapText="1"/>
    </xf>
    <xf numFmtId="0" fontId="10" fillId="11" borderId="0">
      <alignment horizontal="center" vertical="center" wrapText="1"/>
    </xf>
    <xf numFmtId="0" fontId="1" fillId="7" borderId="0"/>
    <xf numFmtId="43" fontId="1" fillId="0" borderId="0" applyFont="0" applyFill="0" applyBorder="0" applyAlignment="0" applyProtection="0"/>
    <xf numFmtId="0" fontId="16" fillId="13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24" applyNumberFormat="1" applyFont="1" applyFill="1" applyAlignment="1">
      <alignment horizontal="left"/>
    </xf>
    <xf numFmtId="164" fontId="0" fillId="0" borderId="0" xfId="24" applyNumberFormat="1" applyFont="1" applyFill="1" applyAlignment="1"/>
    <xf numFmtId="0" fontId="0" fillId="14" borderId="0" xfId="0" applyFill="1"/>
    <xf numFmtId="0" fontId="0" fillId="0" borderId="0" xfId="0" applyFont="1"/>
    <xf numFmtId="0" fontId="0" fillId="4" borderId="0" xfId="0" applyFill="1" applyAlignment="1">
      <alignment wrapText="1"/>
    </xf>
    <xf numFmtId="164" fontId="0" fillId="4" borderId="0" xfId="24" applyNumberFormat="1" applyFont="1" applyFill="1" applyAlignment="1">
      <alignment horizontal="left" wrapText="1"/>
    </xf>
    <xf numFmtId="0" fontId="0" fillId="14" borderId="0" xfId="0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0" xfId="0" applyBorder="1"/>
    <xf numFmtId="0" fontId="0" fillId="7" borderId="0" xfId="0" applyFill="1"/>
    <xf numFmtId="0" fontId="0" fillId="7" borderId="0" xfId="0" applyFill="1" applyBorder="1"/>
    <xf numFmtId="0" fontId="3" fillId="0" borderId="0" xfId="0" applyFont="1" applyAlignment="1">
      <alignment wrapText="1"/>
    </xf>
    <xf numFmtId="0" fontId="2" fillId="7" borderId="0" xfId="0" applyFont="1" applyFill="1"/>
    <xf numFmtId="0" fontId="2" fillId="7" borderId="0" xfId="0" applyFont="1" applyFill="1" applyAlignment="1">
      <alignment horizontal="left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Alignment="1">
      <alignment horizontal="fill"/>
    </xf>
    <xf numFmtId="0" fontId="19" fillId="0" borderId="0" xfId="17" applyFont="1" applyFill="1" applyAlignment="1" applyProtection="1">
      <alignment horizontal="fill"/>
    </xf>
    <xf numFmtId="0" fontId="0" fillId="0" borderId="0" xfId="0" applyFont="1" applyFill="1"/>
    <xf numFmtId="0" fontId="19" fillId="0" borderId="0" xfId="17" applyFont="1" applyAlignment="1" applyProtection="1">
      <alignment horizontal="fill"/>
    </xf>
    <xf numFmtId="9" fontId="0" fillId="7" borderId="0" xfId="0" applyNumberFormat="1" applyFill="1" applyBorder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0" xfId="0" applyFill="1" applyAlignment="1">
      <alignment horizontal="center"/>
    </xf>
    <xf numFmtId="9" fontId="0" fillId="7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9" fontId="0" fillId="15" borderId="0" xfId="0" applyNumberFormat="1" applyFill="1" applyAlignment="1">
      <alignment horizontal="center"/>
    </xf>
    <xf numFmtId="0" fontId="18" fillId="15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2" fillId="7" borderId="0" xfId="0" applyFont="1" applyFill="1" applyAlignment="1"/>
    <xf numFmtId="0" fontId="10" fillId="7" borderId="0" xfId="0" applyFont="1" applyFill="1" applyAlignment="1">
      <alignment horizontal="left"/>
    </xf>
    <xf numFmtId="0" fontId="17" fillId="13" borderId="4" xfId="25" applyFont="1" applyBorder="1" applyAlignment="1">
      <alignment horizontal="center"/>
    </xf>
    <xf numFmtId="0" fontId="16" fillId="13" borderId="4" xfId="25" applyFont="1" applyBorder="1" applyAlignment="1">
      <alignment horizontal="center"/>
    </xf>
    <xf numFmtId="0" fontId="18" fillId="4" borderId="0" xfId="0" applyFont="1" applyFill="1" applyAlignment="1">
      <alignment horizontal="center"/>
    </xf>
  </cellXfs>
  <cellStyles count="26">
    <cellStyle name="Accent5" xfId="25" builtinId="45"/>
    <cellStyle name="Bad" xfId="7" builtinId="27" customBuiltin="1"/>
    <cellStyle name="Button 1" xfId="21" xr:uid="{00000000-0005-0000-0000-000001000000}"/>
    <cellStyle name="Button 2" xfId="19" xr:uid="{00000000-0005-0000-0000-000002000000}"/>
    <cellStyle name="Button 3" xfId="22" xr:uid="{00000000-0005-0000-0000-000003000000}"/>
    <cellStyle name="Button 4" xfId="20" xr:uid="{00000000-0005-0000-0000-000004000000}"/>
    <cellStyle name="Calculation" xfId="11" builtinId="22" customBuiltin="1"/>
    <cellStyle name="Check Cell" xfId="13" builtinId="23" customBuiltin="1"/>
    <cellStyle name="Comma" xfId="24" builtinId="3"/>
    <cellStyle name="Explanatory Text" xfId="16" builtinId="53" customBuiltin="1"/>
    <cellStyle name="Followed Hyperlink" xfId="18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ighlight" xfId="23" xr:uid="{00000000-0005-0000-0000-00000F000000}"/>
    <cellStyle name="Hyperlink" xfId="17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Warning Text" xfId="14" builtinId="11" customBuiltin="1"/>
  </cellStyles>
  <dxfs count="13">
    <dxf>
      <font>
        <strike val="0"/>
        <outline val="0"/>
        <shadow val="0"/>
        <vertAlign val="baseline"/>
        <sz val="9"/>
        <name val="Verdana"/>
        <family val="2"/>
        <scheme val="minor"/>
      </font>
      <fill>
        <patternFill patternType="none">
          <fgColor indexed="64"/>
          <bgColor auto="1"/>
        </patternFill>
      </fill>
      <alignment horizontal="fil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9"/>
        <name val="Verdana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9"/>
        <name val="Verdana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9"/>
        <name val="Verdana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9"/>
        <name val="Verdana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9"/>
        <name val="Verdana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9"/>
        <name val="Verdana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9"/>
        <name val="Verdana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9"/>
        <name val="Verdana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9"/>
        <name val="Verdana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9"/>
        <name val="Verdana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9"/>
        <name val="Verdana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7"/>
        </patternFill>
      </fill>
      <alignment horizontal="general" vertical="bottom" textRotation="0" wrapText="1" indent="0" justifyLastLine="0" shrinkToFit="0" readingOrder="0"/>
    </dxf>
  </dxfs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193315</xdr:rowOff>
    </xdr:from>
    <xdr:ext cx="1534225" cy="636905"/>
    <xdr:pic>
      <xdr:nvPicPr>
        <xdr:cNvPr id="2" name="Picture 1">
          <a:extLst>
            <a:ext uri="{FF2B5EF4-FFF2-40B4-BE49-F238E27FC236}">
              <a16:creationId xmlns:a16="http://schemas.microsoft.com/office/drawing/2014/main" id="{7145A3D1-0CF1-4CE4-9809-60C809601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3315"/>
          <a:ext cx="1534225" cy="6369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191894</xdr:rowOff>
    </xdr:from>
    <xdr:ext cx="1534225" cy="636905"/>
    <xdr:pic>
      <xdr:nvPicPr>
        <xdr:cNvPr id="3" name="Picture 2">
          <a:extLst>
            <a:ext uri="{FF2B5EF4-FFF2-40B4-BE49-F238E27FC236}">
              <a16:creationId xmlns:a16="http://schemas.microsoft.com/office/drawing/2014/main" id="{8626CDFF-AFA1-4D18-B805-D98D66AD3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1894"/>
          <a:ext cx="1534225" cy="63690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E08AE5-A318-4AB1-9D4C-BD65AA6EC1BB}" name="Table1" displayName="Table1" ref="A3:K61" totalsRowShown="0" headerRowDxfId="12" dataDxfId="11">
  <autoFilter ref="A3:K61" xr:uid="{00000000-0009-0000-0100-000001000000}"/>
  <sortState xmlns:xlrd2="http://schemas.microsoft.com/office/spreadsheetml/2017/richdata2" ref="A4:K61">
    <sortCondition descending="1" ref="G3:G61"/>
  </sortState>
  <tableColumns count="11">
    <tableColumn id="1" xr3:uid="{00000000-0010-0000-0000-000001000000}" name="Institution name" dataDxfId="10"/>
    <tableColumn id="2" xr3:uid="{00000000-0010-0000-0000-000002000000}" name="Region" dataDxfId="9"/>
    <tableColumn id="3" xr3:uid="{00000000-0010-0000-0000-000003000000}" name="Public/Private" dataDxfId="8"/>
    <tableColumn id="4" xr3:uid="{00000000-0010-0000-0000-000004000000}" name="Size" dataDxfId="7"/>
    <tableColumn id="8" xr3:uid="{00000000-0010-0000-0000-000008000000}" name="Enrollment" dataDxfId="6"/>
    <tableColumn id="5" xr3:uid="{00000000-0010-0000-0000-000005000000}" name="Mission (minority-serving, religious)" dataDxfId="5"/>
    <tableColumn id="6" xr3:uid="{00000000-0010-0000-0000-000006000000}" name="CDO?" dataDxfId="4"/>
    <tableColumn id="11" xr3:uid="{00000000-0010-0000-0000-00000B000000}" name="Title" dataDxfId="3"/>
    <tableColumn id="10" xr3:uid="{00000000-0010-0000-0000-00000A000000}" name="Reports to?" dataDxfId="2"/>
    <tableColumn id="7" xr3:uid="{00000000-0010-0000-0000-000007000000}" name="Has staff?" dataDxfId="1"/>
    <tableColumn id="9" xr3:uid="{00000000-0010-0000-0000-000009000000}" name="Links to sources" dataDxfId="0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EAB Theme">
  <a:themeElements>
    <a:clrScheme name="EAB Theme Colors 2020">
      <a:dk1>
        <a:srgbClr val="333E48"/>
      </a:dk1>
      <a:lt1>
        <a:srgbClr val="FFFFFF"/>
      </a:lt1>
      <a:dk2>
        <a:srgbClr val="ED8B00"/>
      </a:dk2>
      <a:lt2>
        <a:srgbClr val="D6D8DA"/>
      </a:lt2>
      <a:accent1>
        <a:srgbClr val="C4C7CA"/>
      </a:accent1>
      <a:accent2>
        <a:srgbClr val="7FCFCF"/>
      </a:accent2>
      <a:accent3>
        <a:srgbClr val="004B87"/>
      </a:accent3>
      <a:accent4>
        <a:srgbClr val="0072CE"/>
      </a:accent4>
      <a:accent5>
        <a:srgbClr val="00355F"/>
      </a:accent5>
      <a:accent6>
        <a:srgbClr val="00B1B0"/>
      </a:accent6>
      <a:hlink>
        <a:srgbClr val="0072CE"/>
      </a:hlink>
      <a:folHlink>
        <a:srgbClr val="0072CE"/>
      </a:folHlink>
    </a:clrScheme>
    <a:fontScheme name="EAB Font Theme">
      <a:majorFont>
        <a:latin typeface="Rockwell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accent3"/>
        </a:solidFill>
        <a:ln w="12700">
          <a:solidFill>
            <a:schemeClr val="accent3"/>
          </a:solidFill>
          <a:miter lim="800000"/>
        </a:ln>
      </a:spPr>
      <a:bodyPr rot="0" spcFirstLastPara="0" vert="horz" wrap="square" lIns="91440" tIns="45720" rIns="91440" bIns="45720" numCol="1" spcCol="0" rtlCol="0" fromWordArt="0" anchor="t" anchorCtr="0" forceAA="0" compatLnSpc="1">
        <a:prstTxWarp prst="textNoShape">
          <a:avLst/>
        </a:prstTxWarp>
        <a:noAutofit/>
      </a:bodyPr>
      <a:lstStyle>
        <a:defPPr algn="ctr">
          <a:spcBef>
            <a:spcPts val="500"/>
          </a:spcBef>
          <a:defRPr sz="1000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gray">
        <a:ln w="12700">
          <a:solidFill>
            <a:schemeClr val="accent3"/>
          </a:solidFill>
          <a:miter lim="800000"/>
          <a:headEnd type="none"/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>
        <a:spAutoFit/>
      </a:bodyPr>
      <a:lstStyle>
        <a:defPPr>
          <a:spcBef>
            <a:spcPts val="500"/>
          </a:spcBef>
          <a:defRPr sz="900" dirty="0" smtClean="0"/>
        </a:defPPr>
      </a:lstStyle>
    </a:txDef>
  </a:objectDefaults>
  <a:extraClrSchemeLst/>
  <a:custClrLst>
    <a:custClr name="Dark Background">
      <a:srgbClr val="003D70"/>
    </a:custClr>
    <a:custClr name="Red">
      <a:srgbClr val="CF102D"/>
    </a:custClr>
    <a:custClr name="Yellow">
      <a:srgbClr val="F6D900"/>
    </a:custClr>
    <a:custClr name="Green">
      <a:srgbClr val="7FCB3B"/>
    </a:custClr>
    <a:custClr name="Purple">
      <a:srgbClr val="8B4BB3"/>
    </a:custClr>
    <a:custClr name="Light Blue">
      <a:srgbClr val="23B1F1"/>
    </a:custClr>
    <a:custClr name="Teal">
      <a:srgbClr val="35BDCB"/>
    </a:custClr>
    <a:custClr name="Not Used">
      <a:srgbClr val="FFFFFF"/>
    </a:custClr>
    <a:custClr name="Not Used">
      <a:srgbClr val="FFFFFF"/>
    </a:custClr>
    <a:custClr name="Not Used">
      <a:srgbClr val="FFFFFF"/>
    </a:custClr>
    <a:custClr name="Not Used">
      <a:srgbClr val="FFFFFF"/>
    </a:custClr>
    <a:custClr name="Red Tint">
      <a:srgbClr val="F47A74"/>
    </a:custClr>
    <a:custClr name="Yellow Tint">
      <a:srgbClr val="FFEE6D"/>
    </a:custClr>
    <a:custClr name="Green Tint">
      <a:srgbClr val="B0DF85"/>
    </a:custClr>
    <a:custClr name="Purple Tint">
      <a:srgbClr val="BD98D4"/>
    </a:custClr>
    <a:custClr name="Light Blue Tint">
      <a:srgbClr val="92D8F8"/>
    </a:custClr>
    <a:custClr name="Teal Tint">
      <a:srgbClr val="91DBE3"/>
    </a:custClr>
    <a:custClr name="Not Used">
      <a:srgbClr val="FFFFFF"/>
    </a:custClr>
    <a:custClr name="Not Used">
      <a:srgbClr val="FFFFFF"/>
    </a:custClr>
    <a:custClr name="Not Used">
      <a:srgbClr val="FFFFFF"/>
    </a:custClr>
  </a:custClrLst>
  <a:extLst>
    <a:ext uri="{05A4C25C-085E-4340-85A3-A5531E510DB2}">
      <thm15:themeFamily xmlns:thm15="http://schemas.microsoft.com/office/thememl/2012/main" name="EAB Theme" id="{1C12E30C-90BA-4157-A35B-C49ABFDBE824}" vid="{84FA26CE-DDE8-4193-B78E-AD4E277FC3CE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ld.westminstercollege.edu/diversity/?parent=4353&amp;detail=17899&amp;content=17901" TargetMode="External"/><Relationship Id="rId13" Type="http://schemas.openxmlformats.org/officeDocument/2006/relationships/hyperlink" Target="https://www.plu.edu/president/wp-content/uploads/sites/39/2020/08/plu-org-chart-08-28-20.pdf" TargetMode="External"/><Relationship Id="rId18" Type="http://schemas.openxmlformats.org/officeDocument/2006/relationships/hyperlink" Target="https://diversity.wustl.edu/framework/message-vice-provost/" TargetMode="External"/><Relationship Id="rId3" Type="http://schemas.openxmlformats.org/officeDocument/2006/relationships/hyperlink" Target="https://opsmanual.uiowa.edu/sites/opsmanual.uiowa.edu/files/wysiwyg_uploads/a02prov.pdf" TargetMode="External"/><Relationship Id="rId21" Type="http://schemas.openxmlformats.org/officeDocument/2006/relationships/hyperlink" Target="https://main.hercjobs.org/jobs/14009940/vice-president-for-diversity-equity-and-inclusion" TargetMode="External"/><Relationship Id="rId7" Type="http://schemas.openxmlformats.org/officeDocument/2006/relationships/hyperlink" Target="http://www.wmich.edu/president/seniorstaff" TargetMode="External"/><Relationship Id="rId12" Type="http://schemas.openxmlformats.org/officeDocument/2006/relationships/hyperlink" Target="http://www.lclark.edu/about/leadership/" TargetMode="External"/><Relationship Id="rId17" Type="http://schemas.openxmlformats.org/officeDocument/2006/relationships/hyperlink" Target="https://www.indwes.edu/about/administration/executive-council," TargetMode="External"/><Relationship Id="rId2" Type="http://schemas.openxmlformats.org/officeDocument/2006/relationships/hyperlink" Target="http://www.buffalo.edu/provost/messages/vpei.html" TargetMode="External"/><Relationship Id="rId16" Type="http://schemas.openxmlformats.org/officeDocument/2006/relationships/hyperlink" Target="https://provost.indiana.edu/about/administration/vice-provost/index.html" TargetMode="External"/><Relationship Id="rId20" Type="http://schemas.openxmlformats.org/officeDocument/2006/relationships/hyperlink" Target="http://jobs.pepperdine.edu/cw/en/job/499775/vice-president-for-community-belonging-and-chief-diversity-officer" TargetMode="External"/><Relationship Id="rId1" Type="http://schemas.openxmlformats.org/officeDocument/2006/relationships/hyperlink" Target="http://www.northeastern.edu/neuhome/about/administration/" TargetMode="External"/><Relationship Id="rId6" Type="http://schemas.openxmlformats.org/officeDocument/2006/relationships/hyperlink" Target="http://www.coloradomesa.edu/student-services/team/index.html" TargetMode="External"/><Relationship Id="rId11" Type="http://schemas.openxmlformats.org/officeDocument/2006/relationships/hyperlink" Target="https://www.cwu.edu/president/sites/cts.cwu.edu.president/files/documents/org-chart-president-cabinet.pdf" TargetMode="External"/><Relationship Id="rId24" Type="http://schemas.openxmlformats.org/officeDocument/2006/relationships/table" Target="../tables/table1.xml"/><Relationship Id="rId5" Type="http://schemas.openxmlformats.org/officeDocument/2006/relationships/hyperlink" Target="https://www.pvamu.edu/president/wp-content/uploads/sites/53/PV-PresOrganizationChart.pdf" TargetMode="External"/><Relationship Id="rId15" Type="http://schemas.openxmlformats.org/officeDocument/2006/relationships/hyperlink" Target="https://bluefieldstate.edu/resources/equity-diversity-and-inclusion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www.beloit.edu/president-office/administration/" TargetMode="External"/><Relationship Id="rId19" Type="http://schemas.openxmlformats.org/officeDocument/2006/relationships/hyperlink" Target="https://president.uoregon.edu/executive-leadership," TargetMode="External"/><Relationship Id="rId4" Type="http://schemas.openxmlformats.org/officeDocument/2006/relationships/hyperlink" Target="https://aavp.humboldt.edu/sites/default/files/20190903-oaaorgchart.pdf" TargetMode="External"/><Relationship Id="rId9" Type="http://schemas.openxmlformats.org/officeDocument/2006/relationships/hyperlink" Target="https://president.sdsu.edu/leadership/sdsu-org-chart-fall-2020.pdf" TargetMode="External"/><Relationship Id="rId14" Type="http://schemas.openxmlformats.org/officeDocument/2006/relationships/hyperlink" Target="https://www.skidmore.edu/president/staff/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F0D50-6016-4F17-8B0D-896EDB6B48DE}">
  <dimension ref="A1:N348"/>
  <sheetViews>
    <sheetView zoomScaleNormal="100" workbookViewId="0">
      <pane xSplit="1" ySplit="3" topLeftCell="E40" activePane="bottomRight" state="frozen"/>
      <selection pane="topRight" activeCell="B1" sqref="B1"/>
      <selection pane="bottomLeft" activeCell="A2" sqref="A2"/>
      <selection pane="bottomRight" activeCell="N43" sqref="N43"/>
    </sheetView>
  </sheetViews>
  <sheetFormatPr defaultRowHeight="12" x14ac:dyDescent="0.55000000000000004"/>
  <cols>
    <col min="1" max="1" width="32.390625" customWidth="1"/>
    <col min="2" max="2" width="18.4765625" customWidth="1"/>
    <col min="3" max="3" width="14.21484375" customWidth="1"/>
    <col min="4" max="4" width="11" customWidth="1"/>
    <col min="5" max="5" width="12" style="1" customWidth="1"/>
    <col min="6" max="6" width="12.0859375" customWidth="1"/>
    <col min="7" max="7" width="12.6953125" customWidth="1"/>
    <col min="8" max="8" width="38" customWidth="1"/>
    <col min="9" max="9" width="12.6953125" customWidth="1"/>
    <col min="11" max="11" width="46.12890625" customWidth="1"/>
  </cols>
  <sheetData>
    <row r="1" spans="1:14" ht="65" customHeight="1" thickBot="1" x14ac:dyDescent="0.7">
      <c r="A1" s="6"/>
      <c r="B1" s="6"/>
      <c r="C1" s="6"/>
      <c r="D1" s="6"/>
      <c r="E1" s="10"/>
      <c r="F1" s="6"/>
      <c r="G1" s="6"/>
      <c r="H1" s="6"/>
      <c r="I1" s="6"/>
      <c r="J1" s="6"/>
      <c r="K1" s="6"/>
    </row>
    <row r="2" spans="1:14" ht="18" customHeight="1" thickTop="1" x14ac:dyDescent="0.6">
      <c r="A2" s="40" t="s">
        <v>161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4" ht="48" x14ac:dyDescent="0.55000000000000004">
      <c r="A3" s="8" t="s">
        <v>197</v>
      </c>
      <c r="B3" s="8" t="s">
        <v>128</v>
      </c>
      <c r="C3" s="8" t="s">
        <v>127</v>
      </c>
      <c r="D3" s="8" t="s">
        <v>126</v>
      </c>
      <c r="E3" s="9" t="s">
        <v>125</v>
      </c>
      <c r="F3" s="8" t="s">
        <v>131</v>
      </c>
      <c r="G3" s="8" t="s">
        <v>124</v>
      </c>
      <c r="H3" s="8" t="s">
        <v>123</v>
      </c>
      <c r="I3" s="8" t="s">
        <v>122</v>
      </c>
      <c r="J3" s="8" t="s">
        <v>121</v>
      </c>
      <c r="K3" s="8" t="s">
        <v>165</v>
      </c>
    </row>
    <row r="4" spans="1:14" x14ac:dyDescent="0.55000000000000004">
      <c r="A4" s="11" t="s">
        <v>75</v>
      </c>
      <c r="B4" s="7" t="s">
        <v>12</v>
      </c>
      <c r="C4" s="7" t="s">
        <v>7</v>
      </c>
      <c r="D4" s="7" t="s">
        <v>13</v>
      </c>
      <c r="E4" s="5">
        <v>45073</v>
      </c>
      <c r="F4" s="7"/>
      <c r="G4" s="7" t="s">
        <v>29</v>
      </c>
      <c r="H4" s="7" t="s">
        <v>138</v>
      </c>
      <c r="I4" s="7" t="s">
        <v>68</v>
      </c>
      <c r="J4" s="7" t="s">
        <v>29</v>
      </c>
      <c r="K4" s="22" t="s">
        <v>166</v>
      </c>
    </row>
    <row r="5" spans="1:14" x14ac:dyDescent="0.55000000000000004">
      <c r="A5" s="11" t="s">
        <v>112</v>
      </c>
      <c r="B5" s="7" t="s">
        <v>17</v>
      </c>
      <c r="C5" s="7" t="s">
        <v>3</v>
      </c>
      <c r="D5" s="7" t="s">
        <v>6</v>
      </c>
      <c r="E5" s="4">
        <v>1820</v>
      </c>
      <c r="F5" s="7"/>
      <c r="G5" s="7" t="s">
        <v>29</v>
      </c>
      <c r="H5" s="7" t="s">
        <v>111</v>
      </c>
      <c r="I5" s="7" t="s">
        <v>30</v>
      </c>
      <c r="J5" s="7" t="s">
        <v>29</v>
      </c>
      <c r="K5" s="22" t="s">
        <v>167</v>
      </c>
      <c r="L5" s="21"/>
      <c r="M5" s="21"/>
      <c r="N5" s="21"/>
    </row>
    <row r="6" spans="1:14" x14ac:dyDescent="0.55000000000000004">
      <c r="A6" s="11" t="s">
        <v>93</v>
      </c>
      <c r="B6" s="7" t="s">
        <v>158</v>
      </c>
      <c r="C6" s="7" t="s">
        <v>3</v>
      </c>
      <c r="D6" s="7" t="s">
        <v>6</v>
      </c>
      <c r="E6" s="4">
        <v>1143</v>
      </c>
      <c r="F6" s="7"/>
      <c r="G6" s="7" t="s">
        <v>29</v>
      </c>
      <c r="H6" s="7" t="s">
        <v>92</v>
      </c>
      <c r="I6" s="7" t="s">
        <v>30</v>
      </c>
      <c r="J6" s="7" t="s">
        <v>29</v>
      </c>
      <c r="K6" s="23" t="s">
        <v>168</v>
      </c>
      <c r="L6" s="21"/>
      <c r="M6" s="21"/>
      <c r="N6" s="21"/>
    </row>
    <row r="7" spans="1:14" x14ac:dyDescent="0.55000000000000004">
      <c r="A7" s="11" t="s">
        <v>110</v>
      </c>
      <c r="B7" s="7" t="s">
        <v>17</v>
      </c>
      <c r="C7" s="7" t="s">
        <v>7</v>
      </c>
      <c r="D7" s="7" t="s">
        <v>6</v>
      </c>
      <c r="E7" s="4">
        <v>1241</v>
      </c>
      <c r="F7" s="7" t="s">
        <v>132</v>
      </c>
      <c r="G7" s="7" t="s">
        <v>29</v>
      </c>
      <c r="H7" s="7" t="s">
        <v>109</v>
      </c>
      <c r="I7" s="7" t="s">
        <v>108</v>
      </c>
      <c r="J7" s="7" t="s">
        <v>29</v>
      </c>
      <c r="K7" s="23" t="s">
        <v>107</v>
      </c>
      <c r="L7" s="21"/>
      <c r="M7" s="21"/>
      <c r="N7" s="21"/>
    </row>
    <row r="8" spans="1:14" x14ac:dyDescent="0.55000000000000004">
      <c r="A8" s="11" t="s">
        <v>64</v>
      </c>
      <c r="B8" s="7" t="s">
        <v>20</v>
      </c>
      <c r="C8" s="7" t="s">
        <v>7</v>
      </c>
      <c r="D8" s="7" t="s">
        <v>2</v>
      </c>
      <c r="E8" s="4">
        <v>11658</v>
      </c>
      <c r="F8" s="7"/>
      <c r="G8" s="7" t="s">
        <v>29</v>
      </c>
      <c r="H8" s="7" t="s">
        <v>63</v>
      </c>
      <c r="I8" s="7" t="s">
        <v>30</v>
      </c>
      <c r="J8" s="7" t="s">
        <v>108</v>
      </c>
      <c r="K8" s="23" t="s">
        <v>62</v>
      </c>
      <c r="L8" s="21"/>
      <c r="M8" s="21"/>
      <c r="N8" s="21"/>
    </row>
    <row r="9" spans="1:14" x14ac:dyDescent="0.55000000000000004">
      <c r="A9" s="11" t="s">
        <v>106</v>
      </c>
      <c r="B9" s="7" t="s">
        <v>17</v>
      </c>
      <c r="C9" s="7" t="s">
        <v>3</v>
      </c>
      <c r="D9" s="7" t="s">
        <v>2</v>
      </c>
      <c r="E9" s="4">
        <v>8773</v>
      </c>
      <c r="F9" s="7"/>
      <c r="G9" s="7" t="s">
        <v>29</v>
      </c>
      <c r="H9" s="7" t="s">
        <v>105</v>
      </c>
      <c r="I9" s="7" t="s">
        <v>30</v>
      </c>
      <c r="J9" s="7" t="s">
        <v>29</v>
      </c>
      <c r="K9" s="23" t="s">
        <v>169</v>
      </c>
      <c r="L9" s="21"/>
      <c r="M9" s="21"/>
      <c r="N9" s="21"/>
    </row>
    <row r="10" spans="1:14" x14ac:dyDescent="0.55000000000000004">
      <c r="A10" s="11" t="s">
        <v>74</v>
      </c>
      <c r="B10" s="7" t="s">
        <v>12</v>
      </c>
      <c r="C10" s="7" t="s">
        <v>7</v>
      </c>
      <c r="D10" s="7" t="s">
        <v>2</v>
      </c>
      <c r="E10" s="4">
        <v>9373</v>
      </c>
      <c r="F10" s="7"/>
      <c r="G10" s="7" t="s">
        <v>29</v>
      </c>
      <c r="H10" s="7" t="s">
        <v>73</v>
      </c>
      <c r="I10" s="7" t="s">
        <v>72</v>
      </c>
      <c r="J10" s="7" t="s">
        <v>0</v>
      </c>
      <c r="K10" s="23" t="s">
        <v>170</v>
      </c>
      <c r="L10" s="21"/>
      <c r="M10" s="21"/>
      <c r="N10" s="21"/>
    </row>
    <row r="11" spans="1:14" x14ac:dyDescent="0.55000000000000004">
      <c r="A11" s="11" t="s">
        <v>136</v>
      </c>
      <c r="B11" s="7" t="s">
        <v>158</v>
      </c>
      <c r="C11" s="7" t="s">
        <v>3</v>
      </c>
      <c r="D11" s="7" t="s">
        <v>2</v>
      </c>
      <c r="E11" s="4">
        <v>8821</v>
      </c>
      <c r="F11" s="7" t="s">
        <v>1</v>
      </c>
      <c r="G11" s="7" t="s">
        <v>29</v>
      </c>
      <c r="H11" s="7" t="s">
        <v>139</v>
      </c>
      <c r="I11" s="7" t="s">
        <v>30</v>
      </c>
      <c r="J11" s="7" t="s">
        <v>29</v>
      </c>
      <c r="K11" s="22" t="s">
        <v>171</v>
      </c>
      <c r="L11" s="21"/>
      <c r="M11" s="21"/>
      <c r="N11" s="21"/>
    </row>
    <row r="12" spans="1:14" x14ac:dyDescent="0.55000000000000004">
      <c r="A12" s="11" t="s">
        <v>71</v>
      </c>
      <c r="B12" s="7" t="s">
        <v>12</v>
      </c>
      <c r="C12" s="7" t="s">
        <v>7</v>
      </c>
      <c r="D12" s="7" t="s">
        <v>2</v>
      </c>
      <c r="E12" s="4">
        <v>3300</v>
      </c>
      <c r="F12" s="7" t="s">
        <v>70</v>
      </c>
      <c r="G12" s="7" t="s">
        <v>29</v>
      </c>
      <c r="H12" s="7" t="s">
        <v>69</v>
      </c>
      <c r="I12" s="7" t="s">
        <v>68</v>
      </c>
      <c r="J12" s="7" t="s">
        <v>29</v>
      </c>
      <c r="K12" s="23" t="s">
        <v>67</v>
      </c>
    </row>
    <row r="13" spans="1:14" x14ac:dyDescent="0.55000000000000004">
      <c r="A13" s="11" t="s">
        <v>119</v>
      </c>
      <c r="B13" s="7" t="s">
        <v>20</v>
      </c>
      <c r="C13" s="7" t="s">
        <v>7</v>
      </c>
      <c r="D13" s="7" t="s">
        <v>2</v>
      </c>
      <c r="E13" s="4">
        <v>7180</v>
      </c>
      <c r="F13" s="7"/>
      <c r="G13" s="7" t="s">
        <v>29</v>
      </c>
      <c r="H13" s="7" t="s">
        <v>140</v>
      </c>
      <c r="I13" s="7" t="s">
        <v>68</v>
      </c>
      <c r="J13" s="7" t="s">
        <v>29</v>
      </c>
      <c r="K13" s="23" t="s">
        <v>172</v>
      </c>
    </row>
    <row r="14" spans="1:14" x14ac:dyDescent="0.55000000000000004">
      <c r="A14" s="11" t="s">
        <v>133</v>
      </c>
      <c r="B14" s="7" t="s">
        <v>158</v>
      </c>
      <c r="C14" s="7" t="s">
        <v>7</v>
      </c>
      <c r="D14" s="7" t="s">
        <v>13</v>
      </c>
      <c r="E14" s="4">
        <v>43260</v>
      </c>
      <c r="F14" s="7"/>
      <c r="G14" s="7" t="s">
        <v>29</v>
      </c>
      <c r="H14" s="7" t="s">
        <v>91</v>
      </c>
      <c r="I14" s="7" t="s">
        <v>90</v>
      </c>
      <c r="J14" s="7" t="s">
        <v>29</v>
      </c>
      <c r="K14" s="23" t="s">
        <v>89</v>
      </c>
    </row>
    <row r="15" spans="1:14" x14ac:dyDescent="0.55000000000000004">
      <c r="A15" s="11" t="s">
        <v>88</v>
      </c>
      <c r="B15" s="7" t="s">
        <v>158</v>
      </c>
      <c r="C15" s="7" t="s">
        <v>3</v>
      </c>
      <c r="D15" s="7" t="s">
        <v>13</v>
      </c>
      <c r="E15" s="4">
        <v>11410</v>
      </c>
      <c r="F15" s="7" t="s">
        <v>1</v>
      </c>
      <c r="G15" s="7" t="s">
        <v>29</v>
      </c>
      <c r="H15" s="7" t="s">
        <v>87</v>
      </c>
      <c r="I15" s="7" t="s">
        <v>30</v>
      </c>
      <c r="J15" s="7" t="s">
        <v>29</v>
      </c>
      <c r="K15" s="23" t="s">
        <v>173</v>
      </c>
    </row>
    <row r="16" spans="1:14" x14ac:dyDescent="0.55000000000000004">
      <c r="A16" s="11" t="s">
        <v>42</v>
      </c>
      <c r="B16" s="7" t="s">
        <v>158</v>
      </c>
      <c r="C16" s="7" t="s">
        <v>3</v>
      </c>
      <c r="D16" s="7" t="s">
        <v>6</v>
      </c>
      <c r="E16" s="4">
        <v>1286</v>
      </c>
      <c r="F16" s="7"/>
      <c r="G16" s="7" t="s">
        <v>29</v>
      </c>
      <c r="H16" s="7" t="s">
        <v>41</v>
      </c>
      <c r="I16" s="7" t="s">
        <v>40</v>
      </c>
      <c r="J16" s="7" t="s">
        <v>0</v>
      </c>
      <c r="K16" s="22" t="s">
        <v>174</v>
      </c>
    </row>
    <row r="17" spans="1:11" x14ac:dyDescent="0.55000000000000004">
      <c r="A17" s="11" t="s">
        <v>104</v>
      </c>
      <c r="B17" s="7" t="s">
        <v>17</v>
      </c>
      <c r="C17" s="7" t="s">
        <v>7</v>
      </c>
      <c r="D17" s="7" t="s">
        <v>2</v>
      </c>
      <c r="E17" s="4">
        <v>3502</v>
      </c>
      <c r="F17" s="7"/>
      <c r="G17" s="7" t="s">
        <v>29</v>
      </c>
      <c r="H17" s="7" t="s">
        <v>103</v>
      </c>
      <c r="I17" s="7" t="s">
        <v>30</v>
      </c>
      <c r="J17" s="7" t="s">
        <v>0</v>
      </c>
      <c r="K17" s="22" t="s">
        <v>175</v>
      </c>
    </row>
    <row r="18" spans="1:11" x14ac:dyDescent="0.55000000000000004">
      <c r="A18" s="11" t="s">
        <v>61</v>
      </c>
      <c r="B18" s="7" t="s">
        <v>20</v>
      </c>
      <c r="C18" s="7" t="s">
        <v>3</v>
      </c>
      <c r="D18" s="7" t="s">
        <v>6</v>
      </c>
      <c r="E18" s="4">
        <v>3223</v>
      </c>
      <c r="F18" s="7"/>
      <c r="G18" s="7" t="s">
        <v>29</v>
      </c>
      <c r="H18" s="7" t="s">
        <v>141</v>
      </c>
      <c r="I18" s="7" t="s">
        <v>30</v>
      </c>
      <c r="J18" s="7" t="s">
        <v>29</v>
      </c>
      <c r="K18" s="23" t="s">
        <v>176</v>
      </c>
    </row>
    <row r="19" spans="1:11" x14ac:dyDescent="0.55000000000000004">
      <c r="A19" s="11" t="s">
        <v>113</v>
      </c>
      <c r="B19" s="7" t="s">
        <v>17</v>
      </c>
      <c r="C19" s="7" t="s">
        <v>3</v>
      </c>
      <c r="D19" s="7" t="s">
        <v>13</v>
      </c>
      <c r="E19" s="4">
        <v>52885</v>
      </c>
      <c r="F19" s="7"/>
      <c r="G19" s="7" t="s">
        <v>29</v>
      </c>
      <c r="H19" s="7" t="s">
        <v>142</v>
      </c>
      <c r="I19" s="7" t="s">
        <v>30</v>
      </c>
      <c r="J19" s="7" t="s">
        <v>29</v>
      </c>
      <c r="K19" s="22" t="s">
        <v>177</v>
      </c>
    </row>
    <row r="20" spans="1:11" x14ac:dyDescent="0.55000000000000004">
      <c r="A20" s="11" t="s">
        <v>102</v>
      </c>
      <c r="B20" s="7" t="s">
        <v>17</v>
      </c>
      <c r="C20" s="7" t="s">
        <v>3</v>
      </c>
      <c r="D20" s="7" t="s">
        <v>13</v>
      </c>
      <c r="E20" s="4">
        <v>22207</v>
      </c>
      <c r="F20" s="7"/>
      <c r="G20" s="7" t="s">
        <v>29</v>
      </c>
      <c r="H20" s="7" t="s">
        <v>143</v>
      </c>
      <c r="I20" s="24" t="s">
        <v>152</v>
      </c>
      <c r="J20" s="7" t="s">
        <v>29</v>
      </c>
      <c r="K20" s="23" t="s">
        <v>178</v>
      </c>
    </row>
    <row r="21" spans="1:11" x14ac:dyDescent="0.55000000000000004">
      <c r="A21" s="11" t="s">
        <v>60</v>
      </c>
      <c r="B21" s="7" t="s">
        <v>20</v>
      </c>
      <c r="C21" s="7" t="s">
        <v>3</v>
      </c>
      <c r="D21" s="7" t="s">
        <v>2</v>
      </c>
      <c r="E21" s="4">
        <v>3062</v>
      </c>
      <c r="F21" s="7" t="s">
        <v>1</v>
      </c>
      <c r="G21" s="7" t="s">
        <v>29</v>
      </c>
      <c r="H21" s="7" t="s">
        <v>59</v>
      </c>
      <c r="I21" s="7" t="s">
        <v>58</v>
      </c>
      <c r="J21" s="7" t="s">
        <v>29</v>
      </c>
      <c r="K21" s="23" t="s">
        <v>179</v>
      </c>
    </row>
    <row r="22" spans="1:11" x14ac:dyDescent="0.55000000000000004">
      <c r="A22" s="11" t="s">
        <v>52</v>
      </c>
      <c r="B22" s="7" t="s">
        <v>4</v>
      </c>
      <c r="C22" s="7" t="s">
        <v>7</v>
      </c>
      <c r="D22" s="7" t="s">
        <v>2</v>
      </c>
      <c r="E22" s="4">
        <v>8940</v>
      </c>
      <c r="F22" s="7" t="s">
        <v>132</v>
      </c>
      <c r="G22" s="7" t="s">
        <v>29</v>
      </c>
      <c r="H22" s="7" t="s">
        <v>51</v>
      </c>
      <c r="I22" s="7" t="s">
        <v>50</v>
      </c>
      <c r="J22" s="7" t="s">
        <v>0</v>
      </c>
      <c r="K22" s="23" t="s">
        <v>180</v>
      </c>
    </row>
    <row r="23" spans="1:11" x14ac:dyDescent="0.55000000000000004">
      <c r="A23" s="11" t="s">
        <v>101</v>
      </c>
      <c r="B23" s="7" t="s">
        <v>17</v>
      </c>
      <c r="C23" s="7" t="s">
        <v>3</v>
      </c>
      <c r="D23" s="7" t="s">
        <v>2</v>
      </c>
      <c r="E23" s="4">
        <v>8419</v>
      </c>
      <c r="F23" s="7"/>
      <c r="G23" s="7" t="s">
        <v>29</v>
      </c>
      <c r="H23" s="7" t="s">
        <v>144</v>
      </c>
      <c r="I23" s="7" t="s">
        <v>68</v>
      </c>
      <c r="J23" s="7" t="s">
        <v>29</v>
      </c>
      <c r="K23" s="22" t="s">
        <v>100</v>
      </c>
    </row>
    <row r="24" spans="1:11" x14ac:dyDescent="0.55000000000000004">
      <c r="A24" s="11" t="s">
        <v>114</v>
      </c>
      <c r="B24" s="7" t="s">
        <v>17</v>
      </c>
      <c r="C24" s="7" t="s">
        <v>3</v>
      </c>
      <c r="D24" s="7" t="s">
        <v>2</v>
      </c>
      <c r="E24" s="4">
        <v>4618</v>
      </c>
      <c r="F24" s="7" t="s">
        <v>1</v>
      </c>
      <c r="G24" s="7" t="s">
        <v>29</v>
      </c>
      <c r="H24" s="7" t="s">
        <v>145</v>
      </c>
      <c r="I24" s="7" t="s">
        <v>30</v>
      </c>
      <c r="J24" s="7" t="s">
        <v>29</v>
      </c>
      <c r="K24" s="23" t="s">
        <v>181</v>
      </c>
    </row>
    <row r="25" spans="1:11" x14ac:dyDescent="0.55000000000000004">
      <c r="A25" s="11" t="s">
        <v>46</v>
      </c>
      <c r="B25" s="7" t="s">
        <v>12</v>
      </c>
      <c r="C25" s="7" t="s">
        <v>3</v>
      </c>
      <c r="D25" s="7" t="s">
        <v>2</v>
      </c>
      <c r="E25" s="4">
        <v>6908</v>
      </c>
      <c r="F25" s="7" t="s">
        <v>1</v>
      </c>
      <c r="G25" s="7" t="s">
        <v>29</v>
      </c>
      <c r="H25" s="7" t="s">
        <v>45</v>
      </c>
      <c r="I25" s="7" t="s">
        <v>44</v>
      </c>
      <c r="J25" s="7" t="s">
        <v>29</v>
      </c>
      <c r="K25" s="22" t="s">
        <v>43</v>
      </c>
    </row>
    <row r="26" spans="1:11" x14ac:dyDescent="0.55000000000000004">
      <c r="A26" s="11" t="s">
        <v>57</v>
      </c>
      <c r="B26" s="7" t="s">
        <v>20</v>
      </c>
      <c r="C26" s="7" t="s">
        <v>7</v>
      </c>
      <c r="D26" s="7" t="s">
        <v>13</v>
      </c>
      <c r="E26" s="4">
        <v>35544</v>
      </c>
      <c r="F26" s="7" t="s">
        <v>56</v>
      </c>
      <c r="G26" s="7" t="s">
        <v>29</v>
      </c>
      <c r="H26" s="7" t="s">
        <v>55</v>
      </c>
      <c r="I26" s="7" t="s">
        <v>30</v>
      </c>
      <c r="J26" s="7" t="s">
        <v>29</v>
      </c>
      <c r="K26" s="23" t="s">
        <v>54</v>
      </c>
    </row>
    <row r="27" spans="1:11" x14ac:dyDescent="0.55000000000000004">
      <c r="A27" s="11" t="s">
        <v>99</v>
      </c>
      <c r="B27" s="7" t="s">
        <v>17</v>
      </c>
      <c r="C27" s="7" t="s">
        <v>3</v>
      </c>
      <c r="D27" s="7" t="s">
        <v>6</v>
      </c>
      <c r="E27" s="4">
        <v>2663</v>
      </c>
      <c r="F27" s="7"/>
      <c r="G27" s="7" t="s">
        <v>29</v>
      </c>
      <c r="H27" s="7" t="s">
        <v>98</v>
      </c>
      <c r="I27" s="7" t="s">
        <v>30</v>
      </c>
      <c r="J27" s="7" t="s">
        <v>0</v>
      </c>
      <c r="K27" s="23" t="s">
        <v>97</v>
      </c>
    </row>
    <row r="28" spans="1:11" x14ac:dyDescent="0.55000000000000004">
      <c r="A28" s="11" t="s">
        <v>115</v>
      </c>
      <c r="B28" s="7" t="s">
        <v>17</v>
      </c>
      <c r="C28" s="7" t="s">
        <v>7</v>
      </c>
      <c r="D28" s="7" t="s">
        <v>13</v>
      </c>
      <c r="E28" s="4">
        <v>31923</v>
      </c>
      <c r="F28" s="7"/>
      <c r="G28" s="7" t="s">
        <v>29</v>
      </c>
      <c r="H28" s="7" t="s">
        <v>129</v>
      </c>
      <c r="I28" s="7" t="s">
        <v>68</v>
      </c>
      <c r="J28" s="7" t="s">
        <v>0</v>
      </c>
      <c r="K28" s="23" t="s">
        <v>182</v>
      </c>
    </row>
    <row r="29" spans="1:11" x14ac:dyDescent="0.55000000000000004">
      <c r="A29" s="11" t="s">
        <v>32</v>
      </c>
      <c r="B29" s="7" t="s">
        <v>4</v>
      </c>
      <c r="C29" s="7" t="s">
        <v>7</v>
      </c>
      <c r="D29" s="7" t="s">
        <v>13</v>
      </c>
      <c r="E29" s="4">
        <v>52407</v>
      </c>
      <c r="F29" s="7"/>
      <c r="G29" s="7" t="s">
        <v>29</v>
      </c>
      <c r="H29" s="7" t="s">
        <v>31</v>
      </c>
      <c r="I29" s="7" t="s">
        <v>30</v>
      </c>
      <c r="J29" s="7" t="s">
        <v>29</v>
      </c>
      <c r="K29" s="22" t="s">
        <v>28</v>
      </c>
    </row>
    <row r="30" spans="1:11" x14ac:dyDescent="0.55000000000000004">
      <c r="A30" s="11" t="s">
        <v>86</v>
      </c>
      <c r="B30" s="7" t="s">
        <v>158</v>
      </c>
      <c r="C30" s="7" t="s">
        <v>7</v>
      </c>
      <c r="D30" s="7" t="s">
        <v>13</v>
      </c>
      <c r="E30" s="4">
        <v>31240</v>
      </c>
      <c r="F30" s="7"/>
      <c r="G30" s="7" t="s">
        <v>29</v>
      </c>
      <c r="H30" s="7" t="s">
        <v>85</v>
      </c>
      <c r="I30" s="7" t="s">
        <v>84</v>
      </c>
      <c r="J30" s="7" t="s">
        <v>29</v>
      </c>
      <c r="K30" s="23" t="s">
        <v>183</v>
      </c>
    </row>
    <row r="31" spans="1:11" x14ac:dyDescent="0.55000000000000004">
      <c r="A31" s="11" t="s">
        <v>83</v>
      </c>
      <c r="B31" s="7" t="s">
        <v>158</v>
      </c>
      <c r="C31" s="7" t="s">
        <v>7</v>
      </c>
      <c r="D31" s="7" t="s">
        <v>13</v>
      </c>
      <c r="E31" s="4">
        <v>27552</v>
      </c>
      <c r="F31" s="7"/>
      <c r="G31" s="7" t="s">
        <v>29</v>
      </c>
      <c r="H31" s="7" t="s">
        <v>82</v>
      </c>
      <c r="I31" s="7" t="s">
        <v>68</v>
      </c>
      <c r="J31" s="7" t="s">
        <v>29</v>
      </c>
      <c r="K31" s="22" t="s">
        <v>195</v>
      </c>
    </row>
    <row r="32" spans="1:11" x14ac:dyDescent="0.55000000000000004">
      <c r="A32" s="11" t="s">
        <v>96</v>
      </c>
      <c r="B32" s="7" t="s">
        <v>17</v>
      </c>
      <c r="C32" s="7" t="s">
        <v>7</v>
      </c>
      <c r="D32" s="7" t="s">
        <v>2</v>
      </c>
      <c r="E32" s="4">
        <v>4488</v>
      </c>
      <c r="F32" s="7"/>
      <c r="G32" s="7" t="s">
        <v>29</v>
      </c>
      <c r="H32" s="7" t="s">
        <v>146</v>
      </c>
      <c r="I32" s="7" t="s">
        <v>30</v>
      </c>
      <c r="J32" s="7" t="s">
        <v>0</v>
      </c>
      <c r="K32" s="22" t="s">
        <v>184</v>
      </c>
    </row>
    <row r="33" spans="1:11" x14ac:dyDescent="0.55000000000000004">
      <c r="A33" s="11" t="s">
        <v>81</v>
      </c>
      <c r="B33" s="7" t="s">
        <v>158</v>
      </c>
      <c r="C33" s="7" t="s">
        <v>7</v>
      </c>
      <c r="D33" s="7" t="s">
        <v>13</v>
      </c>
      <c r="E33" s="4">
        <v>30014</v>
      </c>
      <c r="F33" s="7"/>
      <c r="G33" s="7" t="s">
        <v>29</v>
      </c>
      <c r="H33" s="7" t="s">
        <v>80</v>
      </c>
      <c r="I33" s="7" t="s">
        <v>37</v>
      </c>
      <c r="J33" s="7" t="s">
        <v>29</v>
      </c>
      <c r="K33" s="22" t="s">
        <v>185</v>
      </c>
    </row>
    <row r="34" spans="1:11" x14ac:dyDescent="0.55000000000000004">
      <c r="A34" s="11" t="s">
        <v>134</v>
      </c>
      <c r="B34" s="7" t="s">
        <v>4</v>
      </c>
      <c r="C34" s="7" t="s">
        <v>7</v>
      </c>
      <c r="D34" s="7" t="s">
        <v>13</v>
      </c>
      <c r="E34" s="4">
        <v>29877</v>
      </c>
      <c r="F34" s="7"/>
      <c r="G34" s="7" t="s">
        <v>29</v>
      </c>
      <c r="H34" s="7" t="s">
        <v>147</v>
      </c>
      <c r="I34" s="24" t="s">
        <v>151</v>
      </c>
      <c r="J34" s="7" t="s">
        <v>29</v>
      </c>
      <c r="K34" s="22" t="s">
        <v>186</v>
      </c>
    </row>
    <row r="35" spans="1:11" x14ac:dyDescent="0.55000000000000004">
      <c r="A35" s="11" t="s">
        <v>53</v>
      </c>
      <c r="B35" s="7" t="s">
        <v>20</v>
      </c>
      <c r="C35" s="7" t="s">
        <v>7</v>
      </c>
      <c r="D35" s="7" t="s">
        <v>13</v>
      </c>
      <c r="E35" s="4">
        <v>22517</v>
      </c>
      <c r="F35" s="7"/>
      <c r="G35" s="7" t="s">
        <v>29</v>
      </c>
      <c r="H35" s="7" t="s">
        <v>111</v>
      </c>
      <c r="I35" s="7" t="s">
        <v>30</v>
      </c>
      <c r="J35" s="7" t="s">
        <v>29</v>
      </c>
      <c r="K35" s="23" t="s">
        <v>187</v>
      </c>
    </row>
    <row r="36" spans="1:11" x14ac:dyDescent="0.55000000000000004">
      <c r="A36" s="11" t="s">
        <v>66</v>
      </c>
      <c r="B36" s="7" t="s">
        <v>12</v>
      </c>
      <c r="C36" s="7" t="s">
        <v>7</v>
      </c>
      <c r="D36" s="7" t="s">
        <v>13</v>
      </c>
      <c r="E36" s="4">
        <v>32852</v>
      </c>
      <c r="F36" s="7"/>
      <c r="G36" s="7" t="s">
        <v>29</v>
      </c>
      <c r="H36" s="7" t="s">
        <v>65</v>
      </c>
      <c r="I36" s="7" t="s">
        <v>150</v>
      </c>
      <c r="J36" s="7" t="s">
        <v>29</v>
      </c>
      <c r="K36" s="23" t="s">
        <v>188</v>
      </c>
    </row>
    <row r="37" spans="1:11" x14ac:dyDescent="0.55000000000000004">
      <c r="A37" s="11" t="s">
        <v>95</v>
      </c>
      <c r="B37" s="7" t="s">
        <v>17</v>
      </c>
      <c r="C37" s="7" t="s">
        <v>7</v>
      </c>
      <c r="D37" s="7" t="s">
        <v>13</v>
      </c>
      <c r="E37" s="4">
        <v>25012</v>
      </c>
      <c r="F37" s="7"/>
      <c r="G37" s="7" t="s">
        <v>29</v>
      </c>
      <c r="H37" s="7" t="s">
        <v>94</v>
      </c>
      <c r="I37" s="7" t="s">
        <v>30</v>
      </c>
      <c r="J37" s="7" t="s">
        <v>29</v>
      </c>
      <c r="K37" s="22" t="s">
        <v>189</v>
      </c>
    </row>
    <row r="38" spans="1:11" x14ac:dyDescent="0.55000000000000004">
      <c r="A38" s="11" t="s">
        <v>39</v>
      </c>
      <c r="B38" s="7" t="s">
        <v>158</v>
      </c>
      <c r="C38" s="7" t="s">
        <v>7</v>
      </c>
      <c r="D38" s="7" t="s">
        <v>6</v>
      </c>
      <c r="E38" s="4">
        <v>2614</v>
      </c>
      <c r="F38" s="7"/>
      <c r="G38" s="7" t="s">
        <v>29</v>
      </c>
      <c r="H38" s="7" t="s">
        <v>38</v>
      </c>
      <c r="I38" s="7" t="s">
        <v>37</v>
      </c>
      <c r="J38" s="7" t="s">
        <v>29</v>
      </c>
      <c r="K38" s="22" t="s">
        <v>190</v>
      </c>
    </row>
    <row r="39" spans="1:11" x14ac:dyDescent="0.55000000000000004">
      <c r="A39" s="11" t="s">
        <v>49</v>
      </c>
      <c r="B39" s="7" t="s">
        <v>4</v>
      </c>
      <c r="C39" s="7" t="s">
        <v>3</v>
      </c>
      <c r="D39" s="7" t="s">
        <v>13</v>
      </c>
      <c r="E39" s="4">
        <v>13131</v>
      </c>
      <c r="F39" s="7"/>
      <c r="G39" s="7" t="s">
        <v>29</v>
      </c>
      <c r="H39" s="7" t="s">
        <v>48</v>
      </c>
      <c r="I39" s="7" t="s">
        <v>37</v>
      </c>
      <c r="J39" s="7" t="s">
        <v>29</v>
      </c>
      <c r="K39" s="22" t="s">
        <v>47</v>
      </c>
    </row>
    <row r="40" spans="1:11" x14ac:dyDescent="0.55000000000000004">
      <c r="A40" s="11" t="s">
        <v>79</v>
      </c>
      <c r="B40" s="7" t="s">
        <v>158</v>
      </c>
      <c r="C40" s="7" t="s">
        <v>3</v>
      </c>
      <c r="D40" s="7" t="s">
        <v>13</v>
      </c>
      <c r="E40" s="4">
        <v>16191</v>
      </c>
      <c r="F40" s="7"/>
      <c r="G40" s="7" t="s">
        <v>29</v>
      </c>
      <c r="H40" s="7" t="s">
        <v>148</v>
      </c>
      <c r="I40" s="7" t="s">
        <v>68</v>
      </c>
      <c r="J40" s="7" t="s">
        <v>29</v>
      </c>
      <c r="K40" s="23" t="s">
        <v>78</v>
      </c>
    </row>
    <row r="41" spans="1:11" x14ac:dyDescent="0.55000000000000004">
      <c r="A41" s="11" t="s">
        <v>77</v>
      </c>
      <c r="B41" s="7" t="s">
        <v>158</v>
      </c>
      <c r="C41" s="7" t="s">
        <v>7</v>
      </c>
      <c r="D41" s="7" t="s">
        <v>13</v>
      </c>
      <c r="E41" s="4">
        <v>21470</v>
      </c>
      <c r="F41" s="7"/>
      <c r="G41" s="7" t="s">
        <v>29</v>
      </c>
      <c r="H41" s="7" t="s">
        <v>76</v>
      </c>
      <c r="I41" s="7" t="s">
        <v>30</v>
      </c>
      <c r="J41" s="7" t="s">
        <v>29</v>
      </c>
      <c r="K41" s="23" t="s">
        <v>191</v>
      </c>
    </row>
    <row r="42" spans="1:11" x14ac:dyDescent="0.55000000000000004">
      <c r="A42" s="11" t="s">
        <v>194</v>
      </c>
      <c r="B42" s="7" t="s">
        <v>12</v>
      </c>
      <c r="C42" s="7" t="s">
        <v>3</v>
      </c>
      <c r="D42" s="7" t="s">
        <v>6</v>
      </c>
      <c r="E42" s="4">
        <v>2215</v>
      </c>
      <c r="F42" s="7"/>
      <c r="G42" s="7" t="s">
        <v>29</v>
      </c>
      <c r="H42" s="7" t="s">
        <v>120</v>
      </c>
      <c r="I42" s="7" t="s">
        <v>30</v>
      </c>
      <c r="J42" s="7" t="s">
        <v>29</v>
      </c>
      <c r="K42" s="23" t="s">
        <v>192</v>
      </c>
    </row>
    <row r="43" spans="1:11" x14ac:dyDescent="0.55000000000000004">
      <c r="A43" s="11" t="s">
        <v>118</v>
      </c>
      <c r="B43" s="7" t="s">
        <v>20</v>
      </c>
      <c r="C43" s="7" t="s">
        <v>3</v>
      </c>
      <c r="D43" s="7" t="s">
        <v>6</v>
      </c>
      <c r="E43" s="4">
        <v>2179</v>
      </c>
      <c r="F43" s="7"/>
      <c r="G43" s="7" t="s">
        <v>29</v>
      </c>
      <c r="H43" s="7" t="s">
        <v>117</v>
      </c>
      <c r="I43" s="7" t="s">
        <v>30</v>
      </c>
      <c r="J43" s="7" t="s">
        <v>29</v>
      </c>
      <c r="K43" s="22" t="s">
        <v>116</v>
      </c>
    </row>
    <row r="44" spans="1:11" x14ac:dyDescent="0.55000000000000004">
      <c r="A44" s="11" t="s">
        <v>34</v>
      </c>
      <c r="B44" s="7" t="s">
        <v>20</v>
      </c>
      <c r="C44" s="7" t="s">
        <v>3</v>
      </c>
      <c r="D44" s="7" t="s">
        <v>6</v>
      </c>
      <c r="E44" s="4">
        <v>1225</v>
      </c>
      <c r="F44" s="7"/>
      <c r="G44" s="7" t="s">
        <v>29</v>
      </c>
      <c r="H44" s="7" t="s">
        <v>149</v>
      </c>
      <c r="I44" s="7" t="s">
        <v>108</v>
      </c>
      <c r="J44" s="7" t="s">
        <v>33</v>
      </c>
      <c r="K44" s="22" t="s">
        <v>196</v>
      </c>
    </row>
    <row r="45" spans="1:11" x14ac:dyDescent="0.55000000000000004">
      <c r="A45" s="11" t="s">
        <v>21</v>
      </c>
      <c r="B45" s="7" t="s">
        <v>20</v>
      </c>
      <c r="C45" s="7" t="s">
        <v>3</v>
      </c>
      <c r="D45" s="7" t="s">
        <v>2</v>
      </c>
      <c r="E45" s="4">
        <v>8824</v>
      </c>
      <c r="F45" s="7" t="s">
        <v>1</v>
      </c>
      <c r="G45" s="7" t="s">
        <v>159</v>
      </c>
      <c r="H45" s="7" t="s">
        <v>130</v>
      </c>
      <c r="I45" s="7"/>
      <c r="J45" s="7"/>
      <c r="K45" s="23" t="s">
        <v>19</v>
      </c>
    </row>
    <row r="46" spans="1:11" x14ac:dyDescent="0.55000000000000004">
      <c r="A46" s="11" t="s">
        <v>23</v>
      </c>
      <c r="B46" s="7" t="s">
        <v>4</v>
      </c>
      <c r="C46" s="7" t="s">
        <v>3</v>
      </c>
      <c r="D46" s="7" t="s">
        <v>6</v>
      </c>
      <c r="E46" s="4">
        <v>1476</v>
      </c>
      <c r="F46" s="7" t="s">
        <v>1</v>
      </c>
      <c r="G46" s="7" t="s">
        <v>159</v>
      </c>
      <c r="H46" s="7" t="s">
        <v>130</v>
      </c>
      <c r="I46" s="7"/>
      <c r="J46" s="7"/>
      <c r="K46" s="25" t="s">
        <v>22</v>
      </c>
    </row>
    <row r="47" spans="1:11" x14ac:dyDescent="0.55000000000000004">
      <c r="A47" s="11" t="s">
        <v>135</v>
      </c>
      <c r="B47" s="7" t="s">
        <v>4</v>
      </c>
      <c r="C47" s="7" t="s">
        <v>3</v>
      </c>
      <c r="D47" s="7" t="s">
        <v>6</v>
      </c>
      <c r="E47" s="4">
        <v>2606</v>
      </c>
      <c r="F47" s="7" t="s">
        <v>1</v>
      </c>
      <c r="G47" s="7" t="s">
        <v>159</v>
      </c>
      <c r="H47" s="7" t="s">
        <v>130</v>
      </c>
      <c r="I47" s="7"/>
      <c r="J47" s="7"/>
      <c r="K47" s="22" t="s">
        <v>193</v>
      </c>
    </row>
    <row r="48" spans="1:11" x14ac:dyDescent="0.55000000000000004">
      <c r="A48" s="11" t="s">
        <v>25</v>
      </c>
      <c r="B48" s="7" t="s">
        <v>20</v>
      </c>
      <c r="C48" s="7" t="s">
        <v>3</v>
      </c>
      <c r="D48" s="7" t="s">
        <v>13</v>
      </c>
      <c r="E48" s="4">
        <v>48321</v>
      </c>
      <c r="F48" s="7"/>
      <c r="G48" s="7" t="s">
        <v>159</v>
      </c>
      <c r="H48" s="7" t="s">
        <v>130</v>
      </c>
      <c r="I48" s="7"/>
      <c r="J48" s="7"/>
      <c r="K48" s="22" t="s">
        <v>24</v>
      </c>
    </row>
    <row r="49" spans="1:11" x14ac:dyDescent="0.55000000000000004">
      <c r="A49" s="11" t="s">
        <v>11</v>
      </c>
      <c r="B49" s="7" t="s">
        <v>4</v>
      </c>
      <c r="C49" s="7" t="s">
        <v>7</v>
      </c>
      <c r="D49" s="7" t="s">
        <v>2</v>
      </c>
      <c r="E49" s="4">
        <v>6172</v>
      </c>
      <c r="F49" s="7" t="s">
        <v>132</v>
      </c>
      <c r="G49" s="7" t="s">
        <v>0</v>
      </c>
      <c r="H49" s="7" t="s">
        <v>130</v>
      </c>
      <c r="I49" s="7"/>
      <c r="J49" s="7"/>
      <c r="K49" s="22"/>
    </row>
    <row r="50" spans="1:11" x14ac:dyDescent="0.55000000000000004">
      <c r="A50" s="11" t="s">
        <v>10</v>
      </c>
      <c r="B50" s="7" t="s">
        <v>4</v>
      </c>
      <c r="C50" s="7" t="s">
        <v>7</v>
      </c>
      <c r="D50" s="7" t="s">
        <v>2</v>
      </c>
      <c r="E50" s="4">
        <v>2941</v>
      </c>
      <c r="F50" s="7"/>
      <c r="G50" s="7" t="s">
        <v>0</v>
      </c>
      <c r="H50" s="7" t="s">
        <v>130</v>
      </c>
      <c r="I50" s="7"/>
      <c r="J50" s="7"/>
      <c r="K50" s="22"/>
    </row>
    <row r="51" spans="1:11" x14ac:dyDescent="0.55000000000000004">
      <c r="A51" s="11" t="s">
        <v>9</v>
      </c>
      <c r="B51" s="7" t="s">
        <v>4</v>
      </c>
      <c r="C51" s="7" t="s">
        <v>3</v>
      </c>
      <c r="D51" s="7" t="s">
        <v>2</v>
      </c>
      <c r="E51" s="4">
        <v>7401</v>
      </c>
      <c r="F51" s="7" t="s">
        <v>1</v>
      </c>
      <c r="G51" s="7" t="s">
        <v>0</v>
      </c>
      <c r="H51" s="7" t="s">
        <v>130</v>
      </c>
      <c r="I51" s="7"/>
      <c r="J51" s="7"/>
      <c r="K51" s="22"/>
    </row>
    <row r="52" spans="1:11" x14ac:dyDescent="0.55000000000000004">
      <c r="A52" s="11" t="s">
        <v>16</v>
      </c>
      <c r="B52" s="7" t="s">
        <v>158</v>
      </c>
      <c r="C52" s="7" t="s">
        <v>7</v>
      </c>
      <c r="D52" s="7" t="s">
        <v>2</v>
      </c>
      <c r="E52" s="4">
        <v>3739</v>
      </c>
      <c r="F52" s="7"/>
      <c r="G52" s="7" t="s">
        <v>0</v>
      </c>
      <c r="H52" s="7" t="s">
        <v>130</v>
      </c>
      <c r="I52" s="7"/>
      <c r="J52" s="7"/>
      <c r="K52" s="22"/>
    </row>
    <row r="53" spans="1:11" x14ac:dyDescent="0.55000000000000004">
      <c r="A53" s="11" t="s">
        <v>14</v>
      </c>
      <c r="B53" s="7" t="s">
        <v>12</v>
      </c>
      <c r="C53" s="7" t="s">
        <v>3</v>
      </c>
      <c r="D53" s="7" t="s">
        <v>13</v>
      </c>
      <c r="E53" s="4">
        <v>34318</v>
      </c>
      <c r="F53" s="7" t="s">
        <v>1</v>
      </c>
      <c r="G53" s="7" t="s">
        <v>0</v>
      </c>
      <c r="H53" s="7" t="s">
        <v>130</v>
      </c>
      <c r="I53" s="7"/>
      <c r="J53" s="7"/>
      <c r="K53" s="22"/>
    </row>
    <row r="54" spans="1:11" x14ac:dyDescent="0.55000000000000004">
      <c r="A54" s="11" t="s">
        <v>36</v>
      </c>
      <c r="B54" s="7" t="s">
        <v>12</v>
      </c>
      <c r="C54" s="7" t="s">
        <v>3</v>
      </c>
      <c r="D54" s="7" t="s">
        <v>6</v>
      </c>
      <c r="E54" s="4">
        <v>1231</v>
      </c>
      <c r="F54" s="7" t="s">
        <v>1</v>
      </c>
      <c r="G54" s="7" t="s">
        <v>0</v>
      </c>
      <c r="H54" s="7" t="s">
        <v>130</v>
      </c>
      <c r="I54" s="7"/>
      <c r="J54" s="7"/>
      <c r="K54" s="22"/>
    </row>
    <row r="55" spans="1:11" x14ac:dyDescent="0.55000000000000004">
      <c r="A55" s="11" t="s">
        <v>15</v>
      </c>
      <c r="B55" s="7" t="s">
        <v>158</v>
      </c>
      <c r="C55" s="7" t="s">
        <v>7</v>
      </c>
      <c r="D55" s="7" t="s">
        <v>6</v>
      </c>
      <c r="E55" s="4">
        <v>2033</v>
      </c>
      <c r="F55" s="7" t="s">
        <v>132</v>
      </c>
      <c r="G55" s="7" t="s">
        <v>0</v>
      </c>
      <c r="H55" s="7" t="s">
        <v>130</v>
      </c>
      <c r="I55" s="7"/>
      <c r="J55" s="7"/>
      <c r="K55" s="22"/>
    </row>
    <row r="56" spans="1:11" x14ac:dyDescent="0.55000000000000004">
      <c r="A56" s="11" t="s">
        <v>27</v>
      </c>
      <c r="B56" s="7" t="s">
        <v>12</v>
      </c>
      <c r="C56" s="7" t="s">
        <v>7</v>
      </c>
      <c r="D56" s="7" t="s">
        <v>2</v>
      </c>
      <c r="E56" s="4">
        <v>6628</v>
      </c>
      <c r="F56" s="7"/>
      <c r="G56" s="7" t="s">
        <v>0</v>
      </c>
      <c r="H56" s="7" t="s">
        <v>130</v>
      </c>
      <c r="I56" s="7"/>
      <c r="J56" s="7"/>
      <c r="K56" s="23"/>
    </row>
    <row r="57" spans="1:11" x14ac:dyDescent="0.55000000000000004">
      <c r="A57" s="11" t="s">
        <v>18</v>
      </c>
      <c r="B57" s="7" t="s">
        <v>17</v>
      </c>
      <c r="C57" s="7" t="s">
        <v>7</v>
      </c>
      <c r="D57" s="7" t="s">
        <v>2</v>
      </c>
      <c r="E57" s="4">
        <v>4768</v>
      </c>
      <c r="F57" s="7" t="s">
        <v>132</v>
      </c>
      <c r="G57" s="7" t="s">
        <v>0</v>
      </c>
      <c r="H57" s="7" t="s">
        <v>130</v>
      </c>
      <c r="I57" s="7"/>
      <c r="J57" s="7"/>
      <c r="K57" s="22"/>
    </row>
    <row r="58" spans="1:11" x14ac:dyDescent="0.55000000000000004">
      <c r="A58" s="11" t="s">
        <v>8</v>
      </c>
      <c r="B58" s="7" t="s">
        <v>4</v>
      </c>
      <c r="C58" s="7" t="s">
        <v>7</v>
      </c>
      <c r="D58" s="7" t="s">
        <v>6</v>
      </c>
      <c r="E58" s="4">
        <v>2624</v>
      </c>
      <c r="F58" s="7" t="s">
        <v>132</v>
      </c>
      <c r="G58" s="7" t="s">
        <v>0</v>
      </c>
      <c r="H58" s="7" t="s">
        <v>130</v>
      </c>
      <c r="I58" s="7"/>
      <c r="J58" s="7"/>
      <c r="K58" s="22"/>
    </row>
    <row r="59" spans="1:11" x14ac:dyDescent="0.55000000000000004">
      <c r="A59" s="11" t="s">
        <v>26</v>
      </c>
      <c r="B59" s="7" t="s">
        <v>20</v>
      </c>
      <c r="C59" s="7" t="s">
        <v>3</v>
      </c>
      <c r="D59" s="7" t="s">
        <v>6</v>
      </c>
      <c r="E59" s="4">
        <v>1985</v>
      </c>
      <c r="F59" s="7"/>
      <c r="G59" s="7" t="s">
        <v>0</v>
      </c>
      <c r="H59" s="7" t="s">
        <v>130</v>
      </c>
      <c r="I59" s="7"/>
      <c r="J59" s="7"/>
      <c r="K59" s="23"/>
    </row>
    <row r="60" spans="1:11" x14ac:dyDescent="0.55000000000000004">
      <c r="A60" s="11" t="s">
        <v>137</v>
      </c>
      <c r="B60" s="7" t="s">
        <v>12</v>
      </c>
      <c r="C60" s="7" t="s">
        <v>7</v>
      </c>
      <c r="D60" s="7" t="s">
        <v>6</v>
      </c>
      <c r="E60" s="4">
        <v>3487</v>
      </c>
      <c r="F60" s="7"/>
      <c r="G60" s="7" t="s">
        <v>0</v>
      </c>
      <c r="H60" s="7" t="s">
        <v>130</v>
      </c>
      <c r="I60" s="7"/>
      <c r="J60" s="7"/>
      <c r="K60" s="22"/>
    </row>
    <row r="61" spans="1:11" x14ac:dyDescent="0.55000000000000004">
      <c r="A61" s="11" t="s">
        <v>5</v>
      </c>
      <c r="B61" s="7" t="s">
        <v>4</v>
      </c>
      <c r="C61" s="7" t="s">
        <v>3</v>
      </c>
      <c r="D61" s="7" t="s">
        <v>2</v>
      </c>
      <c r="E61" s="4">
        <v>5040</v>
      </c>
      <c r="F61" s="7" t="s">
        <v>1</v>
      </c>
      <c r="G61" s="7" t="s">
        <v>0</v>
      </c>
      <c r="H61" s="7" t="s">
        <v>130</v>
      </c>
      <c r="I61" s="7"/>
      <c r="J61" s="7"/>
      <c r="K61" s="22"/>
    </row>
    <row r="62" spans="1:11" x14ac:dyDescent="0.55000000000000004">
      <c r="A62" s="3"/>
      <c r="B62" s="3"/>
      <c r="C62" s="3"/>
      <c r="D62" s="3"/>
      <c r="E62" s="2"/>
    </row>
    <row r="63" spans="1:11" ht="36" x14ac:dyDescent="0.55000000000000004">
      <c r="A63" s="16" t="s">
        <v>162</v>
      </c>
      <c r="B63" s="3"/>
      <c r="C63" s="3"/>
      <c r="D63" s="3"/>
      <c r="E63" s="2"/>
    </row>
    <row r="64" spans="1:11" x14ac:dyDescent="0.55000000000000004">
      <c r="A64" s="3"/>
      <c r="B64" s="3"/>
      <c r="C64" s="3"/>
      <c r="D64" s="3"/>
      <c r="E64" s="2"/>
    </row>
    <row r="65" spans="1:5" x14ac:dyDescent="0.55000000000000004">
      <c r="A65" s="3"/>
      <c r="B65" s="3"/>
      <c r="C65" s="3"/>
      <c r="D65" s="3"/>
      <c r="E65" s="2"/>
    </row>
    <row r="66" spans="1:5" x14ac:dyDescent="0.55000000000000004">
      <c r="A66" s="3"/>
      <c r="B66" s="3"/>
      <c r="C66" s="3"/>
      <c r="D66" s="3"/>
      <c r="E66" s="2"/>
    </row>
    <row r="67" spans="1:5" x14ac:dyDescent="0.55000000000000004">
      <c r="A67" s="3"/>
      <c r="B67" s="3"/>
      <c r="C67" s="3"/>
      <c r="D67" s="3"/>
      <c r="E67" s="2"/>
    </row>
    <row r="68" spans="1:5" x14ac:dyDescent="0.55000000000000004">
      <c r="A68" s="3"/>
      <c r="B68" s="3"/>
      <c r="C68" s="3"/>
      <c r="D68" s="3"/>
      <c r="E68" s="2"/>
    </row>
    <row r="69" spans="1:5" x14ac:dyDescent="0.55000000000000004">
      <c r="A69" s="3"/>
      <c r="B69" s="3"/>
      <c r="C69" s="3"/>
      <c r="D69" s="3"/>
      <c r="E69" s="2"/>
    </row>
    <row r="70" spans="1:5" x14ac:dyDescent="0.55000000000000004">
      <c r="A70" s="3"/>
      <c r="B70" s="3"/>
      <c r="C70" s="3"/>
      <c r="D70" s="3"/>
      <c r="E70" s="2"/>
    </row>
    <row r="71" spans="1:5" x14ac:dyDescent="0.55000000000000004">
      <c r="A71" s="3"/>
      <c r="B71" s="3"/>
      <c r="C71" s="3"/>
      <c r="D71" s="3"/>
      <c r="E71" s="2"/>
    </row>
    <row r="72" spans="1:5" x14ac:dyDescent="0.55000000000000004">
      <c r="A72" s="3"/>
      <c r="B72" s="3"/>
      <c r="C72" s="3"/>
      <c r="D72" s="3"/>
      <c r="E72" s="2"/>
    </row>
    <row r="73" spans="1:5" x14ac:dyDescent="0.55000000000000004">
      <c r="A73" s="3"/>
      <c r="B73" s="3"/>
      <c r="C73" s="3"/>
      <c r="D73" s="3"/>
      <c r="E73" s="2"/>
    </row>
    <row r="74" spans="1:5" x14ac:dyDescent="0.55000000000000004">
      <c r="A74" s="3"/>
      <c r="B74" s="3"/>
      <c r="C74" s="3"/>
      <c r="D74" s="3"/>
      <c r="E74" s="2"/>
    </row>
    <row r="75" spans="1:5" x14ac:dyDescent="0.55000000000000004">
      <c r="A75" s="3"/>
      <c r="B75" s="3"/>
      <c r="C75" s="3"/>
      <c r="D75" s="3"/>
      <c r="E75" s="2"/>
    </row>
    <row r="76" spans="1:5" x14ac:dyDescent="0.55000000000000004">
      <c r="A76" s="3"/>
      <c r="B76" s="3"/>
      <c r="C76" s="3"/>
      <c r="D76" s="3"/>
      <c r="E76" s="2"/>
    </row>
    <row r="77" spans="1:5" x14ac:dyDescent="0.55000000000000004">
      <c r="A77" s="3"/>
      <c r="B77" s="3"/>
      <c r="C77" s="3"/>
      <c r="D77" s="3"/>
      <c r="E77" s="2"/>
    </row>
    <row r="78" spans="1:5" x14ac:dyDescent="0.55000000000000004">
      <c r="A78" s="3"/>
      <c r="B78" s="3"/>
      <c r="C78" s="3"/>
      <c r="D78" s="3"/>
      <c r="E78" s="2"/>
    </row>
    <row r="79" spans="1:5" x14ac:dyDescent="0.55000000000000004">
      <c r="A79" s="3"/>
      <c r="B79" s="3"/>
      <c r="C79" s="3"/>
      <c r="D79" s="3"/>
      <c r="E79" s="2"/>
    </row>
    <row r="80" spans="1:5" x14ac:dyDescent="0.55000000000000004">
      <c r="A80" s="3"/>
      <c r="B80" s="3"/>
      <c r="C80" s="3"/>
      <c r="D80" s="3"/>
      <c r="E80" s="2"/>
    </row>
    <row r="81" spans="1:5" x14ac:dyDescent="0.55000000000000004">
      <c r="A81" s="3"/>
      <c r="B81" s="3"/>
      <c r="C81" s="3"/>
      <c r="D81" s="3"/>
      <c r="E81" s="2"/>
    </row>
    <row r="82" spans="1:5" x14ac:dyDescent="0.55000000000000004">
      <c r="A82" s="3"/>
      <c r="B82" s="3"/>
      <c r="C82" s="3"/>
      <c r="D82" s="3"/>
      <c r="E82" s="2"/>
    </row>
    <row r="83" spans="1:5" x14ac:dyDescent="0.55000000000000004">
      <c r="A83" s="3"/>
      <c r="B83" s="3"/>
      <c r="C83" s="3"/>
      <c r="D83" s="3"/>
      <c r="E83" s="2"/>
    </row>
    <row r="84" spans="1:5" x14ac:dyDescent="0.55000000000000004">
      <c r="A84" s="3"/>
      <c r="B84" s="3"/>
      <c r="C84" s="3"/>
      <c r="D84" s="3"/>
      <c r="E84" s="2"/>
    </row>
    <row r="85" spans="1:5" x14ac:dyDescent="0.55000000000000004">
      <c r="A85" s="3"/>
      <c r="B85" s="3"/>
      <c r="C85" s="3"/>
      <c r="D85" s="3"/>
      <c r="E85" s="2"/>
    </row>
    <row r="86" spans="1:5" x14ac:dyDescent="0.55000000000000004">
      <c r="A86" s="3"/>
      <c r="B86" s="3"/>
      <c r="C86" s="3"/>
      <c r="D86" s="3"/>
      <c r="E86" s="2"/>
    </row>
    <row r="87" spans="1:5" x14ac:dyDescent="0.55000000000000004">
      <c r="A87" s="3"/>
      <c r="B87" s="3"/>
      <c r="C87" s="3"/>
      <c r="D87" s="3"/>
      <c r="E87" s="2"/>
    </row>
    <row r="88" spans="1:5" x14ac:dyDescent="0.55000000000000004">
      <c r="A88" s="3"/>
      <c r="B88" s="3"/>
      <c r="C88" s="3"/>
      <c r="D88" s="3"/>
      <c r="E88" s="2"/>
    </row>
    <row r="89" spans="1:5" x14ac:dyDescent="0.55000000000000004">
      <c r="A89" s="3"/>
      <c r="B89" s="3"/>
      <c r="C89" s="3"/>
      <c r="D89" s="3"/>
      <c r="E89" s="2"/>
    </row>
    <row r="90" spans="1:5" x14ac:dyDescent="0.55000000000000004">
      <c r="A90" s="3"/>
      <c r="B90" s="3"/>
      <c r="C90" s="3"/>
      <c r="D90" s="3"/>
      <c r="E90" s="2"/>
    </row>
    <row r="91" spans="1:5" x14ac:dyDescent="0.55000000000000004">
      <c r="A91" s="3"/>
      <c r="B91" s="3"/>
      <c r="C91" s="3"/>
      <c r="D91" s="3"/>
      <c r="E91" s="2"/>
    </row>
    <row r="92" spans="1:5" x14ac:dyDescent="0.55000000000000004">
      <c r="A92" s="3"/>
      <c r="B92" s="3"/>
      <c r="C92" s="3"/>
      <c r="D92" s="3"/>
      <c r="E92" s="2"/>
    </row>
    <row r="93" spans="1:5" x14ac:dyDescent="0.55000000000000004">
      <c r="A93" s="3"/>
      <c r="B93" s="3"/>
      <c r="C93" s="3"/>
      <c r="D93" s="3"/>
      <c r="E93" s="2"/>
    </row>
    <row r="94" spans="1:5" x14ac:dyDescent="0.55000000000000004">
      <c r="A94" s="3"/>
      <c r="B94" s="3"/>
      <c r="C94" s="3"/>
      <c r="D94" s="3"/>
      <c r="E94" s="2"/>
    </row>
    <row r="95" spans="1:5" x14ac:dyDescent="0.55000000000000004">
      <c r="A95" s="3"/>
      <c r="B95" s="3"/>
      <c r="C95" s="3"/>
      <c r="D95" s="3"/>
      <c r="E95" s="2"/>
    </row>
    <row r="96" spans="1:5" x14ac:dyDescent="0.55000000000000004">
      <c r="A96" s="3"/>
      <c r="B96" s="3"/>
      <c r="C96" s="3"/>
      <c r="D96" s="3"/>
      <c r="E96" s="2"/>
    </row>
    <row r="97" spans="1:5" x14ac:dyDescent="0.55000000000000004">
      <c r="A97" s="3"/>
      <c r="B97" s="3"/>
      <c r="C97" s="3"/>
      <c r="D97" s="3"/>
      <c r="E97" s="2"/>
    </row>
    <row r="98" spans="1:5" x14ac:dyDescent="0.55000000000000004">
      <c r="A98" s="3"/>
      <c r="B98" s="3"/>
      <c r="C98" s="3"/>
      <c r="D98" s="3"/>
      <c r="E98" s="2"/>
    </row>
    <row r="99" spans="1:5" x14ac:dyDescent="0.55000000000000004">
      <c r="A99" s="3"/>
      <c r="B99" s="3"/>
      <c r="C99" s="3"/>
      <c r="D99" s="3"/>
      <c r="E99" s="2"/>
    </row>
    <row r="100" spans="1:5" x14ac:dyDescent="0.55000000000000004">
      <c r="A100" s="3"/>
      <c r="B100" s="3"/>
      <c r="C100" s="3"/>
      <c r="D100" s="3"/>
      <c r="E100" s="2"/>
    </row>
    <row r="101" spans="1:5" x14ac:dyDescent="0.55000000000000004">
      <c r="A101" s="3"/>
      <c r="B101" s="3"/>
      <c r="C101" s="3"/>
      <c r="D101" s="3"/>
      <c r="E101" s="2"/>
    </row>
    <row r="102" spans="1:5" x14ac:dyDescent="0.55000000000000004">
      <c r="A102" s="3"/>
      <c r="B102" s="3"/>
      <c r="C102" s="3"/>
      <c r="D102" s="3"/>
      <c r="E102" s="2"/>
    </row>
    <row r="103" spans="1:5" x14ac:dyDescent="0.55000000000000004">
      <c r="A103" s="3"/>
      <c r="B103" s="3"/>
      <c r="C103" s="3"/>
      <c r="D103" s="3"/>
      <c r="E103" s="2"/>
    </row>
    <row r="104" spans="1:5" x14ac:dyDescent="0.55000000000000004">
      <c r="A104" s="3"/>
      <c r="B104" s="3"/>
      <c r="C104" s="3"/>
      <c r="D104" s="3"/>
      <c r="E104" s="2"/>
    </row>
    <row r="105" spans="1:5" x14ac:dyDescent="0.55000000000000004">
      <c r="A105" s="3"/>
      <c r="B105" s="3"/>
      <c r="C105" s="3"/>
      <c r="D105" s="3"/>
      <c r="E105" s="2"/>
    </row>
    <row r="106" spans="1:5" x14ac:dyDescent="0.55000000000000004">
      <c r="A106" s="3"/>
      <c r="B106" s="3"/>
      <c r="C106" s="3"/>
      <c r="D106" s="3"/>
      <c r="E106" s="2"/>
    </row>
    <row r="107" spans="1:5" x14ac:dyDescent="0.55000000000000004">
      <c r="A107" s="3"/>
      <c r="B107" s="3"/>
      <c r="C107" s="3"/>
      <c r="D107" s="3"/>
      <c r="E107" s="2"/>
    </row>
    <row r="108" spans="1:5" x14ac:dyDescent="0.55000000000000004">
      <c r="A108" s="3"/>
      <c r="B108" s="3"/>
      <c r="C108" s="3"/>
      <c r="D108" s="3"/>
      <c r="E108" s="2"/>
    </row>
    <row r="109" spans="1:5" x14ac:dyDescent="0.55000000000000004">
      <c r="A109" s="3"/>
      <c r="B109" s="3"/>
      <c r="C109" s="3"/>
      <c r="D109" s="3"/>
      <c r="E109" s="2"/>
    </row>
    <row r="110" spans="1:5" x14ac:dyDescent="0.55000000000000004">
      <c r="A110" s="3"/>
      <c r="B110" s="3"/>
      <c r="C110" s="3"/>
      <c r="D110" s="3"/>
      <c r="E110" s="2"/>
    </row>
    <row r="111" spans="1:5" x14ac:dyDescent="0.55000000000000004">
      <c r="A111" s="3"/>
      <c r="B111" s="3"/>
      <c r="C111" s="3"/>
      <c r="D111" s="3"/>
      <c r="E111" s="2"/>
    </row>
    <row r="112" spans="1:5" x14ac:dyDescent="0.55000000000000004">
      <c r="A112" s="3"/>
      <c r="B112" s="3"/>
      <c r="C112" s="3"/>
      <c r="D112" s="3"/>
      <c r="E112" s="2"/>
    </row>
    <row r="113" spans="1:5" x14ac:dyDescent="0.55000000000000004">
      <c r="A113" s="3"/>
      <c r="B113" s="3"/>
      <c r="C113" s="3"/>
      <c r="D113" s="3"/>
      <c r="E113" s="2"/>
    </row>
    <row r="114" spans="1:5" x14ac:dyDescent="0.55000000000000004">
      <c r="A114" s="3"/>
      <c r="B114" s="3"/>
      <c r="C114" s="3"/>
      <c r="D114" s="3"/>
      <c r="E114" s="2"/>
    </row>
    <row r="115" spans="1:5" x14ac:dyDescent="0.55000000000000004">
      <c r="A115" s="3"/>
      <c r="B115" s="3"/>
      <c r="C115" s="3"/>
      <c r="D115" s="3"/>
      <c r="E115" s="2"/>
    </row>
    <row r="116" spans="1:5" x14ac:dyDescent="0.55000000000000004">
      <c r="A116" s="3"/>
      <c r="B116" s="3"/>
      <c r="C116" s="3"/>
      <c r="D116" s="3"/>
      <c r="E116" s="2"/>
    </row>
    <row r="117" spans="1:5" x14ac:dyDescent="0.55000000000000004">
      <c r="A117" s="3"/>
      <c r="B117" s="3"/>
      <c r="C117" s="3"/>
      <c r="D117" s="3"/>
      <c r="E117" s="2"/>
    </row>
    <row r="118" spans="1:5" x14ac:dyDescent="0.55000000000000004">
      <c r="A118" s="3"/>
      <c r="B118" s="3"/>
      <c r="C118" s="3"/>
      <c r="D118" s="3"/>
      <c r="E118" s="2"/>
    </row>
    <row r="119" spans="1:5" x14ac:dyDescent="0.55000000000000004">
      <c r="A119" s="3"/>
      <c r="B119" s="3"/>
      <c r="C119" s="3"/>
      <c r="D119" s="3"/>
      <c r="E119" s="2"/>
    </row>
    <row r="120" spans="1:5" x14ac:dyDescent="0.55000000000000004">
      <c r="A120" s="3"/>
      <c r="B120" s="3"/>
      <c r="C120" s="3"/>
      <c r="D120" s="3"/>
      <c r="E120" s="2"/>
    </row>
    <row r="121" spans="1:5" x14ac:dyDescent="0.55000000000000004">
      <c r="A121" s="3"/>
      <c r="B121" s="3"/>
      <c r="C121" s="3"/>
      <c r="D121" s="3"/>
      <c r="E121" s="2"/>
    </row>
    <row r="122" spans="1:5" x14ac:dyDescent="0.55000000000000004">
      <c r="A122" s="3"/>
      <c r="B122" s="3"/>
      <c r="C122" s="3"/>
      <c r="D122" s="3"/>
      <c r="E122" s="2"/>
    </row>
    <row r="123" spans="1:5" x14ac:dyDescent="0.55000000000000004">
      <c r="A123" s="3"/>
      <c r="B123" s="3"/>
      <c r="C123" s="3"/>
      <c r="D123" s="3"/>
      <c r="E123" s="2"/>
    </row>
    <row r="124" spans="1:5" x14ac:dyDescent="0.55000000000000004">
      <c r="A124" s="3"/>
      <c r="B124" s="3"/>
      <c r="C124" s="3"/>
      <c r="D124" s="3"/>
      <c r="E124" s="2"/>
    </row>
    <row r="125" spans="1:5" x14ac:dyDescent="0.55000000000000004">
      <c r="A125" s="3"/>
      <c r="B125" s="3"/>
      <c r="C125" s="3"/>
      <c r="D125" s="3"/>
      <c r="E125" s="2"/>
    </row>
    <row r="126" spans="1:5" x14ac:dyDescent="0.55000000000000004">
      <c r="A126" s="3"/>
      <c r="B126" s="3"/>
      <c r="C126" s="3"/>
      <c r="D126" s="3"/>
      <c r="E126" s="2"/>
    </row>
    <row r="127" spans="1:5" x14ac:dyDescent="0.55000000000000004">
      <c r="A127" s="3"/>
      <c r="B127" s="3"/>
      <c r="C127" s="3"/>
      <c r="D127" s="3"/>
      <c r="E127" s="2"/>
    </row>
    <row r="128" spans="1:5" x14ac:dyDescent="0.55000000000000004">
      <c r="A128" s="3"/>
      <c r="B128" s="3"/>
      <c r="C128" s="3"/>
      <c r="D128" s="3"/>
      <c r="E128" s="2"/>
    </row>
    <row r="129" spans="1:5" x14ac:dyDescent="0.55000000000000004">
      <c r="A129" s="3"/>
      <c r="B129" s="3"/>
      <c r="C129" s="3"/>
      <c r="D129" s="3"/>
      <c r="E129" s="2"/>
    </row>
    <row r="130" spans="1:5" x14ac:dyDescent="0.55000000000000004">
      <c r="A130" s="3"/>
      <c r="B130" s="3"/>
      <c r="C130" s="3"/>
      <c r="D130" s="3"/>
      <c r="E130" s="2"/>
    </row>
    <row r="131" spans="1:5" x14ac:dyDescent="0.55000000000000004">
      <c r="A131" s="3"/>
      <c r="B131" s="3"/>
      <c r="C131" s="3"/>
      <c r="D131" s="3"/>
      <c r="E131" s="2"/>
    </row>
    <row r="132" spans="1:5" x14ac:dyDescent="0.55000000000000004">
      <c r="A132" s="3"/>
      <c r="B132" s="3"/>
      <c r="C132" s="3"/>
      <c r="D132" s="3"/>
      <c r="E132" s="2"/>
    </row>
    <row r="133" spans="1:5" x14ac:dyDescent="0.55000000000000004">
      <c r="A133" s="3"/>
      <c r="B133" s="3"/>
      <c r="C133" s="3"/>
      <c r="D133" s="3"/>
      <c r="E133" s="2"/>
    </row>
    <row r="134" spans="1:5" x14ac:dyDescent="0.55000000000000004">
      <c r="A134" s="3"/>
      <c r="B134" s="3"/>
      <c r="C134" s="3"/>
      <c r="D134" s="3"/>
      <c r="E134" s="2"/>
    </row>
    <row r="135" spans="1:5" x14ac:dyDescent="0.55000000000000004">
      <c r="A135" s="3"/>
      <c r="B135" s="3"/>
      <c r="C135" s="3"/>
      <c r="D135" s="3"/>
      <c r="E135" s="2"/>
    </row>
    <row r="136" spans="1:5" x14ac:dyDescent="0.55000000000000004">
      <c r="A136" s="3"/>
      <c r="B136" s="3"/>
      <c r="C136" s="3"/>
      <c r="D136" s="3"/>
      <c r="E136" s="2"/>
    </row>
    <row r="137" spans="1:5" x14ac:dyDescent="0.55000000000000004">
      <c r="A137" s="3"/>
      <c r="B137" s="3"/>
      <c r="C137" s="3"/>
      <c r="D137" s="3"/>
      <c r="E137" s="2"/>
    </row>
    <row r="138" spans="1:5" x14ac:dyDescent="0.55000000000000004">
      <c r="A138" s="3"/>
      <c r="B138" s="3"/>
      <c r="C138" s="3"/>
      <c r="D138" s="3"/>
      <c r="E138" s="2"/>
    </row>
    <row r="139" spans="1:5" x14ac:dyDescent="0.55000000000000004">
      <c r="A139" s="3"/>
      <c r="B139" s="3"/>
      <c r="C139" s="3"/>
      <c r="D139" s="3"/>
      <c r="E139" s="2"/>
    </row>
    <row r="140" spans="1:5" x14ac:dyDescent="0.55000000000000004">
      <c r="A140" s="3"/>
      <c r="B140" s="3"/>
      <c r="C140" s="3"/>
      <c r="D140" s="3"/>
      <c r="E140" s="2"/>
    </row>
    <row r="141" spans="1:5" x14ac:dyDescent="0.55000000000000004">
      <c r="A141" s="3"/>
      <c r="B141" s="3"/>
      <c r="C141" s="3"/>
      <c r="D141" s="3"/>
      <c r="E141" s="2"/>
    </row>
    <row r="142" spans="1:5" x14ac:dyDescent="0.55000000000000004">
      <c r="A142" s="3"/>
      <c r="B142" s="3"/>
      <c r="C142" s="3"/>
      <c r="D142" s="3"/>
      <c r="E142" s="2"/>
    </row>
    <row r="143" spans="1:5" x14ac:dyDescent="0.55000000000000004">
      <c r="A143" s="3"/>
      <c r="B143" s="3"/>
      <c r="C143" s="3"/>
      <c r="D143" s="3"/>
      <c r="E143" s="2"/>
    </row>
    <row r="144" spans="1:5" x14ac:dyDescent="0.55000000000000004">
      <c r="A144" s="3"/>
      <c r="B144" s="3"/>
      <c r="C144" s="3"/>
      <c r="D144" s="3"/>
      <c r="E144" s="2"/>
    </row>
    <row r="145" spans="1:5" x14ac:dyDescent="0.55000000000000004">
      <c r="A145" s="3"/>
      <c r="B145" s="3"/>
      <c r="C145" s="3"/>
      <c r="D145" s="3"/>
      <c r="E145" s="2"/>
    </row>
    <row r="146" spans="1:5" x14ac:dyDescent="0.55000000000000004">
      <c r="A146" s="3"/>
      <c r="B146" s="3"/>
      <c r="C146" s="3"/>
      <c r="D146" s="3"/>
      <c r="E146" s="2"/>
    </row>
    <row r="147" spans="1:5" x14ac:dyDescent="0.55000000000000004">
      <c r="A147" s="3"/>
      <c r="B147" s="3"/>
      <c r="C147" s="3"/>
      <c r="D147" s="3"/>
      <c r="E147" s="2"/>
    </row>
    <row r="148" spans="1:5" x14ac:dyDescent="0.55000000000000004">
      <c r="A148" s="3"/>
      <c r="B148" s="3"/>
      <c r="C148" s="3"/>
      <c r="D148" s="3"/>
      <c r="E148" s="2"/>
    </row>
    <row r="149" spans="1:5" x14ac:dyDescent="0.55000000000000004">
      <c r="A149" s="3"/>
      <c r="B149" s="3"/>
      <c r="C149" s="3"/>
      <c r="D149" s="3"/>
      <c r="E149" s="2"/>
    </row>
    <row r="150" spans="1:5" x14ac:dyDescent="0.55000000000000004">
      <c r="A150" s="3"/>
      <c r="B150" s="3"/>
      <c r="C150" s="3"/>
      <c r="D150" s="3"/>
      <c r="E150" s="2"/>
    </row>
    <row r="151" spans="1:5" x14ac:dyDescent="0.55000000000000004">
      <c r="A151" s="3"/>
      <c r="B151" s="3"/>
      <c r="C151" s="3"/>
      <c r="D151" s="3"/>
      <c r="E151" s="2"/>
    </row>
    <row r="152" spans="1:5" x14ac:dyDescent="0.55000000000000004">
      <c r="A152" s="3"/>
      <c r="B152" s="3"/>
      <c r="C152" s="3"/>
      <c r="D152" s="3"/>
      <c r="E152" s="2"/>
    </row>
    <row r="153" spans="1:5" x14ac:dyDescent="0.55000000000000004">
      <c r="A153" s="3"/>
      <c r="B153" s="3"/>
      <c r="C153" s="3"/>
      <c r="D153" s="3"/>
      <c r="E153" s="2"/>
    </row>
    <row r="154" spans="1:5" x14ac:dyDescent="0.55000000000000004">
      <c r="A154" s="3"/>
      <c r="B154" s="3"/>
      <c r="C154" s="3"/>
      <c r="D154" s="3"/>
      <c r="E154" s="2"/>
    </row>
    <row r="155" spans="1:5" x14ac:dyDescent="0.55000000000000004">
      <c r="A155" s="3"/>
      <c r="B155" s="3"/>
      <c r="C155" s="3"/>
      <c r="D155" s="3"/>
      <c r="E155" s="2"/>
    </row>
    <row r="156" spans="1:5" x14ac:dyDescent="0.55000000000000004">
      <c r="A156" s="3"/>
      <c r="B156" s="3"/>
      <c r="C156" s="3"/>
      <c r="D156" s="3"/>
      <c r="E156" s="2"/>
    </row>
    <row r="157" spans="1:5" x14ac:dyDescent="0.55000000000000004">
      <c r="A157" s="3"/>
      <c r="B157" s="3"/>
      <c r="C157" s="3"/>
      <c r="D157" s="3"/>
      <c r="E157" s="2"/>
    </row>
    <row r="158" spans="1:5" x14ac:dyDescent="0.55000000000000004">
      <c r="A158" s="3"/>
      <c r="B158" s="3"/>
      <c r="C158" s="3"/>
      <c r="D158" s="3"/>
      <c r="E158" s="2"/>
    </row>
    <row r="159" spans="1:5" x14ac:dyDescent="0.55000000000000004">
      <c r="A159" s="3"/>
      <c r="B159" s="3"/>
      <c r="C159" s="3"/>
      <c r="D159" s="3"/>
      <c r="E159" s="2"/>
    </row>
    <row r="160" spans="1:5" x14ac:dyDescent="0.55000000000000004">
      <c r="A160" s="3"/>
      <c r="B160" s="3"/>
      <c r="C160" s="3"/>
      <c r="D160" s="3"/>
      <c r="E160" s="2"/>
    </row>
    <row r="161" spans="1:5" x14ac:dyDescent="0.55000000000000004">
      <c r="A161" s="3"/>
      <c r="B161" s="3"/>
      <c r="C161" s="3"/>
      <c r="D161" s="3"/>
      <c r="E161" s="2"/>
    </row>
    <row r="162" spans="1:5" x14ac:dyDescent="0.55000000000000004">
      <c r="A162" s="3"/>
      <c r="B162" s="3"/>
      <c r="C162" s="3"/>
      <c r="D162" s="3"/>
      <c r="E162" s="2"/>
    </row>
    <row r="163" spans="1:5" x14ac:dyDescent="0.55000000000000004">
      <c r="A163" s="3"/>
      <c r="B163" s="3"/>
      <c r="C163" s="3"/>
      <c r="D163" s="3"/>
      <c r="E163" s="2"/>
    </row>
    <row r="164" spans="1:5" x14ac:dyDescent="0.55000000000000004">
      <c r="A164" s="3"/>
      <c r="B164" s="3"/>
      <c r="C164" s="3"/>
      <c r="D164" s="3"/>
      <c r="E164" s="2"/>
    </row>
    <row r="165" spans="1:5" x14ac:dyDescent="0.55000000000000004">
      <c r="A165" s="3"/>
      <c r="B165" s="3"/>
      <c r="C165" s="3"/>
      <c r="D165" s="3"/>
      <c r="E165" s="2"/>
    </row>
    <row r="166" spans="1:5" x14ac:dyDescent="0.55000000000000004">
      <c r="A166" s="3"/>
      <c r="B166" s="3"/>
      <c r="C166" s="3"/>
      <c r="D166" s="3"/>
      <c r="E166" s="2"/>
    </row>
    <row r="167" spans="1:5" x14ac:dyDescent="0.55000000000000004">
      <c r="A167" s="3"/>
      <c r="B167" s="3"/>
      <c r="C167" s="3"/>
      <c r="D167" s="3"/>
      <c r="E167" s="2"/>
    </row>
    <row r="168" spans="1:5" x14ac:dyDescent="0.55000000000000004">
      <c r="A168" s="3"/>
      <c r="B168" s="3"/>
      <c r="C168" s="3"/>
      <c r="D168" s="3"/>
      <c r="E168" s="2"/>
    </row>
    <row r="169" spans="1:5" x14ac:dyDescent="0.55000000000000004">
      <c r="A169" s="3"/>
      <c r="B169" s="3"/>
      <c r="C169" s="3"/>
      <c r="D169" s="3"/>
      <c r="E169" s="2"/>
    </row>
    <row r="170" spans="1:5" x14ac:dyDescent="0.55000000000000004">
      <c r="A170" s="3"/>
      <c r="B170" s="3"/>
      <c r="C170" s="3"/>
      <c r="D170" s="3"/>
      <c r="E170" s="2"/>
    </row>
    <row r="171" spans="1:5" x14ac:dyDescent="0.55000000000000004">
      <c r="A171" s="3"/>
      <c r="B171" s="3"/>
      <c r="C171" s="3"/>
      <c r="D171" s="3"/>
      <c r="E171" s="2"/>
    </row>
    <row r="172" spans="1:5" x14ac:dyDescent="0.55000000000000004">
      <c r="A172" s="3"/>
      <c r="B172" s="3"/>
      <c r="C172" s="3"/>
      <c r="D172" s="3"/>
      <c r="E172" s="2"/>
    </row>
    <row r="173" spans="1:5" x14ac:dyDescent="0.55000000000000004">
      <c r="A173" s="3"/>
      <c r="B173" s="3"/>
      <c r="C173" s="3"/>
      <c r="D173" s="3"/>
      <c r="E173" s="2"/>
    </row>
    <row r="174" spans="1:5" x14ac:dyDescent="0.55000000000000004">
      <c r="A174" s="3"/>
      <c r="B174" s="3"/>
      <c r="C174" s="3"/>
      <c r="D174" s="3"/>
      <c r="E174" s="2"/>
    </row>
    <row r="175" spans="1:5" x14ac:dyDescent="0.55000000000000004">
      <c r="A175" s="3"/>
      <c r="B175" s="3"/>
      <c r="C175" s="3"/>
      <c r="D175" s="3"/>
      <c r="E175" s="2"/>
    </row>
    <row r="176" spans="1:5" x14ac:dyDescent="0.55000000000000004">
      <c r="A176" s="3"/>
      <c r="B176" s="3"/>
      <c r="C176" s="3"/>
      <c r="D176" s="3"/>
      <c r="E176" s="2"/>
    </row>
    <row r="177" spans="1:5" x14ac:dyDescent="0.55000000000000004">
      <c r="A177" s="3"/>
      <c r="B177" s="3"/>
      <c r="C177" s="3"/>
      <c r="D177" s="3"/>
      <c r="E177" s="2"/>
    </row>
    <row r="178" spans="1:5" x14ac:dyDescent="0.55000000000000004">
      <c r="A178" s="3"/>
      <c r="B178" s="3"/>
      <c r="C178" s="3"/>
      <c r="D178" s="3"/>
      <c r="E178" s="2"/>
    </row>
    <row r="179" spans="1:5" x14ac:dyDescent="0.55000000000000004">
      <c r="A179" s="3"/>
      <c r="B179" s="3"/>
      <c r="C179" s="3"/>
      <c r="D179" s="3"/>
      <c r="E179" s="2"/>
    </row>
    <row r="180" spans="1:5" x14ac:dyDescent="0.55000000000000004">
      <c r="A180" s="3"/>
      <c r="B180" s="3"/>
      <c r="C180" s="3"/>
      <c r="D180" s="3"/>
      <c r="E180" s="2"/>
    </row>
    <row r="181" spans="1:5" x14ac:dyDescent="0.55000000000000004">
      <c r="A181" s="3"/>
      <c r="B181" s="3"/>
      <c r="C181" s="3"/>
      <c r="D181" s="3"/>
      <c r="E181" s="2"/>
    </row>
    <row r="182" spans="1:5" x14ac:dyDescent="0.55000000000000004">
      <c r="A182" s="3"/>
      <c r="B182" s="3"/>
      <c r="C182" s="3"/>
      <c r="D182" s="3"/>
      <c r="E182" s="2"/>
    </row>
    <row r="183" spans="1:5" x14ac:dyDescent="0.55000000000000004">
      <c r="A183" s="3"/>
      <c r="B183" s="3"/>
      <c r="C183" s="3"/>
      <c r="D183" s="3"/>
      <c r="E183" s="2"/>
    </row>
    <row r="184" spans="1:5" x14ac:dyDescent="0.55000000000000004">
      <c r="A184" s="3"/>
      <c r="B184" s="3"/>
      <c r="C184" s="3"/>
      <c r="D184" s="3"/>
      <c r="E184" s="2"/>
    </row>
    <row r="185" spans="1:5" x14ac:dyDescent="0.55000000000000004">
      <c r="A185" s="3"/>
      <c r="B185" s="3"/>
      <c r="C185" s="3"/>
      <c r="D185" s="3"/>
      <c r="E185" s="2"/>
    </row>
    <row r="186" spans="1:5" x14ac:dyDescent="0.55000000000000004">
      <c r="A186" s="3"/>
      <c r="B186" s="3"/>
      <c r="C186" s="3"/>
      <c r="D186" s="3"/>
      <c r="E186" s="2"/>
    </row>
    <row r="187" spans="1:5" x14ac:dyDescent="0.55000000000000004">
      <c r="A187" s="3"/>
      <c r="B187" s="3"/>
      <c r="C187" s="3"/>
      <c r="D187" s="3"/>
      <c r="E187" s="2"/>
    </row>
    <row r="188" spans="1:5" x14ac:dyDescent="0.55000000000000004">
      <c r="A188" s="3"/>
      <c r="B188" s="3"/>
      <c r="C188" s="3"/>
      <c r="D188" s="3"/>
      <c r="E188" s="2"/>
    </row>
    <row r="189" spans="1:5" x14ac:dyDescent="0.55000000000000004">
      <c r="A189" s="3"/>
      <c r="B189" s="3"/>
      <c r="C189" s="3"/>
      <c r="D189" s="3"/>
      <c r="E189" s="2"/>
    </row>
    <row r="190" spans="1:5" x14ac:dyDescent="0.55000000000000004">
      <c r="A190" s="3"/>
      <c r="B190" s="3"/>
      <c r="C190" s="3"/>
      <c r="D190" s="3"/>
      <c r="E190" s="2"/>
    </row>
    <row r="191" spans="1:5" x14ac:dyDescent="0.55000000000000004">
      <c r="A191" s="3"/>
      <c r="B191" s="3"/>
      <c r="C191" s="3"/>
      <c r="D191" s="3"/>
      <c r="E191" s="2"/>
    </row>
    <row r="192" spans="1:5" x14ac:dyDescent="0.55000000000000004">
      <c r="A192" s="3"/>
      <c r="B192" s="3"/>
      <c r="C192" s="3"/>
      <c r="D192" s="3"/>
      <c r="E192" s="2"/>
    </row>
    <row r="193" spans="1:5" x14ac:dyDescent="0.55000000000000004">
      <c r="A193" s="3"/>
      <c r="B193" s="3"/>
      <c r="C193" s="3"/>
      <c r="D193" s="3"/>
      <c r="E193" s="2"/>
    </row>
    <row r="194" spans="1:5" x14ac:dyDescent="0.55000000000000004">
      <c r="A194" s="3"/>
      <c r="B194" s="3"/>
      <c r="C194" s="3"/>
      <c r="D194" s="3"/>
      <c r="E194" s="2"/>
    </row>
    <row r="195" spans="1:5" x14ac:dyDescent="0.55000000000000004">
      <c r="A195" s="3"/>
      <c r="B195" s="3"/>
      <c r="C195" s="3"/>
      <c r="D195" s="3"/>
      <c r="E195" s="2"/>
    </row>
    <row r="196" spans="1:5" x14ac:dyDescent="0.55000000000000004">
      <c r="A196" s="3"/>
      <c r="B196" s="3"/>
      <c r="C196" s="3"/>
      <c r="D196" s="3"/>
      <c r="E196" s="2"/>
    </row>
    <row r="197" spans="1:5" x14ac:dyDescent="0.55000000000000004">
      <c r="A197" s="3"/>
      <c r="B197" s="3"/>
      <c r="C197" s="3"/>
      <c r="D197" s="3"/>
      <c r="E197" s="2"/>
    </row>
    <row r="198" spans="1:5" x14ac:dyDescent="0.55000000000000004">
      <c r="A198" s="3"/>
      <c r="B198" s="3"/>
      <c r="C198" s="3"/>
      <c r="D198" s="3"/>
      <c r="E198" s="2"/>
    </row>
    <row r="199" spans="1:5" x14ac:dyDescent="0.55000000000000004">
      <c r="A199" s="3"/>
      <c r="B199" s="3"/>
      <c r="C199" s="3"/>
      <c r="D199" s="3"/>
      <c r="E199" s="2"/>
    </row>
    <row r="200" spans="1:5" x14ac:dyDescent="0.55000000000000004">
      <c r="A200" s="3"/>
      <c r="B200" s="3"/>
      <c r="C200" s="3"/>
      <c r="D200" s="3"/>
      <c r="E200" s="2"/>
    </row>
    <row r="201" spans="1:5" x14ac:dyDescent="0.55000000000000004">
      <c r="A201" s="3"/>
      <c r="B201" s="3"/>
      <c r="C201" s="3"/>
      <c r="D201" s="3"/>
      <c r="E201" s="2"/>
    </row>
    <row r="202" spans="1:5" x14ac:dyDescent="0.55000000000000004">
      <c r="A202" s="3"/>
      <c r="B202" s="3"/>
      <c r="C202" s="3"/>
      <c r="D202" s="3"/>
      <c r="E202" s="2"/>
    </row>
    <row r="203" spans="1:5" x14ac:dyDescent="0.55000000000000004">
      <c r="A203" s="3"/>
      <c r="B203" s="3"/>
      <c r="C203" s="3"/>
      <c r="D203" s="3"/>
      <c r="E203" s="2"/>
    </row>
    <row r="204" spans="1:5" x14ac:dyDescent="0.55000000000000004">
      <c r="A204" s="3"/>
      <c r="B204" s="3"/>
      <c r="C204" s="3"/>
      <c r="D204" s="3"/>
      <c r="E204" s="2"/>
    </row>
    <row r="205" spans="1:5" x14ac:dyDescent="0.55000000000000004">
      <c r="A205" s="3"/>
      <c r="B205" s="3"/>
      <c r="C205" s="3"/>
      <c r="D205" s="3"/>
      <c r="E205" s="2"/>
    </row>
    <row r="206" spans="1:5" x14ac:dyDescent="0.55000000000000004">
      <c r="A206" s="3"/>
      <c r="B206" s="3"/>
      <c r="C206" s="3"/>
      <c r="D206" s="3"/>
      <c r="E206" s="2"/>
    </row>
    <row r="207" spans="1:5" x14ac:dyDescent="0.55000000000000004">
      <c r="A207" s="3"/>
      <c r="B207" s="3"/>
      <c r="C207" s="3"/>
      <c r="D207" s="3"/>
      <c r="E207" s="2"/>
    </row>
    <row r="208" spans="1:5" x14ac:dyDescent="0.55000000000000004">
      <c r="A208" s="3"/>
      <c r="B208" s="3"/>
      <c r="C208" s="3"/>
      <c r="D208" s="3"/>
      <c r="E208" s="2"/>
    </row>
    <row r="209" spans="1:5" x14ac:dyDescent="0.55000000000000004">
      <c r="A209" s="3"/>
      <c r="B209" s="3"/>
      <c r="C209" s="3"/>
      <c r="D209" s="3"/>
      <c r="E209" s="2"/>
    </row>
    <row r="210" spans="1:5" x14ac:dyDescent="0.55000000000000004">
      <c r="A210" s="3"/>
      <c r="B210" s="3"/>
      <c r="C210" s="3"/>
      <c r="D210" s="3"/>
      <c r="E210" s="2"/>
    </row>
    <row r="211" spans="1:5" x14ac:dyDescent="0.55000000000000004">
      <c r="A211" s="3"/>
      <c r="B211" s="3"/>
      <c r="C211" s="3"/>
      <c r="D211" s="3"/>
      <c r="E211" s="2"/>
    </row>
    <row r="212" spans="1:5" x14ac:dyDescent="0.55000000000000004">
      <c r="A212" s="3"/>
      <c r="B212" s="3"/>
      <c r="C212" s="3"/>
      <c r="D212" s="3"/>
      <c r="E212" s="2"/>
    </row>
    <row r="213" spans="1:5" x14ac:dyDescent="0.55000000000000004">
      <c r="A213" s="3"/>
      <c r="B213" s="3"/>
      <c r="C213" s="3"/>
      <c r="D213" s="3"/>
      <c r="E213" s="2"/>
    </row>
    <row r="214" spans="1:5" x14ac:dyDescent="0.55000000000000004">
      <c r="A214" s="3"/>
      <c r="B214" s="3"/>
      <c r="C214" s="3"/>
      <c r="D214" s="3"/>
      <c r="E214" s="2"/>
    </row>
    <row r="215" spans="1:5" x14ac:dyDescent="0.55000000000000004">
      <c r="A215" s="3"/>
      <c r="B215" s="3"/>
      <c r="C215" s="3"/>
      <c r="D215" s="3"/>
      <c r="E215" s="2"/>
    </row>
    <row r="216" spans="1:5" x14ac:dyDescent="0.55000000000000004">
      <c r="A216" s="3"/>
      <c r="B216" s="3"/>
      <c r="C216" s="3"/>
      <c r="D216" s="3"/>
      <c r="E216" s="2"/>
    </row>
    <row r="217" spans="1:5" x14ac:dyDescent="0.55000000000000004">
      <c r="A217" s="3"/>
      <c r="B217" s="3"/>
      <c r="C217" s="3"/>
      <c r="D217" s="3"/>
      <c r="E217" s="2"/>
    </row>
    <row r="218" spans="1:5" x14ac:dyDescent="0.55000000000000004">
      <c r="A218" s="3"/>
      <c r="B218" s="3"/>
      <c r="C218" s="3"/>
      <c r="D218" s="3"/>
      <c r="E218" s="2"/>
    </row>
    <row r="219" spans="1:5" x14ac:dyDescent="0.55000000000000004">
      <c r="A219" s="3"/>
      <c r="B219" s="3"/>
      <c r="C219" s="3"/>
      <c r="D219" s="3"/>
      <c r="E219" s="2"/>
    </row>
    <row r="220" spans="1:5" x14ac:dyDescent="0.55000000000000004">
      <c r="A220" s="3"/>
      <c r="B220" s="3"/>
      <c r="C220" s="3"/>
      <c r="D220" s="3"/>
      <c r="E220" s="2"/>
    </row>
    <row r="221" spans="1:5" x14ac:dyDescent="0.55000000000000004">
      <c r="A221" s="3"/>
      <c r="B221" s="3"/>
      <c r="C221" s="3"/>
      <c r="D221" s="3"/>
      <c r="E221" s="2"/>
    </row>
    <row r="222" spans="1:5" x14ac:dyDescent="0.55000000000000004">
      <c r="A222" s="3"/>
      <c r="B222" s="3"/>
      <c r="C222" s="3"/>
      <c r="D222" s="3"/>
      <c r="E222" s="2"/>
    </row>
    <row r="223" spans="1:5" x14ac:dyDescent="0.55000000000000004">
      <c r="A223" s="3"/>
      <c r="B223" s="3"/>
      <c r="C223" s="3"/>
      <c r="D223" s="3"/>
      <c r="E223" s="2"/>
    </row>
    <row r="224" spans="1:5" x14ac:dyDescent="0.55000000000000004">
      <c r="A224" s="3"/>
      <c r="B224" s="3"/>
      <c r="C224" s="3"/>
      <c r="D224" s="3"/>
      <c r="E224" s="2"/>
    </row>
    <row r="225" spans="1:5" x14ac:dyDescent="0.55000000000000004">
      <c r="A225" s="3"/>
      <c r="B225" s="3"/>
      <c r="C225" s="3"/>
      <c r="D225" s="3"/>
      <c r="E225" s="2"/>
    </row>
    <row r="226" spans="1:5" x14ac:dyDescent="0.55000000000000004">
      <c r="A226" s="3"/>
      <c r="B226" s="3"/>
      <c r="C226" s="3"/>
      <c r="D226" s="3"/>
      <c r="E226" s="2"/>
    </row>
    <row r="227" spans="1:5" x14ac:dyDescent="0.55000000000000004">
      <c r="A227" s="3"/>
      <c r="B227" s="3"/>
      <c r="C227" s="3"/>
      <c r="D227" s="3"/>
      <c r="E227" s="2"/>
    </row>
    <row r="228" spans="1:5" x14ac:dyDescent="0.55000000000000004">
      <c r="A228" s="3"/>
      <c r="B228" s="3"/>
      <c r="C228" s="3"/>
      <c r="D228" s="3"/>
      <c r="E228" s="2"/>
    </row>
    <row r="229" spans="1:5" x14ac:dyDescent="0.55000000000000004">
      <c r="A229" s="3"/>
      <c r="B229" s="3"/>
      <c r="C229" s="3"/>
      <c r="D229" s="3"/>
      <c r="E229" s="2"/>
    </row>
    <row r="230" spans="1:5" x14ac:dyDescent="0.55000000000000004">
      <c r="A230" s="3"/>
      <c r="B230" s="3"/>
      <c r="C230" s="3"/>
      <c r="D230" s="3"/>
      <c r="E230" s="2"/>
    </row>
    <row r="231" spans="1:5" x14ac:dyDescent="0.55000000000000004">
      <c r="A231" s="3"/>
      <c r="B231" s="3"/>
      <c r="C231" s="3"/>
      <c r="D231" s="3"/>
      <c r="E231" s="2"/>
    </row>
    <row r="232" spans="1:5" x14ac:dyDescent="0.55000000000000004">
      <c r="A232" s="3"/>
      <c r="B232" s="3"/>
      <c r="C232" s="3"/>
      <c r="D232" s="3"/>
      <c r="E232" s="2"/>
    </row>
    <row r="233" spans="1:5" x14ac:dyDescent="0.55000000000000004">
      <c r="A233" s="3"/>
      <c r="B233" s="3"/>
      <c r="C233" s="3"/>
      <c r="D233" s="3"/>
      <c r="E233" s="2"/>
    </row>
    <row r="234" spans="1:5" x14ac:dyDescent="0.55000000000000004">
      <c r="A234" s="3"/>
      <c r="B234" s="3"/>
      <c r="C234" s="3"/>
      <c r="D234" s="3"/>
      <c r="E234" s="2"/>
    </row>
    <row r="235" spans="1:5" x14ac:dyDescent="0.55000000000000004">
      <c r="A235" s="3"/>
      <c r="B235" s="3"/>
      <c r="C235" s="3"/>
      <c r="D235" s="3"/>
      <c r="E235" s="2"/>
    </row>
    <row r="236" spans="1:5" x14ac:dyDescent="0.55000000000000004">
      <c r="A236" s="3"/>
      <c r="B236" s="3"/>
      <c r="C236" s="3"/>
      <c r="D236" s="3"/>
      <c r="E236" s="2"/>
    </row>
    <row r="237" spans="1:5" x14ac:dyDescent="0.55000000000000004">
      <c r="A237" s="3"/>
      <c r="B237" s="3"/>
      <c r="C237" s="3"/>
      <c r="D237" s="3"/>
      <c r="E237" s="2"/>
    </row>
    <row r="238" spans="1:5" x14ac:dyDescent="0.55000000000000004">
      <c r="A238" s="3"/>
      <c r="B238" s="3"/>
      <c r="C238" s="3"/>
      <c r="D238" s="3"/>
      <c r="E238" s="2"/>
    </row>
    <row r="239" spans="1:5" x14ac:dyDescent="0.55000000000000004">
      <c r="A239" s="3"/>
      <c r="B239" s="3"/>
      <c r="C239" s="3"/>
      <c r="D239" s="3"/>
      <c r="E239" s="2"/>
    </row>
    <row r="240" spans="1:5" x14ac:dyDescent="0.55000000000000004">
      <c r="A240" s="3"/>
      <c r="B240" s="3"/>
      <c r="C240" s="3"/>
      <c r="D240" s="3"/>
      <c r="E240" s="2"/>
    </row>
    <row r="241" spans="1:5" x14ac:dyDescent="0.55000000000000004">
      <c r="A241" s="3"/>
      <c r="B241" s="3"/>
      <c r="C241" s="3"/>
      <c r="D241" s="3"/>
      <c r="E241" s="2"/>
    </row>
    <row r="242" spans="1:5" x14ac:dyDescent="0.55000000000000004">
      <c r="A242" s="3"/>
      <c r="B242" s="3"/>
      <c r="C242" s="3"/>
      <c r="D242" s="3"/>
      <c r="E242" s="2"/>
    </row>
    <row r="243" spans="1:5" x14ac:dyDescent="0.55000000000000004">
      <c r="A243" s="3"/>
      <c r="B243" s="3"/>
      <c r="C243" s="3"/>
      <c r="D243" s="3"/>
      <c r="E243" s="2"/>
    </row>
    <row r="244" spans="1:5" x14ac:dyDescent="0.55000000000000004">
      <c r="A244" s="3"/>
      <c r="B244" s="3"/>
      <c r="C244" s="3"/>
      <c r="D244" s="3"/>
      <c r="E244" s="2"/>
    </row>
    <row r="245" spans="1:5" x14ac:dyDescent="0.55000000000000004">
      <c r="A245" s="3"/>
      <c r="B245" s="3"/>
      <c r="C245" s="3"/>
      <c r="D245" s="3"/>
      <c r="E245" s="2"/>
    </row>
    <row r="246" spans="1:5" x14ac:dyDescent="0.55000000000000004">
      <c r="A246" s="3"/>
      <c r="B246" s="3"/>
      <c r="C246" s="3"/>
      <c r="D246" s="3"/>
      <c r="E246" s="2"/>
    </row>
    <row r="247" spans="1:5" x14ac:dyDescent="0.55000000000000004">
      <c r="A247" s="3"/>
      <c r="B247" s="3"/>
      <c r="C247" s="3"/>
      <c r="D247" s="3"/>
      <c r="E247" s="2"/>
    </row>
    <row r="248" spans="1:5" x14ac:dyDescent="0.55000000000000004">
      <c r="A248" s="3"/>
      <c r="B248" s="3"/>
      <c r="C248" s="3"/>
      <c r="D248" s="3"/>
      <c r="E248" s="2"/>
    </row>
    <row r="249" spans="1:5" x14ac:dyDescent="0.55000000000000004">
      <c r="A249" s="3"/>
      <c r="B249" s="3"/>
      <c r="C249" s="3"/>
      <c r="D249" s="3"/>
      <c r="E249" s="2"/>
    </row>
    <row r="250" spans="1:5" x14ac:dyDescent="0.55000000000000004">
      <c r="A250" s="3"/>
      <c r="B250" s="3"/>
      <c r="C250" s="3"/>
      <c r="D250" s="3"/>
      <c r="E250" s="2"/>
    </row>
    <row r="251" spans="1:5" x14ac:dyDescent="0.55000000000000004">
      <c r="A251" s="3"/>
      <c r="B251" s="3"/>
      <c r="C251" s="3"/>
      <c r="D251" s="3"/>
      <c r="E251" s="2"/>
    </row>
    <row r="252" spans="1:5" x14ac:dyDescent="0.55000000000000004">
      <c r="A252" s="3"/>
      <c r="B252" s="3"/>
      <c r="C252" s="3"/>
      <c r="D252" s="3"/>
      <c r="E252" s="2"/>
    </row>
    <row r="253" spans="1:5" x14ac:dyDescent="0.55000000000000004">
      <c r="A253" s="3"/>
      <c r="B253" s="3"/>
      <c r="C253" s="3"/>
      <c r="D253" s="3"/>
      <c r="E253" s="2"/>
    </row>
    <row r="254" spans="1:5" x14ac:dyDescent="0.55000000000000004">
      <c r="A254" s="3"/>
      <c r="B254" s="3"/>
      <c r="C254" s="3"/>
      <c r="D254" s="3"/>
      <c r="E254" s="2"/>
    </row>
    <row r="255" spans="1:5" x14ac:dyDescent="0.55000000000000004">
      <c r="A255" s="3"/>
      <c r="B255" s="3"/>
      <c r="C255" s="3"/>
      <c r="D255" s="3"/>
      <c r="E255" s="2"/>
    </row>
    <row r="256" spans="1:5" x14ac:dyDescent="0.55000000000000004">
      <c r="A256" s="3"/>
      <c r="B256" s="3"/>
      <c r="C256" s="3"/>
      <c r="D256" s="3"/>
      <c r="E256" s="2"/>
    </row>
    <row r="257" spans="1:5" x14ac:dyDescent="0.55000000000000004">
      <c r="A257" s="3"/>
      <c r="B257" s="3"/>
      <c r="C257" s="3"/>
      <c r="D257" s="3"/>
      <c r="E257" s="2"/>
    </row>
    <row r="258" spans="1:5" x14ac:dyDescent="0.55000000000000004">
      <c r="A258" s="3"/>
      <c r="B258" s="3"/>
      <c r="C258" s="3"/>
      <c r="D258" s="3"/>
      <c r="E258" s="2"/>
    </row>
    <row r="259" spans="1:5" x14ac:dyDescent="0.55000000000000004">
      <c r="A259" s="3"/>
      <c r="B259" s="3"/>
      <c r="C259" s="3"/>
      <c r="D259" s="3"/>
      <c r="E259" s="2"/>
    </row>
    <row r="260" spans="1:5" x14ac:dyDescent="0.55000000000000004">
      <c r="A260" s="3"/>
      <c r="B260" s="3"/>
      <c r="C260" s="3"/>
      <c r="D260" s="3"/>
      <c r="E260" s="2"/>
    </row>
    <row r="261" spans="1:5" x14ac:dyDescent="0.55000000000000004">
      <c r="A261" s="3"/>
      <c r="B261" s="3"/>
      <c r="C261" s="3"/>
      <c r="D261" s="3"/>
      <c r="E261" s="2"/>
    </row>
    <row r="262" spans="1:5" x14ac:dyDescent="0.55000000000000004">
      <c r="A262" s="3"/>
      <c r="B262" s="3"/>
      <c r="C262" s="3"/>
      <c r="D262" s="3"/>
      <c r="E262" s="2"/>
    </row>
    <row r="263" spans="1:5" x14ac:dyDescent="0.55000000000000004">
      <c r="A263" s="3"/>
      <c r="B263" s="3"/>
      <c r="C263" s="3"/>
      <c r="D263" s="3"/>
      <c r="E263" s="2"/>
    </row>
    <row r="264" spans="1:5" x14ac:dyDescent="0.55000000000000004">
      <c r="A264" s="3"/>
      <c r="B264" s="3"/>
      <c r="C264" s="3"/>
      <c r="D264" s="3"/>
      <c r="E264" s="2"/>
    </row>
    <row r="265" spans="1:5" x14ac:dyDescent="0.55000000000000004">
      <c r="A265" s="3"/>
      <c r="B265" s="3"/>
      <c r="C265" s="3"/>
      <c r="D265" s="3"/>
      <c r="E265" s="2"/>
    </row>
    <row r="266" spans="1:5" x14ac:dyDescent="0.55000000000000004">
      <c r="A266" s="3"/>
      <c r="B266" s="3"/>
      <c r="C266" s="3"/>
      <c r="D266" s="3"/>
      <c r="E266" s="2"/>
    </row>
    <row r="267" spans="1:5" x14ac:dyDescent="0.55000000000000004">
      <c r="A267" s="3"/>
      <c r="B267" s="3"/>
      <c r="C267" s="3"/>
      <c r="D267" s="3"/>
      <c r="E267" s="2"/>
    </row>
    <row r="268" spans="1:5" x14ac:dyDescent="0.55000000000000004">
      <c r="A268" s="3"/>
      <c r="B268" s="3"/>
      <c r="C268" s="3"/>
      <c r="D268" s="3"/>
      <c r="E268" s="2"/>
    </row>
    <row r="269" spans="1:5" x14ac:dyDescent="0.55000000000000004">
      <c r="A269" s="3"/>
      <c r="B269" s="3"/>
      <c r="C269" s="3"/>
      <c r="D269" s="3"/>
      <c r="E269" s="2"/>
    </row>
    <row r="270" spans="1:5" x14ac:dyDescent="0.55000000000000004">
      <c r="A270" s="3"/>
      <c r="B270" s="3"/>
      <c r="C270" s="3"/>
      <c r="D270" s="3"/>
      <c r="E270" s="2"/>
    </row>
    <row r="271" spans="1:5" x14ac:dyDescent="0.55000000000000004">
      <c r="A271" s="3"/>
      <c r="B271" s="3"/>
      <c r="C271" s="3"/>
      <c r="D271" s="3"/>
      <c r="E271" s="2"/>
    </row>
    <row r="272" spans="1:5" x14ac:dyDescent="0.55000000000000004">
      <c r="A272" s="3"/>
      <c r="B272" s="3"/>
      <c r="C272" s="3"/>
      <c r="D272" s="3"/>
      <c r="E272" s="2"/>
    </row>
    <row r="273" spans="1:5" x14ac:dyDescent="0.55000000000000004">
      <c r="A273" s="3"/>
      <c r="B273" s="3"/>
      <c r="C273" s="3"/>
      <c r="D273" s="3"/>
      <c r="E273" s="2"/>
    </row>
    <row r="274" spans="1:5" x14ac:dyDescent="0.55000000000000004">
      <c r="A274" s="3"/>
      <c r="B274" s="3"/>
      <c r="C274" s="3"/>
      <c r="D274" s="3"/>
      <c r="E274" s="2"/>
    </row>
    <row r="275" spans="1:5" x14ac:dyDescent="0.55000000000000004">
      <c r="A275" s="3"/>
      <c r="B275" s="3"/>
      <c r="C275" s="3"/>
      <c r="D275" s="3"/>
      <c r="E275" s="2"/>
    </row>
    <row r="276" spans="1:5" x14ac:dyDescent="0.55000000000000004">
      <c r="A276" s="3"/>
      <c r="B276" s="3"/>
      <c r="C276" s="3"/>
      <c r="D276" s="3"/>
      <c r="E276" s="2"/>
    </row>
    <row r="277" spans="1:5" x14ac:dyDescent="0.55000000000000004">
      <c r="A277" s="3"/>
      <c r="B277" s="3"/>
      <c r="C277" s="3"/>
      <c r="D277" s="3"/>
      <c r="E277" s="2"/>
    </row>
    <row r="278" spans="1:5" x14ac:dyDescent="0.55000000000000004">
      <c r="A278" s="3"/>
      <c r="B278" s="3"/>
      <c r="C278" s="3"/>
      <c r="D278" s="3"/>
      <c r="E278" s="2"/>
    </row>
    <row r="279" spans="1:5" x14ac:dyDescent="0.55000000000000004">
      <c r="A279" s="3"/>
      <c r="B279" s="3"/>
      <c r="C279" s="3"/>
      <c r="D279" s="3"/>
      <c r="E279" s="2"/>
    </row>
    <row r="280" spans="1:5" x14ac:dyDescent="0.55000000000000004">
      <c r="A280" s="3"/>
      <c r="B280" s="3"/>
      <c r="C280" s="3"/>
      <c r="D280" s="3"/>
      <c r="E280" s="2"/>
    </row>
    <row r="281" spans="1:5" x14ac:dyDescent="0.55000000000000004">
      <c r="A281" s="3"/>
      <c r="B281" s="3"/>
      <c r="C281" s="3"/>
      <c r="D281" s="3"/>
      <c r="E281" s="2"/>
    </row>
    <row r="282" spans="1:5" x14ac:dyDescent="0.55000000000000004">
      <c r="A282" s="3"/>
      <c r="B282" s="3"/>
      <c r="C282" s="3"/>
      <c r="D282" s="3"/>
      <c r="E282" s="2"/>
    </row>
    <row r="283" spans="1:5" x14ac:dyDescent="0.55000000000000004">
      <c r="A283" s="3"/>
      <c r="B283" s="3"/>
      <c r="C283" s="3"/>
      <c r="D283" s="3"/>
      <c r="E283" s="2"/>
    </row>
    <row r="284" spans="1:5" x14ac:dyDescent="0.55000000000000004">
      <c r="A284" s="3"/>
      <c r="B284" s="3"/>
      <c r="C284" s="3"/>
      <c r="D284" s="3"/>
      <c r="E284" s="2"/>
    </row>
    <row r="285" spans="1:5" x14ac:dyDescent="0.55000000000000004">
      <c r="A285" s="3"/>
      <c r="B285" s="3"/>
      <c r="C285" s="3"/>
      <c r="D285" s="3"/>
      <c r="E285" s="2"/>
    </row>
    <row r="286" spans="1:5" x14ac:dyDescent="0.55000000000000004">
      <c r="A286" s="3"/>
      <c r="B286" s="3"/>
      <c r="C286" s="3"/>
      <c r="D286" s="3"/>
      <c r="E286" s="2"/>
    </row>
    <row r="287" spans="1:5" x14ac:dyDescent="0.55000000000000004">
      <c r="A287" s="3"/>
      <c r="B287" s="3"/>
      <c r="C287" s="3"/>
      <c r="D287" s="3"/>
      <c r="E287" s="2"/>
    </row>
    <row r="288" spans="1:5" x14ac:dyDescent="0.55000000000000004">
      <c r="A288" s="3"/>
      <c r="B288" s="3"/>
      <c r="C288" s="3"/>
      <c r="D288" s="3"/>
      <c r="E288" s="2"/>
    </row>
    <row r="289" spans="1:5" x14ac:dyDescent="0.55000000000000004">
      <c r="A289" s="3"/>
      <c r="B289" s="3"/>
      <c r="C289" s="3"/>
      <c r="D289" s="3"/>
      <c r="E289" s="2"/>
    </row>
    <row r="290" spans="1:5" x14ac:dyDescent="0.55000000000000004">
      <c r="A290" s="3"/>
      <c r="B290" s="3"/>
      <c r="C290" s="3"/>
      <c r="D290" s="3"/>
      <c r="E290" s="2"/>
    </row>
    <row r="291" spans="1:5" x14ac:dyDescent="0.55000000000000004">
      <c r="A291" s="3"/>
      <c r="B291" s="3"/>
      <c r="C291" s="3"/>
      <c r="D291" s="3"/>
      <c r="E291" s="2"/>
    </row>
    <row r="292" spans="1:5" x14ac:dyDescent="0.55000000000000004">
      <c r="A292" s="3"/>
      <c r="B292" s="3"/>
      <c r="C292" s="3"/>
      <c r="D292" s="3"/>
      <c r="E292" s="2"/>
    </row>
    <row r="293" spans="1:5" x14ac:dyDescent="0.55000000000000004">
      <c r="A293" s="3"/>
      <c r="B293" s="3"/>
      <c r="C293" s="3"/>
      <c r="D293" s="3"/>
      <c r="E293" s="2"/>
    </row>
    <row r="294" spans="1:5" x14ac:dyDescent="0.55000000000000004">
      <c r="A294" s="3"/>
      <c r="B294" s="3"/>
      <c r="C294" s="3"/>
      <c r="D294" s="3"/>
      <c r="E294" s="2"/>
    </row>
    <row r="295" spans="1:5" x14ac:dyDescent="0.55000000000000004">
      <c r="A295" s="3"/>
      <c r="B295" s="3"/>
      <c r="C295" s="3"/>
      <c r="D295" s="3"/>
      <c r="E295" s="2"/>
    </row>
    <row r="296" spans="1:5" x14ac:dyDescent="0.55000000000000004">
      <c r="A296" s="3"/>
      <c r="B296" s="3"/>
      <c r="C296" s="3"/>
      <c r="D296" s="3"/>
      <c r="E296" s="2"/>
    </row>
    <row r="297" spans="1:5" x14ac:dyDescent="0.55000000000000004">
      <c r="A297" s="3"/>
      <c r="B297" s="3"/>
      <c r="C297" s="3"/>
      <c r="D297" s="3"/>
      <c r="E297" s="2"/>
    </row>
    <row r="298" spans="1:5" x14ac:dyDescent="0.55000000000000004">
      <c r="A298" s="3"/>
      <c r="B298" s="3"/>
      <c r="C298" s="3"/>
      <c r="D298" s="3"/>
      <c r="E298" s="2"/>
    </row>
    <row r="299" spans="1:5" x14ac:dyDescent="0.55000000000000004">
      <c r="A299" s="3"/>
      <c r="B299" s="3"/>
      <c r="C299" s="3"/>
      <c r="D299" s="3"/>
      <c r="E299" s="2"/>
    </row>
    <row r="300" spans="1:5" x14ac:dyDescent="0.55000000000000004">
      <c r="A300" s="3"/>
      <c r="B300" s="3"/>
      <c r="C300" s="3"/>
      <c r="D300" s="3"/>
      <c r="E300" s="2"/>
    </row>
    <row r="301" spans="1:5" x14ac:dyDescent="0.55000000000000004">
      <c r="A301" s="3"/>
      <c r="B301" s="3"/>
      <c r="C301" s="3"/>
      <c r="D301" s="3"/>
      <c r="E301" s="2"/>
    </row>
    <row r="302" spans="1:5" x14ac:dyDescent="0.55000000000000004">
      <c r="A302" s="3"/>
      <c r="B302" s="3"/>
      <c r="C302" s="3"/>
      <c r="D302" s="3"/>
      <c r="E302" s="2"/>
    </row>
    <row r="303" spans="1:5" x14ac:dyDescent="0.55000000000000004">
      <c r="A303" s="3"/>
      <c r="B303" s="3"/>
      <c r="C303" s="3"/>
      <c r="D303" s="3"/>
      <c r="E303" s="2"/>
    </row>
    <row r="304" spans="1:5" x14ac:dyDescent="0.55000000000000004">
      <c r="A304" s="3"/>
      <c r="B304" s="3"/>
      <c r="C304" s="3"/>
      <c r="D304" s="3"/>
      <c r="E304" s="2"/>
    </row>
    <row r="305" spans="1:5" x14ac:dyDescent="0.55000000000000004">
      <c r="A305" s="3"/>
      <c r="B305" s="3"/>
      <c r="C305" s="3"/>
      <c r="D305" s="3"/>
      <c r="E305" s="2"/>
    </row>
    <row r="306" spans="1:5" x14ac:dyDescent="0.55000000000000004">
      <c r="A306" s="3"/>
      <c r="B306" s="3"/>
      <c r="C306" s="3"/>
      <c r="D306" s="3"/>
      <c r="E306" s="2"/>
    </row>
    <row r="307" spans="1:5" x14ac:dyDescent="0.55000000000000004">
      <c r="A307" s="3"/>
      <c r="B307" s="3"/>
      <c r="C307" s="3"/>
      <c r="D307" s="3"/>
      <c r="E307" s="2"/>
    </row>
    <row r="308" spans="1:5" x14ac:dyDescent="0.55000000000000004">
      <c r="A308" s="3"/>
      <c r="B308" s="3"/>
      <c r="C308" s="3"/>
      <c r="D308" s="3"/>
      <c r="E308" s="2"/>
    </row>
    <row r="309" spans="1:5" x14ac:dyDescent="0.55000000000000004">
      <c r="A309" s="3"/>
      <c r="B309" s="3"/>
      <c r="C309" s="3"/>
      <c r="D309" s="3"/>
      <c r="E309" s="2"/>
    </row>
    <row r="310" spans="1:5" x14ac:dyDescent="0.55000000000000004">
      <c r="A310" s="3"/>
      <c r="B310" s="3"/>
      <c r="C310" s="3"/>
      <c r="D310" s="3"/>
      <c r="E310" s="2"/>
    </row>
    <row r="311" spans="1:5" x14ac:dyDescent="0.55000000000000004">
      <c r="A311" s="3"/>
      <c r="B311" s="3"/>
      <c r="C311" s="3"/>
      <c r="D311" s="3"/>
      <c r="E311" s="2"/>
    </row>
    <row r="312" spans="1:5" x14ac:dyDescent="0.55000000000000004">
      <c r="A312" s="3"/>
      <c r="B312" s="3"/>
      <c r="C312" s="3"/>
      <c r="D312" s="3"/>
      <c r="E312" s="2"/>
    </row>
    <row r="313" spans="1:5" x14ac:dyDescent="0.55000000000000004">
      <c r="A313" s="3"/>
      <c r="B313" s="3"/>
      <c r="C313" s="3"/>
      <c r="D313" s="3"/>
      <c r="E313" s="2"/>
    </row>
    <row r="314" spans="1:5" x14ac:dyDescent="0.55000000000000004">
      <c r="A314" s="3"/>
      <c r="B314" s="3"/>
      <c r="C314" s="3"/>
      <c r="D314" s="3"/>
      <c r="E314" s="2"/>
    </row>
    <row r="315" spans="1:5" x14ac:dyDescent="0.55000000000000004">
      <c r="A315" s="3"/>
      <c r="B315" s="3"/>
      <c r="C315" s="3"/>
      <c r="D315" s="3"/>
      <c r="E315" s="2"/>
    </row>
    <row r="316" spans="1:5" x14ac:dyDescent="0.55000000000000004">
      <c r="A316" s="3"/>
      <c r="B316" s="3"/>
      <c r="C316" s="3"/>
      <c r="D316" s="3"/>
      <c r="E316" s="2"/>
    </row>
    <row r="317" spans="1:5" x14ac:dyDescent="0.55000000000000004">
      <c r="A317" s="3"/>
      <c r="B317" s="3"/>
      <c r="C317" s="3"/>
      <c r="D317" s="3"/>
      <c r="E317" s="2"/>
    </row>
    <row r="318" spans="1:5" x14ac:dyDescent="0.55000000000000004">
      <c r="A318" s="3"/>
      <c r="B318" s="3"/>
      <c r="C318" s="3"/>
      <c r="D318" s="3"/>
      <c r="E318" s="2"/>
    </row>
    <row r="319" spans="1:5" x14ac:dyDescent="0.55000000000000004">
      <c r="A319" s="3"/>
      <c r="B319" s="3"/>
      <c r="C319" s="3"/>
      <c r="D319" s="3"/>
      <c r="E319" s="2"/>
    </row>
    <row r="320" spans="1:5" x14ac:dyDescent="0.55000000000000004">
      <c r="A320" s="3"/>
      <c r="B320" s="3"/>
      <c r="C320" s="3"/>
      <c r="D320" s="3"/>
      <c r="E320" s="2"/>
    </row>
    <row r="321" spans="1:5" x14ac:dyDescent="0.55000000000000004">
      <c r="A321" s="3"/>
      <c r="B321" s="3"/>
      <c r="C321" s="3"/>
      <c r="D321" s="3"/>
      <c r="E321" s="2"/>
    </row>
    <row r="322" spans="1:5" x14ac:dyDescent="0.55000000000000004">
      <c r="A322" s="3"/>
      <c r="B322" s="3"/>
      <c r="C322" s="3"/>
      <c r="D322" s="3"/>
      <c r="E322" s="2"/>
    </row>
    <row r="323" spans="1:5" x14ac:dyDescent="0.55000000000000004">
      <c r="A323" s="3"/>
      <c r="B323" s="3"/>
      <c r="C323" s="3"/>
      <c r="D323" s="3"/>
      <c r="E323" s="2"/>
    </row>
    <row r="324" spans="1:5" x14ac:dyDescent="0.55000000000000004">
      <c r="A324" s="3"/>
      <c r="B324" s="3"/>
      <c r="C324" s="3"/>
      <c r="D324" s="3"/>
      <c r="E324" s="2"/>
    </row>
    <row r="325" spans="1:5" x14ac:dyDescent="0.55000000000000004">
      <c r="A325" s="3"/>
      <c r="B325" s="3"/>
      <c r="C325" s="3"/>
      <c r="D325" s="3"/>
      <c r="E325" s="2"/>
    </row>
    <row r="326" spans="1:5" x14ac:dyDescent="0.55000000000000004">
      <c r="A326" s="3"/>
      <c r="B326" s="3"/>
      <c r="C326" s="3"/>
      <c r="D326" s="3"/>
      <c r="E326" s="2"/>
    </row>
    <row r="327" spans="1:5" x14ac:dyDescent="0.55000000000000004">
      <c r="A327" s="3"/>
      <c r="B327" s="3"/>
      <c r="C327" s="3"/>
      <c r="D327" s="3"/>
      <c r="E327" s="2"/>
    </row>
    <row r="328" spans="1:5" x14ac:dyDescent="0.55000000000000004">
      <c r="A328" s="3"/>
      <c r="B328" s="3"/>
      <c r="C328" s="3"/>
      <c r="D328" s="3"/>
      <c r="E328" s="2"/>
    </row>
    <row r="329" spans="1:5" x14ac:dyDescent="0.55000000000000004">
      <c r="A329" s="3"/>
      <c r="B329" s="3"/>
      <c r="C329" s="3"/>
      <c r="D329" s="3"/>
      <c r="E329" s="2"/>
    </row>
    <row r="330" spans="1:5" x14ac:dyDescent="0.55000000000000004">
      <c r="A330" s="3"/>
      <c r="B330" s="3"/>
      <c r="C330" s="3"/>
      <c r="D330" s="3"/>
      <c r="E330" s="2"/>
    </row>
    <row r="331" spans="1:5" x14ac:dyDescent="0.55000000000000004">
      <c r="A331" s="3"/>
      <c r="B331" s="3"/>
      <c r="C331" s="3"/>
      <c r="D331" s="3"/>
      <c r="E331" s="2"/>
    </row>
    <row r="332" spans="1:5" x14ac:dyDescent="0.55000000000000004">
      <c r="A332" s="3"/>
      <c r="B332" s="3"/>
      <c r="C332" s="3"/>
      <c r="D332" s="3"/>
      <c r="E332" s="2"/>
    </row>
    <row r="333" spans="1:5" x14ac:dyDescent="0.55000000000000004">
      <c r="A333" s="3"/>
      <c r="B333" s="3"/>
      <c r="C333" s="3"/>
      <c r="D333" s="3"/>
      <c r="E333" s="2"/>
    </row>
    <row r="334" spans="1:5" x14ac:dyDescent="0.55000000000000004">
      <c r="A334" s="3"/>
      <c r="B334" s="3"/>
      <c r="C334" s="3"/>
      <c r="D334" s="3"/>
      <c r="E334" s="2"/>
    </row>
    <row r="335" spans="1:5" x14ac:dyDescent="0.55000000000000004">
      <c r="A335" s="3"/>
      <c r="B335" s="3"/>
      <c r="C335" s="3"/>
      <c r="D335" s="3"/>
      <c r="E335" s="2"/>
    </row>
    <row r="336" spans="1:5" x14ac:dyDescent="0.55000000000000004">
      <c r="A336" s="3"/>
      <c r="B336" s="3"/>
      <c r="C336" s="3"/>
      <c r="D336" s="3"/>
      <c r="E336" s="2"/>
    </row>
    <row r="337" spans="1:5" x14ac:dyDescent="0.55000000000000004">
      <c r="A337" s="3"/>
      <c r="B337" s="3"/>
      <c r="C337" s="3"/>
      <c r="D337" s="3"/>
      <c r="E337" s="2"/>
    </row>
    <row r="338" spans="1:5" x14ac:dyDescent="0.55000000000000004">
      <c r="A338" s="3"/>
      <c r="B338" s="3"/>
      <c r="C338" s="3"/>
      <c r="D338" s="3"/>
      <c r="E338" s="2"/>
    </row>
    <row r="339" spans="1:5" x14ac:dyDescent="0.55000000000000004">
      <c r="A339" s="3"/>
      <c r="B339" s="3"/>
      <c r="C339" s="3"/>
      <c r="D339" s="3"/>
      <c r="E339" s="2"/>
    </row>
    <row r="340" spans="1:5" x14ac:dyDescent="0.55000000000000004">
      <c r="A340" s="3"/>
      <c r="B340" s="3"/>
      <c r="C340" s="3"/>
      <c r="D340" s="3"/>
      <c r="E340" s="2"/>
    </row>
    <row r="341" spans="1:5" x14ac:dyDescent="0.55000000000000004">
      <c r="A341" s="3"/>
      <c r="B341" s="3"/>
      <c r="C341" s="3"/>
      <c r="D341" s="3"/>
      <c r="E341" s="2"/>
    </row>
    <row r="342" spans="1:5" x14ac:dyDescent="0.55000000000000004">
      <c r="A342" s="3"/>
      <c r="B342" s="3"/>
      <c r="C342" s="3"/>
      <c r="D342" s="3"/>
      <c r="E342" s="2"/>
    </row>
    <row r="343" spans="1:5" x14ac:dyDescent="0.55000000000000004">
      <c r="A343" s="3"/>
      <c r="B343" s="3"/>
      <c r="C343" s="3"/>
      <c r="D343" s="3"/>
      <c r="E343" s="2"/>
    </row>
    <row r="344" spans="1:5" x14ac:dyDescent="0.55000000000000004">
      <c r="A344" s="3"/>
      <c r="B344" s="3"/>
      <c r="C344" s="3"/>
      <c r="D344" s="3"/>
      <c r="E344" s="2"/>
    </row>
    <row r="345" spans="1:5" x14ac:dyDescent="0.55000000000000004">
      <c r="A345" s="3"/>
      <c r="B345" s="3"/>
      <c r="C345" s="3"/>
      <c r="D345" s="3"/>
      <c r="E345" s="2"/>
    </row>
    <row r="346" spans="1:5" x14ac:dyDescent="0.55000000000000004">
      <c r="A346" s="3"/>
      <c r="B346" s="3"/>
      <c r="C346" s="3"/>
      <c r="D346" s="3"/>
      <c r="E346" s="2"/>
    </row>
    <row r="347" spans="1:5" x14ac:dyDescent="0.55000000000000004">
      <c r="A347" s="3"/>
      <c r="B347" s="3"/>
      <c r="C347" s="3"/>
      <c r="D347" s="3"/>
      <c r="E347" s="2"/>
    </row>
    <row r="348" spans="1:5" x14ac:dyDescent="0.55000000000000004">
      <c r="A348" s="3"/>
      <c r="B348" s="3"/>
      <c r="C348" s="3"/>
      <c r="D348" s="3"/>
      <c r="E348" s="2"/>
    </row>
  </sheetData>
  <mergeCells count="1">
    <mergeCell ref="A2:K2"/>
  </mergeCells>
  <hyperlinks>
    <hyperlink ref="K20" r:id="rId1" display="http://www.northeastern.edu/neuhome/about/administration/" xr:uid="{32BAFE60-5266-477E-9081-A487F7BDBEB2}"/>
    <hyperlink ref="K28" r:id="rId2" display="http://www.buffalo.edu/provost/messages/vpei.html" xr:uid="{97E262CA-119F-4B20-B2AD-5AC8C0143B8D}"/>
    <hyperlink ref="K30" r:id="rId3" display="https://opsmanual.uiowa.edu/sites/opsmanual.uiowa.edu/files/wysiwyg_uploads/a02prov.pdf" xr:uid="{7F34F077-F69B-4892-A58A-71C221EB7908}"/>
    <hyperlink ref="K13" r:id="rId4" display="https://aavp.humboldt.edu/sites/default/files/20190903-oaaorgchart.pdf" xr:uid="{1464CB3A-7879-4633-B6BB-DE7A7F9153C1}"/>
    <hyperlink ref="K22" r:id="rId5" display="https://www.pvamu.edu/president/wp-content/uploads/sites/53/PV-PresOrganizationChart.pdf" xr:uid="{F67E4AF8-7A6B-4972-A0DC-4D61358D17B5}"/>
    <hyperlink ref="K10" r:id="rId6" display="http://www.coloradomesa.edu/student-services/team/index.html" xr:uid="{31AE7434-9A92-43A1-8B72-8478D3600447}"/>
    <hyperlink ref="K41" r:id="rId7" display="http://www.wmich.edu/president/seniorstaff" xr:uid="{2F419649-8CD2-4A54-B621-F40017A7AE57}"/>
    <hyperlink ref="K42" r:id="rId8" display="http://old.westminstercollege.edu/diversity/?parent=4353&amp;detail=17899&amp;content=17901" xr:uid="{952378EB-77CF-4E5E-8418-C0063C03D177}"/>
    <hyperlink ref="K26" r:id="rId9" xr:uid="{7A269114-1BF9-4EE1-A688-1D2A261FFFAF}"/>
    <hyperlink ref="K6" r:id="rId10" display="https://www.beloit.edu/president-office/administration/" xr:uid="{6D4942AA-B6B0-4015-B39A-E37C6E5C09E4}"/>
    <hyperlink ref="K8" r:id="rId11" xr:uid="{00415BC6-8855-4948-AF4A-147E1DE2554F}"/>
    <hyperlink ref="K18" r:id="rId12" display="http://www.lclark.edu/about/leadership/" xr:uid="{5AE1D094-1271-4A34-AEF6-1435A4E41C91}"/>
    <hyperlink ref="K21" r:id="rId13" display="https://www.plu.edu/president/wp-content/uploads/sites/39/2020/08/plu-org-chart-08-28-20.pdf" xr:uid="{33CE8E7C-2174-4636-BE55-09FB264F4B77}"/>
    <hyperlink ref="K27" r:id="rId14" xr:uid="{D2DBBDB0-59F9-4F95-8D5B-E00B81A2AC1D}"/>
    <hyperlink ref="K7" r:id="rId15" xr:uid="{5B068982-F7D5-4F86-8166-0F4C58047461}"/>
    <hyperlink ref="K14" r:id="rId16" xr:uid="{03F09AAA-5648-400A-AA19-2861647BC6ED}"/>
    <hyperlink ref="K15" r:id="rId17" display="https://www.indwes.edu/about/administration/executive-council, " xr:uid="{14EA924F-1539-4ACA-B125-FC46342195A0}"/>
    <hyperlink ref="K40" r:id="rId18" xr:uid="{DECA73F5-783A-46EF-BD2F-A7D25B77C012}"/>
    <hyperlink ref="K35" r:id="rId19" display="https://president.uoregon.edu/executive-leadership, " xr:uid="{8A6DFBAA-6236-4794-AC97-ADD295A413F9}"/>
    <hyperlink ref="K45" r:id="rId20" xr:uid="{6EF627C3-EF22-4C46-BA4B-35897475A8AF}"/>
    <hyperlink ref="K46" r:id="rId21" xr:uid="{AF27167A-3D22-415D-A535-AAF6B3638ED6}"/>
  </hyperlinks>
  <pageMargins left="0.7" right="0.7" top="0.75" bottom="0.75" header="0.3" footer="0.3"/>
  <pageSetup paperSize="188" orientation="portrait" r:id="rId22"/>
  <drawing r:id="rId23"/>
  <tableParts count="1">
    <tablePart r:id="rId2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7DDB6-07E3-46B7-9848-BD3A7DA575D4}">
  <dimension ref="A1:N41"/>
  <sheetViews>
    <sheetView tabSelected="1" zoomScaleNormal="100" workbookViewId="0">
      <selection activeCell="K27" sqref="K27"/>
    </sheetView>
  </sheetViews>
  <sheetFormatPr defaultRowHeight="12" x14ac:dyDescent="0.55000000000000004"/>
  <cols>
    <col min="1" max="1" width="20.5625" customWidth="1"/>
    <col min="2" max="2" width="22.34765625" bestFit="1" customWidth="1"/>
    <col min="3" max="3" width="17.60546875" bestFit="1" customWidth="1"/>
    <col min="4" max="4" width="15.953125" bestFit="1" customWidth="1"/>
    <col min="5" max="5" width="11.2578125" customWidth="1"/>
    <col min="6" max="6" width="20.12890625" bestFit="1" customWidth="1"/>
    <col min="7" max="7" width="15.171875" customWidth="1"/>
    <col min="8" max="8" width="29.51953125" bestFit="1" customWidth="1"/>
    <col min="9" max="9" width="24.82421875" customWidth="1"/>
    <col min="10" max="10" width="16.4765625" bestFit="1" customWidth="1"/>
    <col min="11" max="11" width="11.78125" customWidth="1"/>
    <col min="12" max="12" width="23.78125" customWidth="1"/>
    <col min="13" max="13" width="12.43359375" customWidth="1"/>
  </cols>
  <sheetData>
    <row r="1" spans="1:14" s="12" customFormat="1" ht="65" customHeight="1" thickBot="1" x14ac:dyDescent="0.7">
      <c r="A1" s="6"/>
      <c r="B1" s="6"/>
      <c r="C1" s="6"/>
      <c r="D1" s="6"/>
      <c r="E1" s="6"/>
      <c r="F1" s="6"/>
      <c r="G1" s="6"/>
      <c r="H1" s="10"/>
      <c r="I1" s="10"/>
      <c r="J1" s="6"/>
      <c r="K1" s="6"/>
      <c r="L1" s="6"/>
      <c r="M1" s="6"/>
      <c r="N1" s="21"/>
    </row>
    <row r="2" spans="1:14" ht="18" customHeight="1" thickTop="1" x14ac:dyDescent="0.6">
      <c r="A2" s="40" t="s">
        <v>153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4" ht="12.75" x14ac:dyDescent="0.55000000000000004">
      <c r="A3" s="42" t="s">
        <v>154</v>
      </c>
      <c r="B3" s="42"/>
      <c r="C3" s="42"/>
      <c r="D3" s="42"/>
      <c r="E3" s="42"/>
      <c r="F3" s="42"/>
      <c r="G3" s="42"/>
      <c r="H3" s="42"/>
    </row>
    <row r="4" spans="1:14" x14ac:dyDescent="0.55000000000000004">
      <c r="A4" s="15"/>
      <c r="B4" s="27" t="s">
        <v>210</v>
      </c>
      <c r="C4" s="19" t="s">
        <v>199</v>
      </c>
      <c r="D4" s="27" t="s">
        <v>212</v>
      </c>
      <c r="E4" s="19" t="s">
        <v>200</v>
      </c>
      <c r="F4" s="27" t="s">
        <v>213</v>
      </c>
      <c r="G4" s="19" t="s">
        <v>201</v>
      </c>
      <c r="H4" s="27" t="s">
        <v>214</v>
      </c>
    </row>
    <row r="5" spans="1:14" x14ac:dyDescent="0.55000000000000004">
      <c r="A5" s="20" t="s">
        <v>155</v>
      </c>
      <c r="B5" s="28">
        <f>COUNTIF(Table1[Size],"Small")</f>
        <v>17</v>
      </c>
      <c r="C5" s="26">
        <f>17/58</f>
        <v>0.29310344827586204</v>
      </c>
      <c r="D5" s="28">
        <f>COUNTIF(Table1[Size],"Medium")</f>
        <v>21</v>
      </c>
      <c r="E5" s="26">
        <f>21/58</f>
        <v>0.36206896551724138</v>
      </c>
      <c r="F5" s="28">
        <f>COUNTIF(Table1[Size],"Large")</f>
        <v>20</v>
      </c>
      <c r="G5" s="26">
        <f>20/58</f>
        <v>0.34482758620689657</v>
      </c>
      <c r="H5" s="28">
        <f>SUM(B5,D5,F5)</f>
        <v>58</v>
      </c>
    </row>
    <row r="6" spans="1:14" x14ac:dyDescent="0.55000000000000004">
      <c r="A6" s="20" t="s">
        <v>156</v>
      </c>
      <c r="B6" s="28">
        <f>COUNTIFS(Table1[Size],"Small",Table1[CDO?],"Yes")</f>
        <v>10</v>
      </c>
      <c r="C6" s="26">
        <f>10/41</f>
        <v>0.24390243902439024</v>
      </c>
      <c r="D6" s="28">
        <f>COUNTIFS(Table1[Size],"Medium",Table1[CDO?],"Yes")</f>
        <v>13</v>
      </c>
      <c r="E6" s="26">
        <f>13/41</f>
        <v>0.31707317073170732</v>
      </c>
      <c r="F6" s="28">
        <f>COUNTIFS(Table1[Size],"Large",Table1[CDO?],"Yes")</f>
        <v>18</v>
      </c>
      <c r="G6" s="26">
        <f>18/41</f>
        <v>0.43902439024390244</v>
      </c>
      <c r="H6" s="28">
        <f>SUM(B6,D6,F6)</f>
        <v>41</v>
      </c>
    </row>
    <row r="7" spans="1:14" x14ac:dyDescent="0.55000000000000004">
      <c r="A7" s="20" t="s">
        <v>157</v>
      </c>
      <c r="B7" s="28">
        <f>COUNTIFS(Table1[Size],"Small",Table1[CDO?],"No")+COUNTIFS(Table1[Size],"Small",Table1[CDO?],"No+")</f>
        <v>7</v>
      </c>
      <c r="C7" s="26">
        <f>7/17</f>
        <v>0.41176470588235292</v>
      </c>
      <c r="D7" s="28">
        <f>COUNTIFS(Table1[Size],"Medium",Table1[CDO?],"No")+COUNTIFS(Table1[Size],"Medium",Table1[CDO?],"No+")</f>
        <v>8</v>
      </c>
      <c r="E7" s="26">
        <f>8/17</f>
        <v>0.47058823529411764</v>
      </c>
      <c r="F7" s="28">
        <f>COUNTIFS(Table1[Size],"Large",Table1[CDO?],"No")+COUNTIFS(Table1[Size],"Large",Table1[CDO?],"No+")</f>
        <v>2</v>
      </c>
      <c r="G7" s="26">
        <f>2/17</f>
        <v>0.11764705882352941</v>
      </c>
      <c r="H7" s="28">
        <f>SUM(B7,D7,F7)</f>
        <v>17</v>
      </c>
      <c r="I7" s="13"/>
      <c r="J7" s="13"/>
    </row>
    <row r="10" spans="1:14" ht="12.75" x14ac:dyDescent="0.55000000000000004">
      <c r="A10" s="42" t="s">
        <v>160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4" x14ac:dyDescent="0.55000000000000004">
      <c r="A11" s="14"/>
      <c r="B11" s="31" t="s">
        <v>215</v>
      </c>
      <c r="C11" s="32" t="s">
        <v>209</v>
      </c>
      <c r="D11" s="31" t="s">
        <v>216</v>
      </c>
      <c r="E11" s="32" t="s">
        <v>202</v>
      </c>
      <c r="F11" s="31" t="s">
        <v>217</v>
      </c>
      <c r="G11" s="33" t="s">
        <v>203</v>
      </c>
      <c r="H11" s="31" t="s">
        <v>218</v>
      </c>
      <c r="I11" s="32" t="s">
        <v>204</v>
      </c>
      <c r="J11" s="31" t="s">
        <v>219</v>
      </c>
      <c r="K11" s="34" t="s">
        <v>205</v>
      </c>
    </row>
    <row r="12" spans="1:14" x14ac:dyDescent="0.55000000000000004">
      <c r="A12" s="18" t="s">
        <v>155</v>
      </c>
      <c r="B12" s="29">
        <f>COUNTIF(Table1[Region],"Mountain West")</f>
        <v>10</v>
      </c>
      <c r="C12" s="30">
        <f>10/58</f>
        <v>0.17241379310344829</v>
      </c>
      <c r="D12" s="29">
        <f>COUNTIF(Table1[Region],"South")</f>
        <v>11</v>
      </c>
      <c r="E12" s="30">
        <f>11/58</f>
        <v>0.18965517241379309</v>
      </c>
      <c r="F12" s="29">
        <f>COUNTIF(Table1[Region],"Pacific West")</f>
        <v>11</v>
      </c>
      <c r="G12" s="30">
        <f>11/58</f>
        <v>0.18965517241379309</v>
      </c>
      <c r="H12" s="29">
        <f>COUNTIF(Table1[Region],"Mid-Atlantic/Northeast")</f>
        <v>13</v>
      </c>
      <c r="I12" s="30">
        <f>13/58</f>
        <v>0.22413793103448276</v>
      </c>
      <c r="J12" s="29">
        <f>COUNTIF(Table1[Region],"Midwest")</f>
        <v>13</v>
      </c>
      <c r="K12" s="35">
        <f>13/58</f>
        <v>0.22413793103448276</v>
      </c>
    </row>
    <row r="13" spans="1:14" x14ac:dyDescent="0.55000000000000004">
      <c r="A13" s="18" t="s">
        <v>156</v>
      </c>
      <c r="B13" s="29">
        <f>COUNTIFS(Table1[Region],"Mountain West",Table1[CDO?],"Yes")</f>
        <v>6</v>
      </c>
      <c r="C13" s="30">
        <f>6/41</f>
        <v>0.14634146341463414</v>
      </c>
      <c r="D13" s="29">
        <f>COUNTIFS(Table1[Region],"South",Table1[CDO?],"Yes")</f>
        <v>4</v>
      </c>
      <c r="E13" s="30">
        <f>4/41</f>
        <v>9.7560975609756101E-2</v>
      </c>
      <c r="F13" s="29">
        <f>COUNTIFS(Table1[Region],"Pacific West",Table1[CDO?],"Yes")</f>
        <v>8</v>
      </c>
      <c r="G13" s="30">
        <f>8/41</f>
        <v>0.1951219512195122</v>
      </c>
      <c r="H13" s="28">
        <f>COUNTIFS(Table1[Region],"Mid-Atlantic/Northeast",Table1[CDO?],"Yes")</f>
        <v>12</v>
      </c>
      <c r="I13" s="26">
        <f>12/41</f>
        <v>0.29268292682926828</v>
      </c>
      <c r="J13" s="29">
        <f>COUNTIFS(Table1[Region],"Midwest",Table1[CDO?],"Yes")</f>
        <v>11</v>
      </c>
      <c r="K13" s="35">
        <f>11/41</f>
        <v>0.26829268292682928</v>
      </c>
    </row>
    <row r="14" spans="1:14" x14ac:dyDescent="0.55000000000000004">
      <c r="A14" s="18" t="s">
        <v>157</v>
      </c>
      <c r="B14" s="29">
        <f>COUNTIFS(Table1[Region],"Mountain West",Table1[CDO?],"No")+COUNTIFS(Table1[Region],"Mountain West",Table1[CDO?],"No+")</f>
        <v>4</v>
      </c>
      <c r="C14" s="30">
        <f>4/17</f>
        <v>0.23529411764705882</v>
      </c>
      <c r="D14" s="29">
        <f>COUNTIFS(Table1[Region],"South",Table1[CDO?],"No")+COUNTIFS(Table1[Region],"South",Table1[CDO?],"No+")</f>
        <v>7</v>
      </c>
      <c r="E14" s="30">
        <f>7/17</f>
        <v>0.41176470588235292</v>
      </c>
      <c r="F14" s="29">
        <f>COUNTIFS(Table1[Region],"Pacific West",Table1[CDO?],"No")+COUNTIFS(Table1[Region],"Pacific West",Table1[CDO?],"No+")</f>
        <v>3</v>
      </c>
      <c r="G14" s="30">
        <f>3/17</f>
        <v>0.17647058823529413</v>
      </c>
      <c r="H14" s="28">
        <f>COUNTIFS(Table1[Region],"Mid-Atlantic/Northeast",Table1[CDO?],"No")+COUNTIFS(Table1[Region],"Mid-Atlantic/Northeast",Table1[CDO?],"No+")</f>
        <v>1</v>
      </c>
      <c r="I14" s="26">
        <f>1/17</f>
        <v>5.8823529411764705E-2</v>
      </c>
      <c r="J14" s="29">
        <f>COUNTIFS(Table1[Region],"Midwest",Table1[CDO?],"No")+COUNTIFS(Table1[Region],"Midwest",Table1[CDO?],"No+")</f>
        <v>2</v>
      </c>
      <c r="K14" s="35">
        <f>2/17</f>
        <v>0.11764705882352941</v>
      </c>
    </row>
    <row r="15" spans="1:14" x14ac:dyDescent="0.55000000000000004">
      <c r="H15" s="13"/>
      <c r="I15" s="13"/>
    </row>
    <row r="16" spans="1:14" x14ac:dyDescent="0.55000000000000004">
      <c r="H16" s="13"/>
      <c r="I16" s="13"/>
    </row>
    <row r="17" spans="1:9" ht="12.75" x14ac:dyDescent="0.55000000000000004">
      <c r="A17" s="42" t="s">
        <v>163</v>
      </c>
      <c r="B17" s="42"/>
      <c r="C17" s="42"/>
      <c r="H17" s="13"/>
      <c r="I17" s="13"/>
    </row>
    <row r="18" spans="1:9" ht="12.75" x14ac:dyDescent="0.55000000000000004">
      <c r="A18" s="36"/>
      <c r="B18" s="31" t="s">
        <v>211</v>
      </c>
      <c r="C18" s="32" t="s">
        <v>207</v>
      </c>
      <c r="H18" s="13"/>
      <c r="I18" s="13"/>
    </row>
    <row r="19" spans="1:9" x14ac:dyDescent="0.55000000000000004">
      <c r="A19" s="17" t="s">
        <v>206</v>
      </c>
      <c r="B19" s="29">
        <v>22</v>
      </c>
      <c r="C19" s="30">
        <f>B19/41</f>
        <v>0.53658536585365857</v>
      </c>
      <c r="H19" s="13"/>
      <c r="I19" s="13"/>
    </row>
    <row r="20" spans="1:9" x14ac:dyDescent="0.55000000000000004">
      <c r="A20" s="17" t="s">
        <v>68</v>
      </c>
      <c r="B20" s="29">
        <v>11</v>
      </c>
      <c r="C20" s="30">
        <f>B20/41</f>
        <v>0.26829268292682928</v>
      </c>
    </row>
    <row r="21" spans="1:9" x14ac:dyDescent="0.55000000000000004">
      <c r="A21" s="17" t="s">
        <v>44</v>
      </c>
      <c r="B21" s="29">
        <v>5</v>
      </c>
      <c r="C21" s="30">
        <f>B21/41</f>
        <v>0.12195121951219512</v>
      </c>
    </row>
    <row r="22" spans="1:9" x14ac:dyDescent="0.55000000000000004">
      <c r="A22" s="17" t="s">
        <v>35</v>
      </c>
      <c r="B22" s="29">
        <v>2</v>
      </c>
      <c r="C22" s="30">
        <f>B22/41</f>
        <v>4.878048780487805E-2</v>
      </c>
    </row>
    <row r="23" spans="1:9" x14ac:dyDescent="0.55000000000000004">
      <c r="A23" s="17" t="s">
        <v>108</v>
      </c>
      <c r="B23" s="29">
        <v>2</v>
      </c>
      <c r="C23" s="30">
        <f>B23/41</f>
        <v>4.878048780487805E-2</v>
      </c>
    </row>
    <row r="26" spans="1:9" ht="12.75" x14ac:dyDescent="0.55000000000000004">
      <c r="A26" s="42" t="s">
        <v>198</v>
      </c>
      <c r="B26" s="42"/>
      <c r="C26" s="42"/>
    </row>
    <row r="27" spans="1:9" x14ac:dyDescent="0.55000000000000004">
      <c r="A27" s="37"/>
      <c r="B27" s="31" t="s">
        <v>211</v>
      </c>
      <c r="C27" s="32" t="s">
        <v>207</v>
      </c>
    </row>
    <row r="28" spans="1:9" x14ac:dyDescent="0.55000000000000004">
      <c r="A28" s="17" t="s">
        <v>29</v>
      </c>
      <c r="B28" s="29">
        <v>14</v>
      </c>
      <c r="C28" s="30">
        <f>B28/41</f>
        <v>0.34146341463414637</v>
      </c>
    </row>
    <row r="29" spans="1:9" x14ac:dyDescent="0.55000000000000004">
      <c r="A29" s="17" t="s">
        <v>0</v>
      </c>
      <c r="B29" s="29">
        <v>27</v>
      </c>
      <c r="C29" s="30">
        <f>B29/41</f>
        <v>0.65853658536585369</v>
      </c>
    </row>
    <row r="33" spans="1:3" ht="12.75" x14ac:dyDescent="0.55000000000000004">
      <c r="A33" s="42" t="s">
        <v>164</v>
      </c>
      <c r="B33" s="42"/>
      <c r="C33" s="42"/>
    </row>
    <row r="34" spans="1:3" x14ac:dyDescent="0.55000000000000004">
      <c r="A34" s="39"/>
      <c r="B34" s="31" t="s">
        <v>211</v>
      </c>
      <c r="C34" s="32" t="s">
        <v>207</v>
      </c>
    </row>
    <row r="35" spans="1:3" x14ac:dyDescent="0.55000000000000004">
      <c r="A35" s="38" t="s">
        <v>29</v>
      </c>
      <c r="B35" s="29">
        <f>COUNTIF(Table1[Has staff?],"Yes")</f>
        <v>32</v>
      </c>
      <c r="C35" s="30">
        <f>B35/41</f>
        <v>0.78048780487804881</v>
      </c>
    </row>
    <row r="36" spans="1:3" x14ac:dyDescent="0.55000000000000004">
      <c r="A36" s="38" t="s">
        <v>0</v>
      </c>
      <c r="B36" s="29">
        <f>COUNTIF(Table1[Has staff?],"No")</f>
        <v>7</v>
      </c>
      <c r="C36" s="30">
        <f>B36/41</f>
        <v>0.17073170731707318</v>
      </c>
    </row>
    <row r="37" spans="1:3" x14ac:dyDescent="0.55000000000000004">
      <c r="A37" s="38" t="s">
        <v>108</v>
      </c>
      <c r="B37" s="29">
        <f>COUNTIF(Table1[Has staff?],"Unclear")</f>
        <v>2</v>
      </c>
      <c r="C37" s="30">
        <f>B37/41</f>
        <v>4.878048780487805E-2</v>
      </c>
    </row>
    <row r="41" spans="1:3" ht="78" customHeight="1" x14ac:dyDescent="0.55000000000000004">
      <c r="A41" s="16" t="s">
        <v>208</v>
      </c>
    </row>
  </sheetData>
  <mergeCells count="6">
    <mergeCell ref="A33:C33"/>
    <mergeCell ref="A3:H3"/>
    <mergeCell ref="A10:K10"/>
    <mergeCell ref="A17:C17"/>
    <mergeCell ref="A2:K2"/>
    <mergeCell ref="A26:C26"/>
  </mergeCells>
  <pageMargins left="0.7" right="0.7" top="0.75" bottom="0.75" header="0.3" footer="0.3"/>
  <pageSetup orientation="portrait" r:id="rId1"/>
  <ignoredErrors>
    <ignoredError sqref="F12 J1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g 2 J y U X M A M S K k A A A A 9 Q A A A B I A H A B D b 2 5 m a W c v U G F j a 2 F n Z S 5 4 b W w g o h g A K K A U A A A A A A A A A A A A A A A A A A A A A A A A A A A A h Y + x D o I w G I R f h X S n r T U q I T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M c L f G K L T A F M j H I t P n 6 b J z 7 d H 8 g r P v a 9 Z 3 i y o S 7 H M g k g b w v 8 A d Q S w M E F A A C A A g A g 2 J y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N i c l E o i k e 4 D g A A A B E A A A A T A B w A R m 9 y b X V s Y X M v U 2 V j d G l v b j E u b S C i G A A o o B Q A A A A A A A A A A A A A A A A A A A A A A A A A A A A r T k 0 u y c z P U w i G 0 I b W A F B L A Q I t A B Q A A g A I A I N i c l F z A D E i p A A A A P U A A A A S A A A A A A A A A A A A A A A A A A A A A A B D b 2 5 m a W c v U G F j a 2 F n Z S 5 4 b W x Q S w E C L Q A U A A I A C A C D Y n J R D 8 r p q 6 Q A A A D p A A A A E w A A A A A A A A A A A A A A A A D w A A A A W 0 N v b n R l b n R f V H l w Z X N d L n h t b F B L A Q I t A B Q A A g A I A I N i c l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7 u 9 G 3 x C 2 U T 6 8 p / H J 4 j 8 q H A A A A A A I A A A A A A B B m A A A A A Q A A I A A A A P T Z 3 B V 4 G j L T W u 1 e A H K t M u 9 Z G 0 R L S r h s N D t 6 R p s c x O i 8 A A A A A A 6 A A A A A A g A A I A A A A L b e S h e N d T / 7 7 F 2 p h C C 6 C N + f / Q p H J Z L C R 3 r m 6 4 x n 0 T b g U A A A A A D 3 9 M Y g m V l F S r y V w / I l U G 1 W a A k t a G Q / J G Q v f X z 0 J W 6 D k t j Y + R R i T C 0 n 4 s o B z q q E C i b B W F S m m 7 E t h + W J M j 5 h A x F Z T S 6 I h y 1 J r P Z 4 E 2 + / C Z a I Q A A A A E o B o z P j Y d 3 d s C y r 1 Z y M A m P l z o k 2 v j C 1 p 7 j C b v W O p A M g K z c J U G c k I S T y 7 t R n n G g x l N U w + T G l E 8 q S P G l h x 9 T 6 7 J g = < / D a t a M a s h u p > 
</file>

<file path=customXml/itemProps1.xml><?xml version="1.0" encoding="utf-8"?>
<ds:datastoreItem xmlns:ds="http://schemas.openxmlformats.org/officeDocument/2006/customXml" ds:itemID="{9F72C0DD-ADFC-406C-A5EB-D2473455DF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Trends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2017-11-03T21:29:07Z</dcterms:created>
  <dcterms:modified xsi:type="dcterms:W3CDTF">2020-11-23T19:27:50Z</dcterms:modified>
</cp:coreProperties>
</file>