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8.xml" ContentType="application/vnd.openxmlformats-officedocument.themeOverrid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9.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0.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1.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2.xml" ContentType="application/vnd.openxmlformats-officedocument.themeOverrid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3.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4.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5.xml" ContentType="application/vnd.openxmlformats-officedocument.themeOverride+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hidePivotFieldList="1" autoCompressPictures="0"/>
  <xr:revisionPtr revIDLastSave="0" documentId="8_{600354B8-ECCE-4EC1-93FD-553A0A006F2C}" xr6:coauthVersionLast="47" xr6:coauthVersionMax="47" xr10:uidLastSave="{00000000-0000-0000-0000-000000000000}"/>
  <bookViews>
    <workbookView xWindow="57480" yWindow="-120" windowWidth="29040" windowHeight="15840" tabRatio="1000" activeTab="11" xr2:uid="{00000000-000D-0000-FFFF-FFFF00000000}"/>
  </bookViews>
  <sheets>
    <sheet name="Instructions" sheetId="70" r:id="rId1"/>
    <sheet name="Overview" sheetId="60" r:id="rId2"/>
    <sheet name="Measurement and Progress" sheetId="63" r:id="rId3"/>
    <sheet name="Personal Safety and Belonging" sheetId="52" r:id="rId4"/>
    <sheet name="Time and Resources" sheetId="53" r:id="rId5"/>
    <sheet name="Leadership Trust and Values" sheetId="54" r:id="rId6"/>
    <sheet name="Ownership and Input" sheetId="55" r:id="rId7"/>
    <sheet name="Recognition and Value" sheetId="56" r:id="rId8"/>
    <sheet name="Professional Growth" sheetId="57" r:id="rId9"/>
    <sheet name="Data-Response" sheetId="36" r:id="rId10"/>
    <sheet name="Data-Numerical" sheetId="23" r:id="rId11"/>
    <sheet name="Key" sheetId="22" r:id="rId12"/>
  </sheets>
  <definedNames>
    <definedName name="_xlnm._FilterDatabase" localSheetId="1" hidden="1">Overview!$B$11:$C$17</definedName>
    <definedName name="Engagement">#REF!</definedName>
  </definedNames>
  <calcPr calcId="191029"/>
  <pivotCaches>
    <pivotCache cacheId="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83" i="36" l="1"/>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D190" i="36"/>
  <c r="D191" i="36"/>
  <c r="D192" i="36"/>
  <c r="D193" i="36"/>
  <c r="D194" i="36"/>
  <c r="D195" i="36"/>
  <c r="D196" i="36"/>
  <c r="D197" i="36"/>
  <c r="D198" i="36"/>
  <c r="D199" i="36"/>
  <c r="D200" i="36"/>
  <c r="D201" i="36"/>
  <c r="D20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F83" i="36"/>
  <c r="F84" i="36"/>
  <c r="F85" i="36"/>
  <c r="F86" i="36"/>
  <c r="F87" i="36"/>
  <c r="F88" i="36"/>
  <c r="F89" i="36"/>
  <c r="F90" i="36"/>
  <c r="F91" i="36"/>
  <c r="F92" i="36"/>
  <c r="F93" i="36"/>
  <c r="F94" i="36"/>
  <c r="F95" i="36"/>
  <c r="F96" i="36"/>
  <c r="F97" i="36"/>
  <c r="F98" i="36"/>
  <c r="F99" i="36"/>
  <c r="F100" i="36"/>
  <c r="F101" i="36"/>
  <c r="F102" i="36"/>
  <c r="F103" i="36"/>
  <c r="F104" i="36"/>
  <c r="F105" i="36"/>
  <c r="F106" i="36"/>
  <c r="F107" i="36"/>
  <c r="F108" i="36"/>
  <c r="F109" i="36"/>
  <c r="F110" i="36"/>
  <c r="F111" i="36"/>
  <c r="F112" i="36"/>
  <c r="F113" i="36"/>
  <c r="F114" i="36"/>
  <c r="F115" i="36"/>
  <c r="F116" i="36"/>
  <c r="F117" i="36"/>
  <c r="F118" i="36"/>
  <c r="F119" i="36"/>
  <c r="F120" i="36"/>
  <c r="F121" i="36"/>
  <c r="F122" i="36"/>
  <c r="F123" i="36"/>
  <c r="F124" i="36"/>
  <c r="F125" i="36"/>
  <c r="F126" i="36"/>
  <c r="F127" i="36"/>
  <c r="F128" i="36"/>
  <c r="F129" i="36"/>
  <c r="F130" i="36"/>
  <c r="F131" i="36"/>
  <c r="F132" i="36"/>
  <c r="F133" i="36"/>
  <c r="F134" i="36"/>
  <c r="F135" i="36"/>
  <c r="F136" i="36"/>
  <c r="F137" i="36"/>
  <c r="F138" i="36"/>
  <c r="F139" i="36"/>
  <c r="F140" i="36"/>
  <c r="F141" i="36"/>
  <c r="F142" i="36"/>
  <c r="F143" i="36"/>
  <c r="F144" i="36"/>
  <c r="F145" i="36"/>
  <c r="F146" i="36"/>
  <c r="F147" i="36"/>
  <c r="F148" i="36"/>
  <c r="F149" i="36"/>
  <c r="F150" i="36"/>
  <c r="F151" i="36"/>
  <c r="F152" i="36"/>
  <c r="F153" i="36"/>
  <c r="F154" i="36"/>
  <c r="F155" i="36"/>
  <c r="F156" i="36"/>
  <c r="F157" i="36"/>
  <c r="F158" i="36"/>
  <c r="F159" i="36"/>
  <c r="F160" i="36"/>
  <c r="F161" i="36"/>
  <c r="F162" i="36"/>
  <c r="F163" i="36"/>
  <c r="F164" i="36"/>
  <c r="F165" i="36"/>
  <c r="F166" i="36"/>
  <c r="F167" i="36"/>
  <c r="F168" i="36"/>
  <c r="F169" i="36"/>
  <c r="F170" i="36"/>
  <c r="F171" i="36"/>
  <c r="F172" i="36"/>
  <c r="F173" i="36"/>
  <c r="F174" i="36"/>
  <c r="F175" i="36"/>
  <c r="F176" i="36"/>
  <c r="F177" i="36"/>
  <c r="F178" i="36"/>
  <c r="F179" i="36"/>
  <c r="F180" i="36"/>
  <c r="F181" i="36"/>
  <c r="F182" i="36"/>
  <c r="F183" i="36"/>
  <c r="F184" i="36"/>
  <c r="F185" i="36"/>
  <c r="F186" i="36"/>
  <c r="F187" i="36"/>
  <c r="F188" i="36"/>
  <c r="F189" i="36"/>
  <c r="F190" i="36"/>
  <c r="F191" i="36"/>
  <c r="F192" i="36"/>
  <c r="F193" i="36"/>
  <c r="F194" i="36"/>
  <c r="F195" i="36"/>
  <c r="F196" i="36"/>
  <c r="F197" i="36"/>
  <c r="F198" i="36"/>
  <c r="F199" i="36"/>
  <c r="F200" i="36"/>
  <c r="F201" i="36"/>
  <c r="F20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201" i="36"/>
  <c r="G20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117" i="36"/>
  <c r="H118" i="36"/>
  <c r="H119" i="36"/>
  <c r="H120" i="36"/>
  <c r="H121" i="36"/>
  <c r="H122" i="36"/>
  <c r="H123" i="36"/>
  <c r="H124" i="36"/>
  <c r="H125" i="36"/>
  <c r="H126" i="36"/>
  <c r="H127" i="36"/>
  <c r="H128" i="36"/>
  <c r="H129" i="36"/>
  <c r="H130" i="36"/>
  <c r="H131" i="36"/>
  <c r="H132" i="36"/>
  <c r="H133" i="36"/>
  <c r="H134" i="36"/>
  <c r="H135" i="36"/>
  <c r="H136" i="36"/>
  <c r="H137" i="36"/>
  <c r="H138" i="36"/>
  <c r="H139" i="36"/>
  <c r="H140" i="36"/>
  <c r="H141" i="36"/>
  <c r="H142" i="36"/>
  <c r="H143" i="36"/>
  <c r="H144" i="36"/>
  <c r="H145" i="36"/>
  <c r="H146" i="36"/>
  <c r="H147" i="36"/>
  <c r="H148" i="36"/>
  <c r="H149" i="36"/>
  <c r="H150" i="36"/>
  <c r="H151" i="36"/>
  <c r="H152" i="36"/>
  <c r="H153" i="36"/>
  <c r="H154" i="36"/>
  <c r="H155" i="36"/>
  <c r="H156" i="36"/>
  <c r="H157" i="36"/>
  <c r="H158" i="36"/>
  <c r="H159" i="36"/>
  <c r="H160" i="36"/>
  <c r="H161" i="36"/>
  <c r="H162" i="36"/>
  <c r="H163" i="36"/>
  <c r="H164" i="36"/>
  <c r="H165" i="36"/>
  <c r="H166" i="36"/>
  <c r="H167" i="36"/>
  <c r="H168" i="36"/>
  <c r="H169" i="36"/>
  <c r="H170" i="36"/>
  <c r="H171" i="36"/>
  <c r="H172" i="36"/>
  <c r="H173" i="36"/>
  <c r="H174" i="36"/>
  <c r="H175" i="36"/>
  <c r="H176" i="36"/>
  <c r="H177" i="36"/>
  <c r="H178" i="36"/>
  <c r="H179" i="36"/>
  <c r="H180" i="36"/>
  <c r="H181" i="36"/>
  <c r="H182" i="36"/>
  <c r="H183" i="36"/>
  <c r="H184" i="36"/>
  <c r="H185" i="36"/>
  <c r="H186" i="36"/>
  <c r="H187" i="36"/>
  <c r="H188" i="36"/>
  <c r="H189" i="36"/>
  <c r="H190" i="36"/>
  <c r="H191" i="36"/>
  <c r="H192" i="36"/>
  <c r="H193" i="36"/>
  <c r="H194" i="36"/>
  <c r="H195" i="36"/>
  <c r="H196" i="36"/>
  <c r="H197" i="36"/>
  <c r="H198" i="36"/>
  <c r="H199" i="36"/>
  <c r="H200" i="36"/>
  <c r="H201" i="36"/>
  <c r="H202" i="36"/>
  <c r="I83" i="36"/>
  <c r="I84" i="36"/>
  <c r="I85" i="36"/>
  <c r="I86" i="36"/>
  <c r="I87" i="36"/>
  <c r="I88" i="36"/>
  <c r="I89" i="36"/>
  <c r="I90" i="36"/>
  <c r="I91" i="36"/>
  <c r="I92" i="36"/>
  <c r="I93" i="36"/>
  <c r="I94" i="36"/>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137" i="36"/>
  <c r="I138" i="36"/>
  <c r="I139" i="36"/>
  <c r="I140" i="36"/>
  <c r="I141" i="36"/>
  <c r="I142" i="36"/>
  <c r="I143" i="36"/>
  <c r="I144" i="36"/>
  <c r="I145" i="36"/>
  <c r="I146" i="36"/>
  <c r="I147" i="36"/>
  <c r="I148" i="36"/>
  <c r="I149" i="36"/>
  <c r="I150" i="36"/>
  <c r="I151" i="36"/>
  <c r="I152" i="36"/>
  <c r="I153" i="36"/>
  <c r="I154" i="36"/>
  <c r="I155" i="36"/>
  <c r="I156" i="36"/>
  <c r="I157" i="36"/>
  <c r="I158" i="36"/>
  <c r="I159" i="36"/>
  <c r="I160" i="36"/>
  <c r="I161" i="36"/>
  <c r="I162" i="36"/>
  <c r="I163" i="36"/>
  <c r="I164" i="36"/>
  <c r="I165" i="36"/>
  <c r="I166" i="36"/>
  <c r="I167" i="36"/>
  <c r="I168" i="36"/>
  <c r="I169" i="36"/>
  <c r="I170" i="36"/>
  <c r="I171" i="36"/>
  <c r="I172" i="36"/>
  <c r="I173" i="36"/>
  <c r="I174" i="36"/>
  <c r="I175" i="36"/>
  <c r="I176" i="36"/>
  <c r="I177" i="36"/>
  <c r="I178" i="36"/>
  <c r="I179" i="36"/>
  <c r="I180" i="36"/>
  <c r="I181" i="36"/>
  <c r="I182" i="36"/>
  <c r="I183" i="36"/>
  <c r="I184" i="36"/>
  <c r="I185" i="36"/>
  <c r="I186" i="36"/>
  <c r="I187" i="36"/>
  <c r="I188" i="36"/>
  <c r="I189" i="36"/>
  <c r="I190" i="36"/>
  <c r="I191" i="36"/>
  <c r="I192" i="36"/>
  <c r="I193" i="36"/>
  <c r="I194" i="36"/>
  <c r="I195" i="36"/>
  <c r="I196" i="36"/>
  <c r="I197" i="36"/>
  <c r="I198" i="36"/>
  <c r="I199" i="36"/>
  <c r="I200" i="36"/>
  <c r="I201" i="36"/>
  <c r="I202" i="36"/>
  <c r="J83" i="36"/>
  <c r="J84" i="36"/>
  <c r="J85" i="36"/>
  <c r="J86" i="36"/>
  <c r="J87" i="36"/>
  <c r="J88" i="36"/>
  <c r="J89" i="36"/>
  <c r="J90" i="36"/>
  <c r="J91" i="36"/>
  <c r="J92" i="36"/>
  <c r="J93" i="36"/>
  <c r="J94" i="36"/>
  <c r="J95" i="36"/>
  <c r="J96" i="36"/>
  <c r="J97" i="36"/>
  <c r="J98" i="36"/>
  <c r="J99" i="36"/>
  <c r="J100" i="36"/>
  <c r="J101" i="36"/>
  <c r="J102" i="36"/>
  <c r="J103" i="36"/>
  <c r="J104" i="36"/>
  <c r="J105" i="36"/>
  <c r="J106" i="36"/>
  <c r="J107" i="36"/>
  <c r="J108" i="36"/>
  <c r="J109" i="36"/>
  <c r="J110" i="36"/>
  <c r="J111" i="36"/>
  <c r="J112" i="36"/>
  <c r="J113" i="36"/>
  <c r="J114" i="36"/>
  <c r="J115" i="36"/>
  <c r="J116" i="36"/>
  <c r="J117" i="36"/>
  <c r="J118" i="36"/>
  <c r="J119" i="36"/>
  <c r="J120" i="36"/>
  <c r="J121" i="36"/>
  <c r="J122" i="36"/>
  <c r="J123" i="36"/>
  <c r="J124" i="36"/>
  <c r="J125" i="36"/>
  <c r="J126" i="36"/>
  <c r="J127" i="36"/>
  <c r="J128" i="36"/>
  <c r="J129" i="36"/>
  <c r="J130" i="36"/>
  <c r="J131" i="36"/>
  <c r="J132" i="36"/>
  <c r="J133" i="36"/>
  <c r="J134" i="36"/>
  <c r="J135" i="36"/>
  <c r="J136" i="36"/>
  <c r="J137" i="36"/>
  <c r="J138" i="36"/>
  <c r="J139" i="36"/>
  <c r="J140" i="36"/>
  <c r="J141" i="36"/>
  <c r="J142" i="36"/>
  <c r="J143" i="36"/>
  <c r="J144" i="36"/>
  <c r="J145" i="36"/>
  <c r="J146" i="36"/>
  <c r="J147" i="36"/>
  <c r="J148" i="36"/>
  <c r="J149" i="36"/>
  <c r="J150" i="36"/>
  <c r="J151" i="36"/>
  <c r="J152" i="36"/>
  <c r="J153" i="36"/>
  <c r="J154" i="36"/>
  <c r="J155" i="36"/>
  <c r="J156" i="36"/>
  <c r="J157" i="36"/>
  <c r="J158" i="36"/>
  <c r="J159" i="36"/>
  <c r="J160" i="36"/>
  <c r="J161" i="36"/>
  <c r="J162" i="36"/>
  <c r="J163" i="36"/>
  <c r="J164" i="36"/>
  <c r="J165" i="36"/>
  <c r="J166" i="36"/>
  <c r="J167" i="36"/>
  <c r="J168" i="36"/>
  <c r="J169" i="36"/>
  <c r="J170" i="36"/>
  <c r="J171" i="36"/>
  <c r="J172" i="36"/>
  <c r="J173" i="36"/>
  <c r="J174" i="36"/>
  <c r="J175" i="36"/>
  <c r="J176" i="36"/>
  <c r="J177" i="36"/>
  <c r="J178" i="36"/>
  <c r="J179" i="36"/>
  <c r="J180" i="36"/>
  <c r="J181" i="36"/>
  <c r="J182" i="36"/>
  <c r="J183" i="36"/>
  <c r="J184" i="36"/>
  <c r="J185" i="36"/>
  <c r="J186" i="36"/>
  <c r="J187" i="36"/>
  <c r="J188" i="36"/>
  <c r="J189" i="36"/>
  <c r="J190" i="36"/>
  <c r="J191" i="36"/>
  <c r="J192" i="36"/>
  <c r="J193" i="36"/>
  <c r="J194" i="36"/>
  <c r="J195" i="36"/>
  <c r="J196" i="36"/>
  <c r="J197" i="36"/>
  <c r="J198" i="36"/>
  <c r="J199" i="36"/>
  <c r="J200" i="36"/>
  <c r="J201" i="36"/>
  <c r="J202" i="36"/>
  <c r="K83" i="36"/>
  <c r="K84" i="36"/>
  <c r="K85" i="36"/>
  <c r="K86" i="36"/>
  <c r="K87" i="36"/>
  <c r="K88" i="36"/>
  <c r="K89" i="36"/>
  <c r="K90" i="36"/>
  <c r="K91" i="36"/>
  <c r="K92" i="36"/>
  <c r="K93" i="36"/>
  <c r="K94" i="36"/>
  <c r="K95" i="36"/>
  <c r="K96" i="36"/>
  <c r="K97" i="36"/>
  <c r="K98" i="36"/>
  <c r="K99" i="36"/>
  <c r="K100" i="36"/>
  <c r="K101" i="36"/>
  <c r="K102" i="36"/>
  <c r="K103" i="36"/>
  <c r="K104" i="36"/>
  <c r="K105" i="36"/>
  <c r="K106" i="36"/>
  <c r="K107" i="36"/>
  <c r="K108" i="36"/>
  <c r="K109" i="36"/>
  <c r="K110" i="36"/>
  <c r="K111" i="36"/>
  <c r="K112" i="36"/>
  <c r="K113" i="36"/>
  <c r="K114" i="36"/>
  <c r="K115" i="36"/>
  <c r="K116" i="36"/>
  <c r="K117" i="36"/>
  <c r="K118" i="36"/>
  <c r="K119" i="36"/>
  <c r="K120" i="36"/>
  <c r="K121" i="36"/>
  <c r="K122" i="36"/>
  <c r="K123" i="36"/>
  <c r="K124" i="36"/>
  <c r="K125" i="36"/>
  <c r="K126" i="36"/>
  <c r="K127" i="36"/>
  <c r="K128" i="36"/>
  <c r="K129" i="36"/>
  <c r="K130" i="36"/>
  <c r="K131" i="36"/>
  <c r="K132" i="36"/>
  <c r="K133" i="36"/>
  <c r="K134" i="36"/>
  <c r="K135" i="36"/>
  <c r="K136" i="36"/>
  <c r="K137" i="36"/>
  <c r="K138" i="36"/>
  <c r="K139" i="36"/>
  <c r="K140" i="36"/>
  <c r="K141" i="36"/>
  <c r="K142" i="36"/>
  <c r="K143" i="36"/>
  <c r="K144" i="36"/>
  <c r="K145" i="36"/>
  <c r="K146" i="36"/>
  <c r="K147" i="36"/>
  <c r="K148" i="36"/>
  <c r="K149" i="36"/>
  <c r="K150" i="36"/>
  <c r="K151" i="36"/>
  <c r="K152" i="36"/>
  <c r="K153" i="36"/>
  <c r="K154" i="36"/>
  <c r="K155" i="36"/>
  <c r="K156" i="36"/>
  <c r="K157" i="36"/>
  <c r="K158" i="36"/>
  <c r="K159" i="36"/>
  <c r="K160" i="36"/>
  <c r="K161" i="36"/>
  <c r="K162" i="36"/>
  <c r="K163" i="36"/>
  <c r="K164" i="36"/>
  <c r="K165" i="36"/>
  <c r="K166" i="36"/>
  <c r="K167" i="36"/>
  <c r="K168" i="36"/>
  <c r="K169" i="36"/>
  <c r="K170" i="36"/>
  <c r="K171" i="36"/>
  <c r="K172" i="36"/>
  <c r="K173" i="36"/>
  <c r="K174" i="36"/>
  <c r="K175" i="36"/>
  <c r="K176" i="36"/>
  <c r="K177" i="36"/>
  <c r="K178" i="36"/>
  <c r="K179" i="36"/>
  <c r="K180" i="36"/>
  <c r="K181" i="36"/>
  <c r="K182" i="36"/>
  <c r="K183" i="36"/>
  <c r="K184" i="36"/>
  <c r="K185" i="36"/>
  <c r="K186" i="36"/>
  <c r="K187" i="36"/>
  <c r="K188" i="36"/>
  <c r="K189" i="36"/>
  <c r="K190" i="36"/>
  <c r="K191" i="36"/>
  <c r="K192" i="36"/>
  <c r="K193" i="36"/>
  <c r="K194" i="36"/>
  <c r="K195" i="36"/>
  <c r="K196" i="36"/>
  <c r="K197" i="36"/>
  <c r="K198" i="36"/>
  <c r="K199" i="36"/>
  <c r="K200" i="36"/>
  <c r="K201" i="36"/>
  <c r="K202" i="36"/>
  <c r="L83" i="36"/>
  <c r="L84" i="36"/>
  <c r="L85" i="36"/>
  <c r="L86" i="36"/>
  <c r="L87" i="36"/>
  <c r="L88" i="36"/>
  <c r="L89" i="36"/>
  <c r="L90" i="36"/>
  <c r="L91" i="36"/>
  <c r="L92" i="36"/>
  <c r="L93" i="36"/>
  <c r="L94" i="36"/>
  <c r="L95" i="36"/>
  <c r="L96" i="36"/>
  <c r="L97" i="36"/>
  <c r="L98" i="36"/>
  <c r="L99" i="36"/>
  <c r="L100" i="36"/>
  <c r="L101" i="36"/>
  <c r="L102" i="36"/>
  <c r="L103" i="36"/>
  <c r="L104" i="36"/>
  <c r="L105" i="36"/>
  <c r="L106" i="36"/>
  <c r="L107" i="36"/>
  <c r="L108" i="36"/>
  <c r="L109" i="36"/>
  <c r="L110" i="36"/>
  <c r="L111" i="36"/>
  <c r="L112" i="36"/>
  <c r="L113" i="36"/>
  <c r="L114" i="36"/>
  <c r="L115" i="36"/>
  <c r="L116" i="36"/>
  <c r="L117" i="36"/>
  <c r="L118" i="36"/>
  <c r="L119" i="36"/>
  <c r="L120" i="36"/>
  <c r="L121" i="36"/>
  <c r="L122" i="36"/>
  <c r="L123" i="36"/>
  <c r="L124" i="36"/>
  <c r="L125" i="36"/>
  <c r="L126" i="36"/>
  <c r="L127" i="36"/>
  <c r="L128" i="36"/>
  <c r="L129" i="36"/>
  <c r="L130" i="36"/>
  <c r="L131" i="36"/>
  <c r="L132" i="36"/>
  <c r="L133" i="36"/>
  <c r="L134" i="36"/>
  <c r="L135" i="36"/>
  <c r="L136" i="36"/>
  <c r="L137" i="36"/>
  <c r="L138" i="36"/>
  <c r="L139" i="36"/>
  <c r="L140" i="36"/>
  <c r="L141" i="36"/>
  <c r="L142" i="36"/>
  <c r="L143" i="36"/>
  <c r="L144" i="36"/>
  <c r="L145" i="36"/>
  <c r="L146" i="36"/>
  <c r="L147" i="36"/>
  <c r="L148" i="36"/>
  <c r="L149" i="36"/>
  <c r="L150" i="36"/>
  <c r="L151" i="36"/>
  <c r="L152" i="36"/>
  <c r="L153" i="36"/>
  <c r="L154" i="36"/>
  <c r="L155" i="36"/>
  <c r="L156" i="36"/>
  <c r="L157" i="36"/>
  <c r="L158" i="36"/>
  <c r="L159" i="36"/>
  <c r="L160" i="36"/>
  <c r="L161" i="36"/>
  <c r="L162" i="36"/>
  <c r="L163" i="36"/>
  <c r="L164" i="36"/>
  <c r="L165" i="36"/>
  <c r="L166" i="36"/>
  <c r="L167" i="36"/>
  <c r="L168" i="36"/>
  <c r="L169" i="36"/>
  <c r="L170" i="36"/>
  <c r="L171" i="36"/>
  <c r="L172" i="36"/>
  <c r="L173" i="36"/>
  <c r="L174" i="36"/>
  <c r="L175" i="36"/>
  <c r="L176" i="36"/>
  <c r="L177" i="36"/>
  <c r="L178" i="36"/>
  <c r="L179" i="36"/>
  <c r="L180" i="36"/>
  <c r="L181" i="36"/>
  <c r="L182" i="36"/>
  <c r="L183" i="36"/>
  <c r="L184" i="36"/>
  <c r="L185" i="36"/>
  <c r="L186" i="36"/>
  <c r="L187" i="36"/>
  <c r="L188" i="36"/>
  <c r="L189" i="36"/>
  <c r="L190" i="36"/>
  <c r="L191" i="36"/>
  <c r="L192" i="36"/>
  <c r="L193" i="36"/>
  <c r="L194" i="36"/>
  <c r="L195" i="36"/>
  <c r="L196" i="36"/>
  <c r="L197" i="36"/>
  <c r="L198" i="36"/>
  <c r="L199" i="36"/>
  <c r="L200" i="36"/>
  <c r="L201" i="36"/>
  <c r="L20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M120" i="36"/>
  <c r="M121" i="36"/>
  <c r="M122" i="36"/>
  <c r="M123" i="36"/>
  <c r="M124" i="36"/>
  <c r="M125" i="36"/>
  <c r="M126" i="36"/>
  <c r="M127" i="36"/>
  <c r="M128" i="36"/>
  <c r="M129" i="36"/>
  <c r="M130" i="36"/>
  <c r="M131" i="36"/>
  <c r="M132" i="36"/>
  <c r="M133" i="36"/>
  <c r="M134" i="36"/>
  <c r="M135" i="36"/>
  <c r="M136" i="36"/>
  <c r="M137" i="36"/>
  <c r="M138" i="36"/>
  <c r="M139" i="36"/>
  <c r="M140" i="36"/>
  <c r="M141" i="36"/>
  <c r="M142" i="36"/>
  <c r="M143" i="36"/>
  <c r="M144" i="36"/>
  <c r="M145" i="36"/>
  <c r="M146" i="36"/>
  <c r="M147" i="36"/>
  <c r="M148" i="36"/>
  <c r="M149" i="36"/>
  <c r="M150" i="36"/>
  <c r="M151" i="36"/>
  <c r="M152" i="36"/>
  <c r="M153" i="36"/>
  <c r="M154" i="36"/>
  <c r="M155" i="36"/>
  <c r="M156" i="36"/>
  <c r="M157" i="36"/>
  <c r="M158" i="36"/>
  <c r="M159" i="36"/>
  <c r="M160" i="36"/>
  <c r="M161" i="36"/>
  <c r="M162" i="36"/>
  <c r="M163" i="36"/>
  <c r="M164" i="36"/>
  <c r="M165" i="36"/>
  <c r="M166" i="36"/>
  <c r="M167" i="36"/>
  <c r="M168" i="36"/>
  <c r="M169" i="36"/>
  <c r="M170" i="36"/>
  <c r="M171" i="36"/>
  <c r="M172" i="36"/>
  <c r="M173" i="36"/>
  <c r="M174" i="36"/>
  <c r="M175" i="36"/>
  <c r="M176" i="36"/>
  <c r="M177" i="36"/>
  <c r="M178" i="36"/>
  <c r="M179" i="36"/>
  <c r="M180" i="36"/>
  <c r="M181" i="36"/>
  <c r="M182" i="36"/>
  <c r="M183" i="36"/>
  <c r="M184" i="36"/>
  <c r="M185" i="36"/>
  <c r="M186" i="36"/>
  <c r="M187" i="36"/>
  <c r="M188" i="36"/>
  <c r="M189" i="36"/>
  <c r="M190" i="36"/>
  <c r="M191" i="36"/>
  <c r="M192" i="36"/>
  <c r="M193" i="36"/>
  <c r="M194" i="36"/>
  <c r="M195" i="36"/>
  <c r="M196" i="36"/>
  <c r="M197" i="36"/>
  <c r="M198" i="36"/>
  <c r="M199" i="36"/>
  <c r="M200" i="36"/>
  <c r="M201" i="36"/>
  <c r="M202" i="36"/>
  <c r="N83" i="36"/>
  <c r="N84" i="36"/>
  <c r="N85" i="36"/>
  <c r="N86" i="36"/>
  <c r="N87" i="36"/>
  <c r="N88" i="36"/>
  <c r="N89" i="36"/>
  <c r="N90" i="36"/>
  <c r="N91" i="36"/>
  <c r="N92" i="36"/>
  <c r="N93" i="36"/>
  <c r="N94" i="36"/>
  <c r="N95" i="36"/>
  <c r="N96" i="36"/>
  <c r="N97" i="36"/>
  <c r="N98" i="36"/>
  <c r="N99" i="36"/>
  <c r="N100" i="36"/>
  <c r="N101" i="36"/>
  <c r="N102" i="36"/>
  <c r="N103" i="36"/>
  <c r="N104" i="36"/>
  <c r="N105" i="36"/>
  <c r="N106" i="36"/>
  <c r="N107" i="36"/>
  <c r="N108" i="36"/>
  <c r="N109" i="36"/>
  <c r="N110" i="36"/>
  <c r="N111" i="36"/>
  <c r="N112" i="36"/>
  <c r="N113" i="36"/>
  <c r="N114" i="36"/>
  <c r="N115" i="36"/>
  <c r="N116" i="36"/>
  <c r="N117" i="36"/>
  <c r="N118" i="36"/>
  <c r="N119" i="36"/>
  <c r="N120" i="36"/>
  <c r="N121" i="36"/>
  <c r="N122" i="36"/>
  <c r="N123" i="36"/>
  <c r="N124" i="36"/>
  <c r="N125" i="36"/>
  <c r="N126" i="36"/>
  <c r="N127" i="36"/>
  <c r="N128" i="36"/>
  <c r="N129" i="36"/>
  <c r="N130" i="36"/>
  <c r="N131" i="36"/>
  <c r="N132" i="36"/>
  <c r="N133" i="36"/>
  <c r="N134" i="36"/>
  <c r="N135" i="36"/>
  <c r="N136" i="36"/>
  <c r="N137" i="36"/>
  <c r="N138" i="36"/>
  <c r="N139" i="36"/>
  <c r="N140" i="36"/>
  <c r="N141" i="36"/>
  <c r="N142" i="36"/>
  <c r="N143" i="36"/>
  <c r="N144" i="36"/>
  <c r="N145" i="36"/>
  <c r="N146" i="36"/>
  <c r="N147" i="36"/>
  <c r="N148" i="36"/>
  <c r="N149" i="36"/>
  <c r="N150" i="36"/>
  <c r="N151" i="36"/>
  <c r="N152" i="36"/>
  <c r="N153" i="36"/>
  <c r="N154" i="36"/>
  <c r="N155" i="36"/>
  <c r="N156" i="36"/>
  <c r="N157" i="36"/>
  <c r="N158" i="36"/>
  <c r="N159" i="36"/>
  <c r="N160" i="36"/>
  <c r="N161" i="36"/>
  <c r="N162" i="36"/>
  <c r="N163" i="36"/>
  <c r="N164" i="36"/>
  <c r="N165" i="36"/>
  <c r="N166" i="36"/>
  <c r="N167" i="36"/>
  <c r="N168" i="36"/>
  <c r="N169" i="36"/>
  <c r="N170" i="36"/>
  <c r="N171" i="36"/>
  <c r="N172" i="36"/>
  <c r="N173" i="36"/>
  <c r="N174" i="36"/>
  <c r="N175" i="36"/>
  <c r="N176" i="36"/>
  <c r="N177" i="36"/>
  <c r="N178" i="36"/>
  <c r="N179" i="36"/>
  <c r="N180" i="36"/>
  <c r="N181" i="36"/>
  <c r="N182" i="36"/>
  <c r="N183" i="36"/>
  <c r="N184" i="36"/>
  <c r="N185" i="36"/>
  <c r="N186" i="36"/>
  <c r="N187" i="36"/>
  <c r="N188" i="36"/>
  <c r="N189" i="36"/>
  <c r="N190" i="36"/>
  <c r="N191" i="36"/>
  <c r="N192" i="36"/>
  <c r="N193" i="36"/>
  <c r="N194" i="36"/>
  <c r="N195" i="36"/>
  <c r="N196" i="36"/>
  <c r="N197" i="36"/>
  <c r="N198" i="36"/>
  <c r="N199" i="36"/>
  <c r="N200" i="36"/>
  <c r="N201" i="36"/>
  <c r="N202" i="36"/>
  <c r="O83" i="36"/>
  <c r="O84" i="36"/>
  <c r="O85" i="36"/>
  <c r="O86" i="36"/>
  <c r="O87" i="36"/>
  <c r="O88" i="36"/>
  <c r="O89" i="36"/>
  <c r="O90" i="36"/>
  <c r="O91" i="36"/>
  <c r="O92" i="36"/>
  <c r="O93" i="36"/>
  <c r="O94" i="36"/>
  <c r="O95" i="36"/>
  <c r="O96" i="36"/>
  <c r="O97" i="36"/>
  <c r="O98" i="36"/>
  <c r="O99" i="36"/>
  <c r="O100" i="36"/>
  <c r="O101" i="36"/>
  <c r="O102" i="36"/>
  <c r="O103" i="36"/>
  <c r="O104" i="36"/>
  <c r="O105" i="36"/>
  <c r="O106" i="36"/>
  <c r="O107" i="36"/>
  <c r="O108" i="36"/>
  <c r="O109" i="36"/>
  <c r="O110" i="36"/>
  <c r="O111" i="36"/>
  <c r="O112" i="36"/>
  <c r="O113" i="36"/>
  <c r="O114" i="36"/>
  <c r="O115" i="36"/>
  <c r="O116" i="36"/>
  <c r="O117" i="36"/>
  <c r="O118" i="36"/>
  <c r="O119" i="36"/>
  <c r="O120" i="36"/>
  <c r="O121" i="36"/>
  <c r="O122" i="36"/>
  <c r="O123" i="36"/>
  <c r="O124" i="36"/>
  <c r="O125" i="36"/>
  <c r="O126" i="36"/>
  <c r="O127" i="36"/>
  <c r="O128" i="36"/>
  <c r="O129" i="36"/>
  <c r="O130" i="36"/>
  <c r="O131" i="36"/>
  <c r="O132" i="36"/>
  <c r="O133" i="36"/>
  <c r="O134" i="36"/>
  <c r="O135" i="36"/>
  <c r="O136" i="36"/>
  <c r="O137" i="36"/>
  <c r="O138" i="36"/>
  <c r="O139" i="36"/>
  <c r="O140" i="36"/>
  <c r="O141" i="36"/>
  <c r="O142" i="36"/>
  <c r="O143" i="36"/>
  <c r="O144" i="36"/>
  <c r="O145" i="36"/>
  <c r="O146" i="36"/>
  <c r="O147" i="36"/>
  <c r="O148" i="36"/>
  <c r="O149" i="36"/>
  <c r="O150" i="36"/>
  <c r="O151" i="36"/>
  <c r="O152" i="36"/>
  <c r="O153" i="36"/>
  <c r="O154" i="36"/>
  <c r="O155" i="36"/>
  <c r="O156" i="36"/>
  <c r="O157" i="36"/>
  <c r="O158" i="36"/>
  <c r="O159" i="36"/>
  <c r="O160" i="36"/>
  <c r="O161" i="36"/>
  <c r="O162" i="36"/>
  <c r="O163" i="36"/>
  <c r="O164" i="36"/>
  <c r="O165" i="36"/>
  <c r="O166" i="36"/>
  <c r="O167" i="36"/>
  <c r="O168" i="36"/>
  <c r="O169" i="36"/>
  <c r="O170" i="36"/>
  <c r="O171" i="36"/>
  <c r="O172" i="36"/>
  <c r="O173" i="36"/>
  <c r="O174" i="36"/>
  <c r="O175" i="36"/>
  <c r="O176" i="36"/>
  <c r="O177" i="36"/>
  <c r="O178" i="36"/>
  <c r="O179" i="36"/>
  <c r="O180" i="36"/>
  <c r="O181" i="36"/>
  <c r="O182" i="36"/>
  <c r="O183" i="36"/>
  <c r="O184" i="36"/>
  <c r="O185" i="36"/>
  <c r="O186" i="36"/>
  <c r="O187" i="36"/>
  <c r="O188" i="36"/>
  <c r="O189" i="36"/>
  <c r="O190" i="36"/>
  <c r="O191" i="36"/>
  <c r="O192" i="36"/>
  <c r="O193" i="36"/>
  <c r="O194" i="36"/>
  <c r="O195" i="36"/>
  <c r="O196" i="36"/>
  <c r="O197" i="36"/>
  <c r="O198" i="36"/>
  <c r="O199" i="36"/>
  <c r="O200" i="36"/>
  <c r="O201" i="36"/>
  <c r="O202" i="36"/>
  <c r="P83" i="36"/>
  <c r="P84" i="36"/>
  <c r="P85" i="36"/>
  <c r="P86" i="36"/>
  <c r="P87" i="36"/>
  <c r="P88" i="36"/>
  <c r="P89" i="36"/>
  <c r="P90" i="36"/>
  <c r="P91" i="36"/>
  <c r="P92" i="36"/>
  <c r="P93" i="36"/>
  <c r="P94" i="36"/>
  <c r="P95" i="36"/>
  <c r="P96" i="36"/>
  <c r="P97" i="36"/>
  <c r="P98" i="36"/>
  <c r="P99" i="36"/>
  <c r="P100" i="36"/>
  <c r="P101" i="36"/>
  <c r="P102" i="36"/>
  <c r="P103" i="36"/>
  <c r="P104" i="36"/>
  <c r="P105" i="36"/>
  <c r="P106" i="36"/>
  <c r="P107" i="36"/>
  <c r="P108" i="36"/>
  <c r="P109" i="36"/>
  <c r="P110" i="36"/>
  <c r="P111" i="36"/>
  <c r="P112" i="36"/>
  <c r="P113" i="36"/>
  <c r="P114" i="36"/>
  <c r="P115" i="36"/>
  <c r="P116" i="36"/>
  <c r="P117" i="36"/>
  <c r="P118" i="36"/>
  <c r="P119" i="36"/>
  <c r="P120" i="36"/>
  <c r="P121" i="36"/>
  <c r="P122" i="36"/>
  <c r="P123" i="36"/>
  <c r="P124" i="36"/>
  <c r="P125" i="36"/>
  <c r="P126" i="36"/>
  <c r="P127" i="36"/>
  <c r="P128" i="36"/>
  <c r="P129" i="36"/>
  <c r="P130" i="36"/>
  <c r="P131" i="36"/>
  <c r="P132" i="36"/>
  <c r="P133" i="36"/>
  <c r="P134" i="36"/>
  <c r="P135" i="36"/>
  <c r="P136" i="36"/>
  <c r="P137" i="36"/>
  <c r="P138" i="36"/>
  <c r="P139" i="36"/>
  <c r="P140" i="36"/>
  <c r="P141" i="36"/>
  <c r="P142" i="36"/>
  <c r="P143" i="36"/>
  <c r="P144" i="36"/>
  <c r="P145" i="36"/>
  <c r="P146" i="36"/>
  <c r="P147" i="36"/>
  <c r="P148" i="36"/>
  <c r="P149" i="36"/>
  <c r="P150" i="36"/>
  <c r="P151" i="36"/>
  <c r="P152" i="36"/>
  <c r="P153" i="36"/>
  <c r="P154" i="36"/>
  <c r="P155" i="36"/>
  <c r="P156" i="36"/>
  <c r="P157" i="36"/>
  <c r="P158" i="36"/>
  <c r="P159" i="36"/>
  <c r="P160" i="36"/>
  <c r="P161" i="36"/>
  <c r="P162" i="36"/>
  <c r="P163" i="36"/>
  <c r="P164" i="36"/>
  <c r="P165" i="36"/>
  <c r="P166" i="36"/>
  <c r="P167" i="36"/>
  <c r="P168" i="36"/>
  <c r="P169" i="36"/>
  <c r="P170" i="36"/>
  <c r="P171" i="36"/>
  <c r="P172" i="36"/>
  <c r="P173" i="36"/>
  <c r="P174" i="36"/>
  <c r="P175" i="36"/>
  <c r="P176" i="36"/>
  <c r="P177" i="36"/>
  <c r="P178" i="36"/>
  <c r="P179" i="36"/>
  <c r="P180" i="36"/>
  <c r="P181" i="36"/>
  <c r="P182" i="36"/>
  <c r="P183" i="36"/>
  <c r="P184" i="36"/>
  <c r="P185" i="36"/>
  <c r="P186" i="36"/>
  <c r="P187" i="36"/>
  <c r="P188" i="36"/>
  <c r="P189" i="36"/>
  <c r="P190" i="36"/>
  <c r="P191" i="36"/>
  <c r="P192" i="36"/>
  <c r="P193" i="36"/>
  <c r="P194" i="36"/>
  <c r="P195" i="36"/>
  <c r="P196" i="36"/>
  <c r="P197" i="36"/>
  <c r="P198" i="36"/>
  <c r="P199" i="36"/>
  <c r="P200" i="36"/>
  <c r="P201" i="36"/>
  <c r="P20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Q120" i="36"/>
  <c r="Q121" i="36"/>
  <c r="Q122" i="36"/>
  <c r="Q123" i="36"/>
  <c r="Q124" i="36"/>
  <c r="Q125" i="36"/>
  <c r="Q126" i="36"/>
  <c r="Q127" i="36"/>
  <c r="Q128" i="36"/>
  <c r="Q129" i="36"/>
  <c r="Q130" i="36"/>
  <c r="Q131" i="36"/>
  <c r="Q132" i="36"/>
  <c r="Q133" i="36"/>
  <c r="Q134" i="36"/>
  <c r="Q135" i="36"/>
  <c r="Q136" i="36"/>
  <c r="Q137" i="36"/>
  <c r="Q138" i="36"/>
  <c r="Q139" i="36"/>
  <c r="Q140" i="36"/>
  <c r="Q141" i="36"/>
  <c r="Q142" i="36"/>
  <c r="Q143" i="36"/>
  <c r="Q144" i="36"/>
  <c r="Q145" i="36"/>
  <c r="Q146" i="36"/>
  <c r="Q147" i="36"/>
  <c r="Q148" i="36"/>
  <c r="Q149" i="36"/>
  <c r="Q150" i="36"/>
  <c r="Q151" i="36"/>
  <c r="Q152" i="36"/>
  <c r="Q153" i="36"/>
  <c r="Q154" i="36"/>
  <c r="Q155" i="36"/>
  <c r="Q156" i="36"/>
  <c r="Q157" i="36"/>
  <c r="Q158" i="36"/>
  <c r="Q159" i="36"/>
  <c r="Q160" i="36"/>
  <c r="Q161" i="36"/>
  <c r="Q162" i="36"/>
  <c r="Q163" i="36"/>
  <c r="Q164" i="36"/>
  <c r="Q165" i="36"/>
  <c r="Q166" i="36"/>
  <c r="Q167" i="36"/>
  <c r="Q168" i="36"/>
  <c r="Q169" i="36"/>
  <c r="Q170" i="36"/>
  <c r="Q171" i="36"/>
  <c r="Q172" i="36"/>
  <c r="Q173" i="36"/>
  <c r="Q174" i="36"/>
  <c r="Q175" i="36"/>
  <c r="Q176" i="36"/>
  <c r="Q177" i="36"/>
  <c r="Q178" i="36"/>
  <c r="Q179" i="36"/>
  <c r="Q180" i="36"/>
  <c r="Q181" i="36"/>
  <c r="Q182" i="36"/>
  <c r="Q183" i="36"/>
  <c r="Q184" i="36"/>
  <c r="Q185" i="36"/>
  <c r="Q186" i="36"/>
  <c r="Q187" i="36"/>
  <c r="Q188" i="36"/>
  <c r="Q189" i="36"/>
  <c r="Q190" i="36"/>
  <c r="Q191" i="36"/>
  <c r="Q192" i="36"/>
  <c r="Q193" i="36"/>
  <c r="Q194" i="36"/>
  <c r="Q195" i="36"/>
  <c r="Q196" i="36"/>
  <c r="Q197" i="36"/>
  <c r="Q198" i="36"/>
  <c r="Q199" i="36"/>
  <c r="Q200" i="36"/>
  <c r="Q201" i="36"/>
  <c r="Q202" i="36"/>
  <c r="R83" i="36"/>
  <c r="R84" i="36"/>
  <c r="R85" i="36"/>
  <c r="R86" i="36"/>
  <c r="R87" i="36"/>
  <c r="R88" i="36"/>
  <c r="R89" i="36"/>
  <c r="R90" i="36"/>
  <c r="R91" i="36"/>
  <c r="R92" i="36"/>
  <c r="R93" i="36"/>
  <c r="R94" i="36"/>
  <c r="R95" i="36"/>
  <c r="R96" i="36"/>
  <c r="R97" i="36"/>
  <c r="R98" i="36"/>
  <c r="R99" i="36"/>
  <c r="R100" i="36"/>
  <c r="R101" i="36"/>
  <c r="R102" i="36"/>
  <c r="R103" i="36"/>
  <c r="R104" i="36"/>
  <c r="R105" i="36"/>
  <c r="R106" i="36"/>
  <c r="R107" i="36"/>
  <c r="R108" i="36"/>
  <c r="R109" i="36"/>
  <c r="R110" i="36"/>
  <c r="R111" i="36"/>
  <c r="R112" i="36"/>
  <c r="R113" i="36"/>
  <c r="R114" i="36"/>
  <c r="R115" i="36"/>
  <c r="R116" i="36"/>
  <c r="R117" i="36"/>
  <c r="R118" i="36"/>
  <c r="R119" i="36"/>
  <c r="R120" i="36"/>
  <c r="R121" i="36"/>
  <c r="R122" i="36"/>
  <c r="R123" i="36"/>
  <c r="R124" i="36"/>
  <c r="R125" i="36"/>
  <c r="R126" i="36"/>
  <c r="R127" i="36"/>
  <c r="R128" i="36"/>
  <c r="R129" i="36"/>
  <c r="R130" i="36"/>
  <c r="R131" i="36"/>
  <c r="R132" i="36"/>
  <c r="R133" i="36"/>
  <c r="R134" i="36"/>
  <c r="R135" i="36"/>
  <c r="R136" i="36"/>
  <c r="R137" i="36"/>
  <c r="R138" i="36"/>
  <c r="R139" i="36"/>
  <c r="R140" i="36"/>
  <c r="R141" i="36"/>
  <c r="R142" i="36"/>
  <c r="R143" i="36"/>
  <c r="R144" i="36"/>
  <c r="R145" i="36"/>
  <c r="R146" i="36"/>
  <c r="R147" i="36"/>
  <c r="R148" i="36"/>
  <c r="R149" i="36"/>
  <c r="R150" i="36"/>
  <c r="R151" i="36"/>
  <c r="R152" i="36"/>
  <c r="R153" i="36"/>
  <c r="R154" i="36"/>
  <c r="R155" i="36"/>
  <c r="R156" i="36"/>
  <c r="R157" i="36"/>
  <c r="R158" i="36"/>
  <c r="R159" i="36"/>
  <c r="R160" i="36"/>
  <c r="R161" i="36"/>
  <c r="R162" i="36"/>
  <c r="R163" i="36"/>
  <c r="R164" i="36"/>
  <c r="R165" i="36"/>
  <c r="R166" i="36"/>
  <c r="R167" i="36"/>
  <c r="R168" i="36"/>
  <c r="R169" i="36"/>
  <c r="R170" i="36"/>
  <c r="R171" i="36"/>
  <c r="R172" i="36"/>
  <c r="R173" i="36"/>
  <c r="R174" i="36"/>
  <c r="R175" i="36"/>
  <c r="R176" i="36"/>
  <c r="R177" i="36"/>
  <c r="R178" i="36"/>
  <c r="R179" i="36"/>
  <c r="R180" i="36"/>
  <c r="R181" i="36"/>
  <c r="R182" i="36"/>
  <c r="R183" i="36"/>
  <c r="R184" i="36"/>
  <c r="R185" i="36"/>
  <c r="R186" i="36"/>
  <c r="R187" i="36"/>
  <c r="R188" i="36"/>
  <c r="R189" i="36"/>
  <c r="R190" i="36"/>
  <c r="R191" i="36"/>
  <c r="R192" i="36"/>
  <c r="R193" i="36"/>
  <c r="R194" i="36"/>
  <c r="R195" i="36"/>
  <c r="R196" i="36"/>
  <c r="R197" i="36"/>
  <c r="R198" i="36"/>
  <c r="R199" i="36"/>
  <c r="R200" i="36"/>
  <c r="R201" i="36"/>
  <c r="R202" i="36"/>
  <c r="S83" i="36"/>
  <c r="S84" i="36"/>
  <c r="S85" i="36"/>
  <c r="S86" i="36"/>
  <c r="S87" i="36"/>
  <c r="S88" i="36"/>
  <c r="S89" i="36"/>
  <c r="S90" i="36"/>
  <c r="S91" i="36"/>
  <c r="S92" i="36"/>
  <c r="S93" i="36"/>
  <c r="S94" i="36"/>
  <c r="S95" i="36"/>
  <c r="S96" i="36"/>
  <c r="S97" i="36"/>
  <c r="S98" i="36"/>
  <c r="S99" i="36"/>
  <c r="S100" i="36"/>
  <c r="S101" i="36"/>
  <c r="S102" i="36"/>
  <c r="S103" i="36"/>
  <c r="S104" i="36"/>
  <c r="S105" i="36"/>
  <c r="S106" i="36"/>
  <c r="S107" i="36"/>
  <c r="S108" i="36"/>
  <c r="S109" i="36"/>
  <c r="S110" i="36"/>
  <c r="S111" i="36"/>
  <c r="S112" i="36"/>
  <c r="S113" i="36"/>
  <c r="S114" i="36"/>
  <c r="S115" i="36"/>
  <c r="S116" i="36"/>
  <c r="S117" i="36"/>
  <c r="S118" i="36"/>
  <c r="S119" i="36"/>
  <c r="S120" i="36"/>
  <c r="S121" i="36"/>
  <c r="S122" i="36"/>
  <c r="S123" i="36"/>
  <c r="S124" i="36"/>
  <c r="S125" i="36"/>
  <c r="S126" i="36"/>
  <c r="S127" i="36"/>
  <c r="S128" i="36"/>
  <c r="S129" i="36"/>
  <c r="S130" i="36"/>
  <c r="S131" i="36"/>
  <c r="S132" i="36"/>
  <c r="S133" i="36"/>
  <c r="S134" i="36"/>
  <c r="S135" i="36"/>
  <c r="S136" i="36"/>
  <c r="S137" i="36"/>
  <c r="S138" i="36"/>
  <c r="S139" i="36"/>
  <c r="S140" i="36"/>
  <c r="S141" i="36"/>
  <c r="S142" i="36"/>
  <c r="S143" i="36"/>
  <c r="S144" i="36"/>
  <c r="S145" i="36"/>
  <c r="S146" i="36"/>
  <c r="S147" i="36"/>
  <c r="S148" i="36"/>
  <c r="S149" i="36"/>
  <c r="S150" i="36"/>
  <c r="S151" i="36"/>
  <c r="S152" i="36"/>
  <c r="S153" i="36"/>
  <c r="S154" i="36"/>
  <c r="S155" i="36"/>
  <c r="S156" i="36"/>
  <c r="S157" i="36"/>
  <c r="S158" i="36"/>
  <c r="S159" i="36"/>
  <c r="S160" i="36"/>
  <c r="S161" i="36"/>
  <c r="S162" i="36"/>
  <c r="S163" i="36"/>
  <c r="S164" i="36"/>
  <c r="S165" i="36"/>
  <c r="S166" i="36"/>
  <c r="S167" i="36"/>
  <c r="S168" i="36"/>
  <c r="S169" i="36"/>
  <c r="S170" i="36"/>
  <c r="S171" i="36"/>
  <c r="S172" i="36"/>
  <c r="S173" i="36"/>
  <c r="S174" i="36"/>
  <c r="S175" i="36"/>
  <c r="S176" i="36"/>
  <c r="S177" i="36"/>
  <c r="S178" i="36"/>
  <c r="S179" i="36"/>
  <c r="S180" i="36"/>
  <c r="S181" i="36"/>
  <c r="S182" i="36"/>
  <c r="S183" i="36"/>
  <c r="S184" i="36"/>
  <c r="S185" i="36"/>
  <c r="S186" i="36"/>
  <c r="S187" i="36"/>
  <c r="S188" i="36"/>
  <c r="S189" i="36"/>
  <c r="S190" i="36"/>
  <c r="S191" i="36"/>
  <c r="S192" i="36"/>
  <c r="S193" i="36"/>
  <c r="S194" i="36"/>
  <c r="S195" i="36"/>
  <c r="S196" i="36"/>
  <c r="S197" i="36"/>
  <c r="S198" i="36"/>
  <c r="S199" i="36"/>
  <c r="S200" i="36"/>
  <c r="S201" i="36"/>
  <c r="S202" i="36"/>
  <c r="T83" i="36"/>
  <c r="T84" i="36"/>
  <c r="T85" i="36"/>
  <c r="T86" i="36"/>
  <c r="T87" i="36"/>
  <c r="T88" i="36"/>
  <c r="T89" i="36"/>
  <c r="T90" i="36"/>
  <c r="T91" i="36"/>
  <c r="T92" i="36"/>
  <c r="T93" i="36"/>
  <c r="T94" i="36"/>
  <c r="T95" i="36"/>
  <c r="T96" i="36"/>
  <c r="T97" i="36"/>
  <c r="T98" i="36"/>
  <c r="T99" i="36"/>
  <c r="T100" i="36"/>
  <c r="T101" i="36"/>
  <c r="T102" i="36"/>
  <c r="T103" i="36"/>
  <c r="T104" i="36"/>
  <c r="T105" i="36"/>
  <c r="T106" i="36"/>
  <c r="T107" i="36"/>
  <c r="T108" i="36"/>
  <c r="T109" i="36"/>
  <c r="T110" i="36"/>
  <c r="T111" i="36"/>
  <c r="T112" i="36"/>
  <c r="T113" i="36"/>
  <c r="T114" i="36"/>
  <c r="T115" i="36"/>
  <c r="T116" i="36"/>
  <c r="T117" i="36"/>
  <c r="T118" i="36"/>
  <c r="T119" i="36"/>
  <c r="T120" i="36"/>
  <c r="T121" i="36"/>
  <c r="T122" i="36"/>
  <c r="T123" i="36"/>
  <c r="T124" i="36"/>
  <c r="T125" i="36"/>
  <c r="T126" i="36"/>
  <c r="T127" i="36"/>
  <c r="T128" i="36"/>
  <c r="T129" i="36"/>
  <c r="T130" i="36"/>
  <c r="T131" i="36"/>
  <c r="T132" i="36"/>
  <c r="T133" i="36"/>
  <c r="T134" i="36"/>
  <c r="T135" i="36"/>
  <c r="T136" i="36"/>
  <c r="T137" i="36"/>
  <c r="T138" i="36"/>
  <c r="T139" i="36"/>
  <c r="T140" i="36"/>
  <c r="T141" i="36"/>
  <c r="T142" i="36"/>
  <c r="T143" i="36"/>
  <c r="T144" i="36"/>
  <c r="T145" i="36"/>
  <c r="T146" i="36"/>
  <c r="T147" i="36"/>
  <c r="T148" i="36"/>
  <c r="T149" i="36"/>
  <c r="T150" i="36"/>
  <c r="T151" i="36"/>
  <c r="T152" i="36"/>
  <c r="T153" i="36"/>
  <c r="T154" i="36"/>
  <c r="T155" i="36"/>
  <c r="T156" i="36"/>
  <c r="T157" i="36"/>
  <c r="T158" i="36"/>
  <c r="T159" i="36"/>
  <c r="T160" i="36"/>
  <c r="T161" i="36"/>
  <c r="T162" i="36"/>
  <c r="T163" i="36"/>
  <c r="T164" i="36"/>
  <c r="T165" i="36"/>
  <c r="T166" i="36"/>
  <c r="T167" i="36"/>
  <c r="T168" i="36"/>
  <c r="T169" i="36"/>
  <c r="T170" i="36"/>
  <c r="T171" i="36"/>
  <c r="T172" i="36"/>
  <c r="T173" i="36"/>
  <c r="T174" i="36"/>
  <c r="T175" i="36"/>
  <c r="T176" i="36"/>
  <c r="T177" i="36"/>
  <c r="T178" i="36"/>
  <c r="T179" i="36"/>
  <c r="T180" i="36"/>
  <c r="T181" i="36"/>
  <c r="T182" i="36"/>
  <c r="T183" i="36"/>
  <c r="T184" i="36"/>
  <c r="T185" i="36"/>
  <c r="T186" i="36"/>
  <c r="T187" i="36"/>
  <c r="T188" i="36"/>
  <c r="T189" i="36"/>
  <c r="T190" i="36"/>
  <c r="T191" i="36"/>
  <c r="T192" i="36"/>
  <c r="T193" i="36"/>
  <c r="T194" i="36"/>
  <c r="T195" i="36"/>
  <c r="T196" i="36"/>
  <c r="T197" i="36"/>
  <c r="T198" i="36"/>
  <c r="T199" i="36"/>
  <c r="T200" i="36"/>
  <c r="T201" i="36"/>
  <c r="T202" i="36"/>
  <c r="U83" i="36"/>
  <c r="U84" i="36"/>
  <c r="U85" i="36"/>
  <c r="U86" i="36"/>
  <c r="U87" i="36"/>
  <c r="U88" i="36"/>
  <c r="U89" i="36"/>
  <c r="U90" i="36"/>
  <c r="U91" i="36"/>
  <c r="U92" i="36"/>
  <c r="U93" i="36"/>
  <c r="U94" i="36"/>
  <c r="U95" i="36"/>
  <c r="U96" i="36"/>
  <c r="U97" i="36"/>
  <c r="U98" i="36"/>
  <c r="U99" i="36"/>
  <c r="U100" i="36"/>
  <c r="U101" i="36"/>
  <c r="U102" i="36"/>
  <c r="U103" i="36"/>
  <c r="U104" i="36"/>
  <c r="U105" i="36"/>
  <c r="U106" i="36"/>
  <c r="U107" i="36"/>
  <c r="U108" i="36"/>
  <c r="U109" i="36"/>
  <c r="U110" i="36"/>
  <c r="U111" i="36"/>
  <c r="U112" i="36"/>
  <c r="U113" i="36"/>
  <c r="U114" i="36"/>
  <c r="U115" i="36"/>
  <c r="U116" i="36"/>
  <c r="U117" i="36"/>
  <c r="U118" i="36"/>
  <c r="U119" i="36"/>
  <c r="U120" i="36"/>
  <c r="U121" i="36"/>
  <c r="U122" i="36"/>
  <c r="U123" i="36"/>
  <c r="U124" i="36"/>
  <c r="U125" i="36"/>
  <c r="U126" i="36"/>
  <c r="U127" i="36"/>
  <c r="U128" i="36"/>
  <c r="U129" i="36"/>
  <c r="U130" i="36"/>
  <c r="U131" i="36"/>
  <c r="U132" i="36"/>
  <c r="U133" i="36"/>
  <c r="U134" i="36"/>
  <c r="U135" i="36"/>
  <c r="U136" i="36"/>
  <c r="U137" i="36"/>
  <c r="U138" i="36"/>
  <c r="U139" i="36"/>
  <c r="U140" i="36"/>
  <c r="U141" i="36"/>
  <c r="U142" i="36"/>
  <c r="U143" i="36"/>
  <c r="U144" i="36"/>
  <c r="U145" i="36"/>
  <c r="U146" i="36"/>
  <c r="U147" i="36"/>
  <c r="U148" i="36"/>
  <c r="U149" i="36"/>
  <c r="U150" i="36"/>
  <c r="U151" i="36"/>
  <c r="U152" i="36"/>
  <c r="U153" i="36"/>
  <c r="U154" i="36"/>
  <c r="U155" i="36"/>
  <c r="U156" i="36"/>
  <c r="U157" i="36"/>
  <c r="U158" i="36"/>
  <c r="U159" i="36"/>
  <c r="U160" i="36"/>
  <c r="U161" i="36"/>
  <c r="U162" i="36"/>
  <c r="U163" i="36"/>
  <c r="U164" i="36"/>
  <c r="U165" i="36"/>
  <c r="U166" i="36"/>
  <c r="U167" i="36"/>
  <c r="U168" i="36"/>
  <c r="U169" i="36"/>
  <c r="U170" i="36"/>
  <c r="U171" i="36"/>
  <c r="U172" i="36"/>
  <c r="U173" i="36"/>
  <c r="U174" i="36"/>
  <c r="U175" i="36"/>
  <c r="U176" i="36"/>
  <c r="U177" i="36"/>
  <c r="U178" i="36"/>
  <c r="U179" i="36"/>
  <c r="U180" i="36"/>
  <c r="U181" i="36"/>
  <c r="U182" i="36"/>
  <c r="U183" i="36"/>
  <c r="U184" i="36"/>
  <c r="U185" i="36"/>
  <c r="U186" i="36"/>
  <c r="U187" i="36"/>
  <c r="U188" i="36"/>
  <c r="U189" i="36"/>
  <c r="U190" i="36"/>
  <c r="U191" i="36"/>
  <c r="U192" i="36"/>
  <c r="U193" i="36"/>
  <c r="U194" i="36"/>
  <c r="U195" i="36"/>
  <c r="U196" i="36"/>
  <c r="U197" i="36"/>
  <c r="U198" i="36"/>
  <c r="U199" i="36"/>
  <c r="U200" i="36"/>
  <c r="U201" i="36"/>
  <c r="U202" i="36"/>
  <c r="V83" i="36"/>
  <c r="V84" i="36"/>
  <c r="V85" i="36"/>
  <c r="V86" i="36"/>
  <c r="V87" i="36"/>
  <c r="V88" i="36"/>
  <c r="V89" i="36"/>
  <c r="V90" i="36"/>
  <c r="V91" i="36"/>
  <c r="V92" i="36"/>
  <c r="V93" i="36"/>
  <c r="V94" i="36"/>
  <c r="V95" i="36"/>
  <c r="V96" i="36"/>
  <c r="V97" i="36"/>
  <c r="V98" i="36"/>
  <c r="V99" i="36"/>
  <c r="V100" i="36"/>
  <c r="V101" i="36"/>
  <c r="V102" i="36"/>
  <c r="V103" i="36"/>
  <c r="V104" i="36"/>
  <c r="V105" i="36"/>
  <c r="V106" i="36"/>
  <c r="V107" i="36"/>
  <c r="V108" i="36"/>
  <c r="V109" i="36"/>
  <c r="V110" i="36"/>
  <c r="V111" i="36"/>
  <c r="V112" i="36"/>
  <c r="V113" i="36"/>
  <c r="V114" i="36"/>
  <c r="V115" i="36"/>
  <c r="V116" i="36"/>
  <c r="V117" i="36"/>
  <c r="V118" i="36"/>
  <c r="V119" i="36"/>
  <c r="V120" i="36"/>
  <c r="V121" i="36"/>
  <c r="V122" i="36"/>
  <c r="V123" i="36"/>
  <c r="V124" i="36"/>
  <c r="V125" i="36"/>
  <c r="V126" i="36"/>
  <c r="V127" i="36"/>
  <c r="V128" i="36"/>
  <c r="V129" i="36"/>
  <c r="V130" i="36"/>
  <c r="V131" i="36"/>
  <c r="V132" i="36"/>
  <c r="V133" i="36"/>
  <c r="V134" i="36"/>
  <c r="V135" i="36"/>
  <c r="V136" i="36"/>
  <c r="V137" i="36"/>
  <c r="V138" i="36"/>
  <c r="V139" i="36"/>
  <c r="V140" i="36"/>
  <c r="V141" i="36"/>
  <c r="V142" i="36"/>
  <c r="V143" i="36"/>
  <c r="V144" i="36"/>
  <c r="V145" i="36"/>
  <c r="V146" i="36"/>
  <c r="V147" i="36"/>
  <c r="V148" i="36"/>
  <c r="V149" i="36"/>
  <c r="V150" i="36"/>
  <c r="V151" i="36"/>
  <c r="V152" i="36"/>
  <c r="V153" i="36"/>
  <c r="V154" i="36"/>
  <c r="V155" i="36"/>
  <c r="V156" i="36"/>
  <c r="V157" i="36"/>
  <c r="V158" i="36"/>
  <c r="V159" i="36"/>
  <c r="V160" i="36"/>
  <c r="V161" i="36"/>
  <c r="V162" i="36"/>
  <c r="V163" i="36"/>
  <c r="V164" i="36"/>
  <c r="V165" i="36"/>
  <c r="V166" i="36"/>
  <c r="V167" i="36"/>
  <c r="V168" i="36"/>
  <c r="V169" i="36"/>
  <c r="V170" i="36"/>
  <c r="V171" i="36"/>
  <c r="V172" i="36"/>
  <c r="V173" i="36"/>
  <c r="V174" i="36"/>
  <c r="V175" i="36"/>
  <c r="V176" i="36"/>
  <c r="V177" i="36"/>
  <c r="V178" i="36"/>
  <c r="V179" i="36"/>
  <c r="V180" i="36"/>
  <c r="V181" i="36"/>
  <c r="V182" i="36"/>
  <c r="V183" i="36"/>
  <c r="V184" i="36"/>
  <c r="V185" i="36"/>
  <c r="V186" i="36"/>
  <c r="V187" i="36"/>
  <c r="V188" i="36"/>
  <c r="V189" i="36"/>
  <c r="V190" i="36"/>
  <c r="V191" i="36"/>
  <c r="V192" i="36"/>
  <c r="V193" i="36"/>
  <c r="V194" i="36"/>
  <c r="V195" i="36"/>
  <c r="V196" i="36"/>
  <c r="V197" i="36"/>
  <c r="V198" i="36"/>
  <c r="V199" i="36"/>
  <c r="V200" i="36"/>
  <c r="V201" i="36"/>
  <c r="V202" i="36"/>
  <c r="W83" i="36"/>
  <c r="W84" i="36"/>
  <c r="W85" i="36"/>
  <c r="W86" i="36"/>
  <c r="W87" i="36"/>
  <c r="W88" i="36"/>
  <c r="W89" i="36"/>
  <c r="W90" i="36"/>
  <c r="W91" i="36"/>
  <c r="W92" i="36"/>
  <c r="W93" i="36"/>
  <c r="W94" i="36"/>
  <c r="W95" i="36"/>
  <c r="W96" i="36"/>
  <c r="W97" i="36"/>
  <c r="W98" i="36"/>
  <c r="W99" i="36"/>
  <c r="W100" i="36"/>
  <c r="W101" i="36"/>
  <c r="W102" i="36"/>
  <c r="W103" i="36"/>
  <c r="W104" i="36"/>
  <c r="W105" i="36"/>
  <c r="W106" i="36"/>
  <c r="W107" i="36"/>
  <c r="W108" i="36"/>
  <c r="W109" i="36"/>
  <c r="W110" i="36"/>
  <c r="W111" i="36"/>
  <c r="W112" i="36"/>
  <c r="W113" i="36"/>
  <c r="W114" i="36"/>
  <c r="W115" i="36"/>
  <c r="W116" i="36"/>
  <c r="W117" i="36"/>
  <c r="W118" i="36"/>
  <c r="W119" i="36"/>
  <c r="W120" i="36"/>
  <c r="W121" i="36"/>
  <c r="W122" i="36"/>
  <c r="W123" i="36"/>
  <c r="W124" i="36"/>
  <c r="W125" i="36"/>
  <c r="W126" i="36"/>
  <c r="W127" i="36"/>
  <c r="W128" i="36"/>
  <c r="W129" i="36"/>
  <c r="W130" i="36"/>
  <c r="W131" i="36"/>
  <c r="W132" i="36"/>
  <c r="W133" i="36"/>
  <c r="W134" i="36"/>
  <c r="W135" i="36"/>
  <c r="W136" i="36"/>
  <c r="W137" i="36"/>
  <c r="W138" i="36"/>
  <c r="W139" i="36"/>
  <c r="W140" i="36"/>
  <c r="W141" i="36"/>
  <c r="W142" i="36"/>
  <c r="W143" i="36"/>
  <c r="W144" i="36"/>
  <c r="W145" i="36"/>
  <c r="W146" i="36"/>
  <c r="W147" i="36"/>
  <c r="W148" i="36"/>
  <c r="W149" i="36"/>
  <c r="W150" i="36"/>
  <c r="W151" i="36"/>
  <c r="W152" i="36"/>
  <c r="W153" i="36"/>
  <c r="W154" i="36"/>
  <c r="W155" i="36"/>
  <c r="W156" i="36"/>
  <c r="W157" i="36"/>
  <c r="W158" i="36"/>
  <c r="W159" i="36"/>
  <c r="W160" i="36"/>
  <c r="W161" i="36"/>
  <c r="W162" i="36"/>
  <c r="W163" i="36"/>
  <c r="W164" i="36"/>
  <c r="W165" i="36"/>
  <c r="W166" i="36"/>
  <c r="W167" i="36"/>
  <c r="W168" i="36"/>
  <c r="W169" i="36"/>
  <c r="W170" i="36"/>
  <c r="W171" i="36"/>
  <c r="W172" i="36"/>
  <c r="W173" i="36"/>
  <c r="W174" i="36"/>
  <c r="W175" i="36"/>
  <c r="W176" i="36"/>
  <c r="W177" i="36"/>
  <c r="W178" i="36"/>
  <c r="W179" i="36"/>
  <c r="W180" i="36"/>
  <c r="W181" i="36"/>
  <c r="W182" i="36"/>
  <c r="W183" i="36"/>
  <c r="W184" i="36"/>
  <c r="W185" i="36"/>
  <c r="W186" i="36"/>
  <c r="W187" i="36"/>
  <c r="W188" i="36"/>
  <c r="W189" i="36"/>
  <c r="W190" i="36"/>
  <c r="W191" i="36"/>
  <c r="W192" i="36"/>
  <c r="W193" i="36"/>
  <c r="W194" i="36"/>
  <c r="W195" i="36"/>
  <c r="W196" i="36"/>
  <c r="W197" i="36"/>
  <c r="W198" i="36"/>
  <c r="W199" i="36"/>
  <c r="W200" i="36"/>
  <c r="W201" i="36"/>
  <c r="W202" i="36"/>
  <c r="X83" i="36"/>
  <c r="X84" i="36"/>
  <c r="X85" i="36"/>
  <c r="X86" i="36"/>
  <c r="X87" i="36"/>
  <c r="X88" i="36"/>
  <c r="X89" i="36"/>
  <c r="X90" i="36"/>
  <c r="X91" i="36"/>
  <c r="X92" i="36"/>
  <c r="X93" i="36"/>
  <c r="X94" i="36"/>
  <c r="X95" i="36"/>
  <c r="X96" i="36"/>
  <c r="X97" i="36"/>
  <c r="X98" i="36"/>
  <c r="X99" i="36"/>
  <c r="X100" i="36"/>
  <c r="X101" i="36"/>
  <c r="X102" i="36"/>
  <c r="X103" i="36"/>
  <c r="X104" i="36"/>
  <c r="X105" i="36"/>
  <c r="X106" i="36"/>
  <c r="X107" i="36"/>
  <c r="X108" i="36"/>
  <c r="X109" i="36"/>
  <c r="X110" i="36"/>
  <c r="X111" i="36"/>
  <c r="X112" i="36"/>
  <c r="X113" i="36"/>
  <c r="X114" i="36"/>
  <c r="X115" i="36"/>
  <c r="X116" i="36"/>
  <c r="X117" i="36"/>
  <c r="X118" i="36"/>
  <c r="X119" i="36"/>
  <c r="X120" i="36"/>
  <c r="X121" i="36"/>
  <c r="X122" i="36"/>
  <c r="X123" i="36"/>
  <c r="X124" i="36"/>
  <c r="X125" i="36"/>
  <c r="X126" i="36"/>
  <c r="X127" i="36"/>
  <c r="X128" i="36"/>
  <c r="X129" i="36"/>
  <c r="X130" i="36"/>
  <c r="X131" i="36"/>
  <c r="X132" i="36"/>
  <c r="X133" i="36"/>
  <c r="X134" i="36"/>
  <c r="X135" i="36"/>
  <c r="X136" i="36"/>
  <c r="X137" i="36"/>
  <c r="X138" i="36"/>
  <c r="X139" i="36"/>
  <c r="X140" i="36"/>
  <c r="X141" i="36"/>
  <c r="X142" i="36"/>
  <c r="X143" i="36"/>
  <c r="X144" i="36"/>
  <c r="X145" i="36"/>
  <c r="X146" i="36"/>
  <c r="X147" i="36"/>
  <c r="X148" i="36"/>
  <c r="X149" i="36"/>
  <c r="X150" i="36"/>
  <c r="X151" i="36"/>
  <c r="X152" i="36"/>
  <c r="X153" i="36"/>
  <c r="X154" i="36"/>
  <c r="X155" i="36"/>
  <c r="X156" i="36"/>
  <c r="X157" i="36"/>
  <c r="X158" i="36"/>
  <c r="X159" i="36"/>
  <c r="X160" i="36"/>
  <c r="X161" i="36"/>
  <c r="X162" i="36"/>
  <c r="X163" i="36"/>
  <c r="X164" i="36"/>
  <c r="X165" i="36"/>
  <c r="X166" i="36"/>
  <c r="X167" i="36"/>
  <c r="X168" i="36"/>
  <c r="X169" i="36"/>
  <c r="X170" i="36"/>
  <c r="X171" i="36"/>
  <c r="X172" i="36"/>
  <c r="X173" i="36"/>
  <c r="X174" i="36"/>
  <c r="X175" i="36"/>
  <c r="X176" i="36"/>
  <c r="X177" i="36"/>
  <c r="X178" i="36"/>
  <c r="X179" i="36"/>
  <c r="X180" i="36"/>
  <c r="X181" i="36"/>
  <c r="X182" i="36"/>
  <c r="X183" i="36"/>
  <c r="X184" i="36"/>
  <c r="X185" i="36"/>
  <c r="X186" i="36"/>
  <c r="X187" i="36"/>
  <c r="X188" i="36"/>
  <c r="X189" i="36"/>
  <c r="X190" i="36"/>
  <c r="X191" i="36"/>
  <c r="X192" i="36"/>
  <c r="X193" i="36"/>
  <c r="X194" i="36"/>
  <c r="X195" i="36"/>
  <c r="X196" i="36"/>
  <c r="X197" i="36"/>
  <c r="X198" i="36"/>
  <c r="X199" i="36"/>
  <c r="X200" i="36"/>
  <c r="X201" i="36"/>
  <c r="X202" i="36"/>
  <c r="Y83" i="36"/>
  <c r="Y84" i="36"/>
  <c r="Y85" i="36"/>
  <c r="Y86" i="36"/>
  <c r="Y87" i="36"/>
  <c r="Y88" i="36"/>
  <c r="Y89" i="36"/>
  <c r="Y90" i="36"/>
  <c r="Y91" i="36"/>
  <c r="Y92" i="36"/>
  <c r="Y93" i="36"/>
  <c r="Y94" i="36"/>
  <c r="Y95" i="36"/>
  <c r="Y96" i="36"/>
  <c r="Y97" i="36"/>
  <c r="Y98" i="36"/>
  <c r="Y99" i="36"/>
  <c r="Y100" i="36"/>
  <c r="Y101" i="36"/>
  <c r="Y102" i="36"/>
  <c r="Y103" i="36"/>
  <c r="Y104" i="36"/>
  <c r="Y105" i="36"/>
  <c r="Y106" i="36"/>
  <c r="Y107" i="36"/>
  <c r="Y108" i="36"/>
  <c r="Y109" i="36"/>
  <c r="Y110" i="36"/>
  <c r="Y111" i="36"/>
  <c r="Y112" i="36"/>
  <c r="Y113" i="36"/>
  <c r="Y114" i="36"/>
  <c r="Y115" i="36"/>
  <c r="Y116" i="36"/>
  <c r="Y117" i="36"/>
  <c r="Y118" i="36"/>
  <c r="Y119" i="36"/>
  <c r="Y120" i="36"/>
  <c r="Y121" i="36"/>
  <c r="Y122" i="36"/>
  <c r="Y123" i="36"/>
  <c r="Y124" i="36"/>
  <c r="Y125" i="36"/>
  <c r="Y126" i="36"/>
  <c r="Y127" i="36"/>
  <c r="Y128" i="36"/>
  <c r="Y129" i="36"/>
  <c r="Y130" i="36"/>
  <c r="Y131" i="36"/>
  <c r="Y132" i="36"/>
  <c r="Y133" i="36"/>
  <c r="Y134" i="36"/>
  <c r="Y135" i="36"/>
  <c r="Y136" i="36"/>
  <c r="Y137" i="36"/>
  <c r="Y138" i="36"/>
  <c r="Y139" i="36"/>
  <c r="Y140" i="36"/>
  <c r="Y141" i="36"/>
  <c r="Y142" i="36"/>
  <c r="Y143" i="36"/>
  <c r="Y144" i="36"/>
  <c r="Y145" i="36"/>
  <c r="Y146" i="36"/>
  <c r="Y147" i="36"/>
  <c r="Y148" i="36"/>
  <c r="Y149" i="36"/>
  <c r="Y150" i="36"/>
  <c r="Y151" i="36"/>
  <c r="Y152" i="36"/>
  <c r="Y153" i="36"/>
  <c r="Y154" i="36"/>
  <c r="Y155" i="36"/>
  <c r="Y156" i="36"/>
  <c r="Y157" i="36"/>
  <c r="Y158" i="36"/>
  <c r="Y159" i="36"/>
  <c r="Y160" i="36"/>
  <c r="Y161" i="36"/>
  <c r="Y162" i="36"/>
  <c r="Y163" i="36"/>
  <c r="Y164" i="36"/>
  <c r="Y165" i="36"/>
  <c r="Y166" i="36"/>
  <c r="Y167" i="36"/>
  <c r="Y168" i="36"/>
  <c r="Y169" i="36"/>
  <c r="Y170" i="36"/>
  <c r="Y171" i="36"/>
  <c r="Y172" i="36"/>
  <c r="Y173" i="36"/>
  <c r="Y174" i="36"/>
  <c r="Y175" i="36"/>
  <c r="Y176" i="36"/>
  <c r="Y177" i="36"/>
  <c r="Y178" i="36"/>
  <c r="Y179" i="36"/>
  <c r="Y180" i="36"/>
  <c r="Y181" i="36"/>
  <c r="Y182" i="36"/>
  <c r="Y183" i="36"/>
  <c r="Y184" i="36"/>
  <c r="Y185" i="36"/>
  <c r="Y186" i="36"/>
  <c r="Y187" i="36"/>
  <c r="Y188" i="36"/>
  <c r="Y189" i="36"/>
  <c r="Y190" i="36"/>
  <c r="Y191" i="36"/>
  <c r="Y192" i="36"/>
  <c r="Y193" i="36"/>
  <c r="Y194" i="36"/>
  <c r="Y195" i="36"/>
  <c r="Y196" i="36"/>
  <c r="Y197" i="36"/>
  <c r="Y198" i="36"/>
  <c r="Y199" i="36"/>
  <c r="Y200" i="36"/>
  <c r="Y201" i="36"/>
  <c r="Y202" i="36"/>
  <c r="Z83" i="36"/>
  <c r="Z84" i="36"/>
  <c r="Z85" i="36"/>
  <c r="Z86" i="36"/>
  <c r="Z87" i="36"/>
  <c r="Z88" i="36"/>
  <c r="Z89" i="36"/>
  <c r="Z90" i="36"/>
  <c r="Z91" i="36"/>
  <c r="Z92" i="36"/>
  <c r="Z93" i="36"/>
  <c r="Z94" i="36"/>
  <c r="Z95" i="36"/>
  <c r="Z96" i="36"/>
  <c r="Z97" i="36"/>
  <c r="Z98" i="36"/>
  <c r="Z99" i="36"/>
  <c r="Z100" i="36"/>
  <c r="Z101" i="36"/>
  <c r="Z102" i="36"/>
  <c r="Z103" i="36"/>
  <c r="Z104" i="36"/>
  <c r="Z105" i="36"/>
  <c r="Z106" i="36"/>
  <c r="Z107" i="36"/>
  <c r="Z108" i="36"/>
  <c r="Z109" i="36"/>
  <c r="Z110" i="36"/>
  <c r="Z111" i="36"/>
  <c r="Z112" i="36"/>
  <c r="Z113" i="36"/>
  <c r="Z114" i="36"/>
  <c r="Z115" i="36"/>
  <c r="Z116" i="36"/>
  <c r="Z117" i="36"/>
  <c r="Z118" i="36"/>
  <c r="Z119" i="36"/>
  <c r="Z120" i="36"/>
  <c r="Z121" i="36"/>
  <c r="Z122" i="36"/>
  <c r="Z123" i="36"/>
  <c r="Z124" i="36"/>
  <c r="Z125" i="36"/>
  <c r="Z126" i="36"/>
  <c r="Z127" i="36"/>
  <c r="Z128" i="36"/>
  <c r="Z129" i="36"/>
  <c r="Z130" i="36"/>
  <c r="Z131" i="36"/>
  <c r="Z132" i="36"/>
  <c r="Z133" i="36"/>
  <c r="Z134" i="36"/>
  <c r="Z135" i="36"/>
  <c r="Z136" i="36"/>
  <c r="Z137" i="36"/>
  <c r="Z138" i="36"/>
  <c r="Z139" i="36"/>
  <c r="Z140" i="36"/>
  <c r="Z141" i="36"/>
  <c r="Z142" i="36"/>
  <c r="Z143" i="36"/>
  <c r="Z144" i="36"/>
  <c r="Z145" i="36"/>
  <c r="Z146" i="36"/>
  <c r="Z147" i="36"/>
  <c r="Z148" i="36"/>
  <c r="Z149" i="36"/>
  <c r="Z150" i="36"/>
  <c r="Z151" i="36"/>
  <c r="Z152" i="36"/>
  <c r="Z153" i="36"/>
  <c r="Z154" i="36"/>
  <c r="Z155" i="36"/>
  <c r="Z156" i="36"/>
  <c r="Z157" i="36"/>
  <c r="Z158" i="36"/>
  <c r="Z159" i="36"/>
  <c r="Z160" i="36"/>
  <c r="Z161" i="36"/>
  <c r="Z162" i="36"/>
  <c r="Z163" i="36"/>
  <c r="Z164" i="36"/>
  <c r="Z165" i="36"/>
  <c r="Z166" i="36"/>
  <c r="Z167" i="36"/>
  <c r="Z168" i="36"/>
  <c r="Z169" i="36"/>
  <c r="Z170" i="36"/>
  <c r="Z171" i="36"/>
  <c r="Z172" i="36"/>
  <c r="Z173" i="36"/>
  <c r="Z174" i="36"/>
  <c r="Z175" i="36"/>
  <c r="Z176" i="36"/>
  <c r="Z177" i="36"/>
  <c r="Z178" i="36"/>
  <c r="Z179" i="36"/>
  <c r="Z180" i="36"/>
  <c r="Z181" i="36"/>
  <c r="Z182" i="36"/>
  <c r="Z183" i="36"/>
  <c r="Z184" i="36"/>
  <c r="Z185" i="36"/>
  <c r="Z186" i="36"/>
  <c r="Z187" i="36"/>
  <c r="Z188" i="36"/>
  <c r="Z189" i="36"/>
  <c r="Z190" i="36"/>
  <c r="Z191" i="36"/>
  <c r="Z192" i="36"/>
  <c r="Z193" i="36"/>
  <c r="Z194" i="36"/>
  <c r="Z195" i="36"/>
  <c r="Z196" i="36"/>
  <c r="Z197" i="36"/>
  <c r="Z198" i="36"/>
  <c r="Z199" i="36"/>
  <c r="Z200" i="36"/>
  <c r="Z201" i="36"/>
  <c r="Z202" i="36"/>
  <c r="AA83" i="36"/>
  <c r="AA84" i="36"/>
  <c r="AA85" i="36"/>
  <c r="AA86" i="36"/>
  <c r="AA87" i="36"/>
  <c r="AA88" i="36"/>
  <c r="AA89" i="36"/>
  <c r="AA90" i="36"/>
  <c r="AA91" i="36"/>
  <c r="AA92" i="36"/>
  <c r="AA93" i="36"/>
  <c r="AA94" i="36"/>
  <c r="AA95" i="36"/>
  <c r="AA96" i="36"/>
  <c r="AA97" i="36"/>
  <c r="AA98" i="36"/>
  <c r="AA99" i="36"/>
  <c r="AA100" i="36"/>
  <c r="AA101" i="36"/>
  <c r="AA102" i="36"/>
  <c r="AA103" i="36"/>
  <c r="AA104" i="36"/>
  <c r="AA105" i="36"/>
  <c r="AA106" i="36"/>
  <c r="AA107" i="36"/>
  <c r="AA108" i="36"/>
  <c r="AA109" i="36"/>
  <c r="AA110" i="36"/>
  <c r="AA111" i="36"/>
  <c r="AA112" i="36"/>
  <c r="AA113" i="36"/>
  <c r="AA114" i="36"/>
  <c r="AA115" i="36"/>
  <c r="AA116" i="36"/>
  <c r="AA117" i="36"/>
  <c r="AA118" i="36"/>
  <c r="AA119" i="36"/>
  <c r="AA120" i="36"/>
  <c r="AA121" i="36"/>
  <c r="AA122" i="36"/>
  <c r="AA123" i="36"/>
  <c r="AA124" i="36"/>
  <c r="AA125" i="36"/>
  <c r="AA126" i="36"/>
  <c r="AA127" i="36"/>
  <c r="AA128" i="36"/>
  <c r="AA129" i="36"/>
  <c r="AA130" i="36"/>
  <c r="AA131" i="36"/>
  <c r="AA132" i="36"/>
  <c r="AA133" i="36"/>
  <c r="AA134" i="36"/>
  <c r="AA135" i="36"/>
  <c r="AA136" i="36"/>
  <c r="AA137" i="36"/>
  <c r="AA138" i="36"/>
  <c r="AA139" i="36"/>
  <c r="AA140" i="36"/>
  <c r="AA141" i="36"/>
  <c r="AA142" i="36"/>
  <c r="AA143" i="36"/>
  <c r="AA144" i="36"/>
  <c r="AA145" i="36"/>
  <c r="AA146" i="36"/>
  <c r="AA147" i="36"/>
  <c r="AA148" i="36"/>
  <c r="AA149" i="36"/>
  <c r="AA150" i="36"/>
  <c r="AA151" i="36"/>
  <c r="AA152" i="36"/>
  <c r="AA153" i="36"/>
  <c r="AA154" i="36"/>
  <c r="AA155" i="36"/>
  <c r="AA156" i="36"/>
  <c r="AA157" i="36"/>
  <c r="AA158" i="36"/>
  <c r="AA159" i="36"/>
  <c r="AA160" i="36"/>
  <c r="AA161" i="36"/>
  <c r="AA162" i="36"/>
  <c r="AA163" i="36"/>
  <c r="AA164" i="36"/>
  <c r="AA165" i="36"/>
  <c r="AA166" i="36"/>
  <c r="AA167" i="36"/>
  <c r="AA168" i="36"/>
  <c r="AA169" i="36"/>
  <c r="AA170" i="36"/>
  <c r="AA171" i="36"/>
  <c r="AA172" i="36"/>
  <c r="AA173" i="36"/>
  <c r="AA174" i="36"/>
  <c r="AA175" i="36"/>
  <c r="AA176" i="36"/>
  <c r="AA177" i="36"/>
  <c r="AA178" i="36"/>
  <c r="AA179" i="36"/>
  <c r="AA180" i="36"/>
  <c r="AA181" i="36"/>
  <c r="AA182" i="36"/>
  <c r="AA183" i="36"/>
  <c r="AA184" i="36"/>
  <c r="AA185" i="36"/>
  <c r="AA186" i="36"/>
  <c r="AA187" i="36"/>
  <c r="AA188" i="36"/>
  <c r="AA189" i="36"/>
  <c r="AA190" i="36"/>
  <c r="AA191" i="36"/>
  <c r="AA192" i="36"/>
  <c r="AA193" i="36"/>
  <c r="AA194" i="36"/>
  <c r="AA195" i="36"/>
  <c r="AA196" i="36"/>
  <c r="AA197" i="36"/>
  <c r="AA198" i="36"/>
  <c r="AA199" i="36"/>
  <c r="AA200" i="36"/>
  <c r="AA201" i="36"/>
  <c r="AA202" i="36"/>
  <c r="AB83" i="36"/>
  <c r="AB84" i="36"/>
  <c r="AB85" i="36"/>
  <c r="AB86" i="36"/>
  <c r="AB87" i="36"/>
  <c r="AB88" i="36"/>
  <c r="AB89" i="36"/>
  <c r="AB90" i="36"/>
  <c r="AB91" i="36"/>
  <c r="AB92" i="36"/>
  <c r="AB93" i="36"/>
  <c r="AB94" i="36"/>
  <c r="AB95" i="36"/>
  <c r="AB96" i="36"/>
  <c r="AB97" i="36"/>
  <c r="AB98" i="36"/>
  <c r="AB99" i="36"/>
  <c r="AB100" i="36"/>
  <c r="AB101" i="36"/>
  <c r="AB102" i="36"/>
  <c r="AB103" i="36"/>
  <c r="AB104" i="36"/>
  <c r="AB105" i="36"/>
  <c r="AB106" i="36"/>
  <c r="AB107" i="36"/>
  <c r="AB108" i="36"/>
  <c r="AB109" i="36"/>
  <c r="AB110" i="36"/>
  <c r="AB111" i="36"/>
  <c r="AB112" i="36"/>
  <c r="AB113" i="36"/>
  <c r="AB114" i="36"/>
  <c r="AB115" i="36"/>
  <c r="AB116" i="36"/>
  <c r="AB117" i="36"/>
  <c r="AB118" i="36"/>
  <c r="AB119" i="36"/>
  <c r="AB120" i="36"/>
  <c r="AB121" i="36"/>
  <c r="AB122" i="36"/>
  <c r="AB123" i="36"/>
  <c r="AB124" i="36"/>
  <c r="AB125" i="36"/>
  <c r="AB126" i="36"/>
  <c r="AB127" i="36"/>
  <c r="AB128" i="36"/>
  <c r="AB129" i="36"/>
  <c r="AB130" i="36"/>
  <c r="AB131" i="36"/>
  <c r="AB132" i="36"/>
  <c r="AB133" i="36"/>
  <c r="AB134" i="36"/>
  <c r="AB135" i="36"/>
  <c r="AB136" i="36"/>
  <c r="AB137" i="36"/>
  <c r="AB138" i="36"/>
  <c r="AB139" i="36"/>
  <c r="AB140" i="36"/>
  <c r="AB141" i="36"/>
  <c r="AB142" i="36"/>
  <c r="AB143" i="36"/>
  <c r="AB144" i="36"/>
  <c r="AB145" i="36"/>
  <c r="AB146" i="36"/>
  <c r="AB147" i="36"/>
  <c r="AB148" i="36"/>
  <c r="AB149" i="36"/>
  <c r="AB150" i="36"/>
  <c r="AB151" i="36"/>
  <c r="AB152" i="36"/>
  <c r="AB153" i="36"/>
  <c r="AB154" i="36"/>
  <c r="AB155" i="36"/>
  <c r="AB156" i="36"/>
  <c r="AB157" i="36"/>
  <c r="AB158" i="36"/>
  <c r="AB159" i="36"/>
  <c r="AB160" i="36"/>
  <c r="AB161" i="36"/>
  <c r="AB162" i="36"/>
  <c r="AB163" i="36"/>
  <c r="AB164" i="36"/>
  <c r="AB165" i="36"/>
  <c r="AB166" i="36"/>
  <c r="AB167" i="36"/>
  <c r="AB168" i="36"/>
  <c r="AB169" i="36"/>
  <c r="AB170" i="36"/>
  <c r="AB171" i="36"/>
  <c r="AB172" i="36"/>
  <c r="AB173" i="36"/>
  <c r="AB174" i="36"/>
  <c r="AB175" i="36"/>
  <c r="AB176" i="36"/>
  <c r="AB177" i="36"/>
  <c r="AB178" i="36"/>
  <c r="AB179" i="36"/>
  <c r="AB180" i="36"/>
  <c r="AB181" i="36"/>
  <c r="AB182" i="36"/>
  <c r="AB183" i="36"/>
  <c r="AB184" i="36"/>
  <c r="AB185" i="36"/>
  <c r="AB186" i="36"/>
  <c r="AB187" i="36"/>
  <c r="AB188" i="36"/>
  <c r="AB189" i="36"/>
  <c r="AB190" i="36"/>
  <c r="AB191" i="36"/>
  <c r="AB192" i="36"/>
  <c r="AB193" i="36"/>
  <c r="AB194" i="36"/>
  <c r="AB195" i="36"/>
  <c r="AB196" i="36"/>
  <c r="AB197" i="36"/>
  <c r="AB198" i="36"/>
  <c r="AB199" i="36"/>
  <c r="AB200" i="36"/>
  <c r="AB201" i="36"/>
  <c r="AB202" i="36"/>
  <c r="AC83" i="36"/>
  <c r="AC84" i="36"/>
  <c r="AC85" i="36"/>
  <c r="AC86" i="36"/>
  <c r="AC87" i="36"/>
  <c r="AC88" i="36"/>
  <c r="AC89" i="36"/>
  <c r="AC90" i="36"/>
  <c r="AC91" i="36"/>
  <c r="AC92" i="36"/>
  <c r="AC93" i="36"/>
  <c r="AC94" i="36"/>
  <c r="AC95" i="36"/>
  <c r="AC96" i="36"/>
  <c r="AC97" i="36"/>
  <c r="AC98" i="36"/>
  <c r="AC99" i="36"/>
  <c r="AC100" i="36"/>
  <c r="AC101" i="36"/>
  <c r="AC102" i="36"/>
  <c r="AC103" i="36"/>
  <c r="AC104" i="36"/>
  <c r="AC105" i="36"/>
  <c r="AC106" i="36"/>
  <c r="AC107" i="36"/>
  <c r="AC108" i="36"/>
  <c r="AC109" i="36"/>
  <c r="AC110" i="36"/>
  <c r="AC111" i="36"/>
  <c r="AC112" i="36"/>
  <c r="AC113" i="36"/>
  <c r="AC114" i="36"/>
  <c r="AC115" i="36"/>
  <c r="AC116" i="36"/>
  <c r="AC117" i="36"/>
  <c r="AC118" i="36"/>
  <c r="AC119" i="36"/>
  <c r="AC120" i="36"/>
  <c r="AC121" i="36"/>
  <c r="AC122" i="36"/>
  <c r="AC123" i="36"/>
  <c r="AC124" i="36"/>
  <c r="AC125" i="36"/>
  <c r="AC126" i="36"/>
  <c r="AC127" i="36"/>
  <c r="AC128" i="36"/>
  <c r="AC129" i="36"/>
  <c r="AC130" i="36"/>
  <c r="AC131" i="36"/>
  <c r="AC132" i="36"/>
  <c r="AC133" i="36"/>
  <c r="AC134" i="36"/>
  <c r="AC135" i="36"/>
  <c r="AC136" i="36"/>
  <c r="AC137" i="36"/>
  <c r="AC138" i="36"/>
  <c r="AC139" i="36"/>
  <c r="AC140" i="36"/>
  <c r="AC141" i="36"/>
  <c r="AC142" i="36"/>
  <c r="AC143" i="36"/>
  <c r="AC144" i="36"/>
  <c r="AC145" i="36"/>
  <c r="AC146" i="36"/>
  <c r="AC147" i="36"/>
  <c r="AC148" i="36"/>
  <c r="AC149" i="36"/>
  <c r="AC150" i="36"/>
  <c r="AC151" i="36"/>
  <c r="AC152" i="36"/>
  <c r="AC153" i="36"/>
  <c r="AC154" i="36"/>
  <c r="AC155" i="36"/>
  <c r="AC156" i="36"/>
  <c r="AC157" i="36"/>
  <c r="AC158" i="36"/>
  <c r="AC159" i="36"/>
  <c r="AC160" i="36"/>
  <c r="AC161" i="36"/>
  <c r="AC162" i="36"/>
  <c r="AC163" i="36"/>
  <c r="AC164" i="36"/>
  <c r="AC165" i="36"/>
  <c r="AC166" i="36"/>
  <c r="AC167" i="36"/>
  <c r="AC168" i="36"/>
  <c r="AC169" i="36"/>
  <c r="AC170" i="36"/>
  <c r="AC171" i="36"/>
  <c r="AC172" i="36"/>
  <c r="AC173" i="36"/>
  <c r="AC174" i="36"/>
  <c r="AC175" i="36"/>
  <c r="AC176" i="36"/>
  <c r="AC177" i="36"/>
  <c r="AC178" i="36"/>
  <c r="AC179" i="36"/>
  <c r="AC180" i="36"/>
  <c r="AC181" i="36"/>
  <c r="AC182" i="36"/>
  <c r="AC183" i="36"/>
  <c r="AC184" i="36"/>
  <c r="AC185" i="36"/>
  <c r="AC186" i="36"/>
  <c r="AC187" i="36"/>
  <c r="AC188" i="36"/>
  <c r="AC189" i="36"/>
  <c r="AC190" i="36"/>
  <c r="AC191" i="36"/>
  <c r="AC192" i="36"/>
  <c r="AC193" i="36"/>
  <c r="AC194" i="36"/>
  <c r="AC195" i="36"/>
  <c r="AC196" i="36"/>
  <c r="AC197" i="36"/>
  <c r="AC198" i="36"/>
  <c r="AC199" i="36"/>
  <c r="AC200" i="36"/>
  <c r="AC201" i="36"/>
  <c r="AC202" i="36"/>
  <c r="B129" i="23"/>
  <c r="B129" i="36" s="1"/>
  <c r="B130" i="23"/>
  <c r="B130" i="36" s="1"/>
  <c r="B131" i="23"/>
  <c r="B131" i="36" s="1"/>
  <c r="B132" i="23"/>
  <c r="B132" i="36" s="1"/>
  <c r="B133" i="23"/>
  <c r="B133" i="36" s="1"/>
  <c r="B134" i="23"/>
  <c r="B134" i="36" s="1"/>
  <c r="B135" i="23"/>
  <c r="B135" i="36" s="1"/>
  <c r="B136" i="23"/>
  <c r="B136" i="36" s="1"/>
  <c r="B137" i="23"/>
  <c r="B137" i="36" s="1"/>
  <c r="B138" i="23"/>
  <c r="B138" i="36" s="1"/>
  <c r="B139" i="23"/>
  <c r="B139" i="36" s="1"/>
  <c r="B140" i="23"/>
  <c r="B140" i="36" s="1"/>
  <c r="B141" i="23"/>
  <c r="B141" i="36" s="1"/>
  <c r="B142" i="23"/>
  <c r="B142" i="36" s="1"/>
  <c r="B143" i="23"/>
  <c r="B143" i="36" s="1"/>
  <c r="B144" i="23"/>
  <c r="B144" i="36" s="1"/>
  <c r="B145" i="23"/>
  <c r="B145" i="36" s="1"/>
  <c r="B146" i="23"/>
  <c r="B146" i="36" s="1"/>
  <c r="B147" i="23"/>
  <c r="B147" i="36" s="1"/>
  <c r="B148" i="23"/>
  <c r="B148" i="36" s="1"/>
  <c r="B149" i="23"/>
  <c r="B149" i="36" s="1"/>
  <c r="B150" i="23"/>
  <c r="B150" i="36" s="1"/>
  <c r="B151" i="23"/>
  <c r="B151" i="36" s="1"/>
  <c r="B152" i="23"/>
  <c r="B152" i="36" s="1"/>
  <c r="B153" i="23"/>
  <c r="B153" i="36" s="1"/>
  <c r="B154" i="23"/>
  <c r="B154" i="36" s="1"/>
  <c r="B155" i="23"/>
  <c r="B155" i="36" s="1"/>
  <c r="B156" i="23"/>
  <c r="B156" i="36" s="1"/>
  <c r="B157" i="23"/>
  <c r="B157" i="36" s="1"/>
  <c r="B158" i="23"/>
  <c r="B158" i="36" s="1"/>
  <c r="B159" i="23"/>
  <c r="B159" i="36" s="1"/>
  <c r="B160" i="23"/>
  <c r="B160" i="36" s="1"/>
  <c r="B161" i="23"/>
  <c r="B161" i="36" s="1"/>
  <c r="B162" i="23"/>
  <c r="B162" i="36" s="1"/>
  <c r="B163" i="23"/>
  <c r="B163" i="36" s="1"/>
  <c r="B164" i="23"/>
  <c r="B164" i="36" s="1"/>
  <c r="B165" i="23"/>
  <c r="B165" i="36" s="1"/>
  <c r="B166" i="23"/>
  <c r="B166" i="36" s="1"/>
  <c r="B167" i="23"/>
  <c r="B167" i="36" s="1"/>
  <c r="B168" i="23"/>
  <c r="B168" i="36" s="1"/>
  <c r="B169" i="23"/>
  <c r="B169" i="36" s="1"/>
  <c r="B170" i="23"/>
  <c r="B170" i="36" s="1"/>
  <c r="B171" i="23"/>
  <c r="B171" i="36" s="1"/>
  <c r="B172" i="23"/>
  <c r="B172" i="36" s="1"/>
  <c r="B173" i="23"/>
  <c r="B173" i="36" s="1"/>
  <c r="B174" i="23"/>
  <c r="B174" i="36" s="1"/>
  <c r="B175" i="23"/>
  <c r="B175" i="36" s="1"/>
  <c r="B176" i="23"/>
  <c r="B176" i="36" s="1"/>
  <c r="B177" i="23"/>
  <c r="B177" i="36" s="1"/>
  <c r="B178" i="23"/>
  <c r="B178" i="36" s="1"/>
  <c r="B179" i="23"/>
  <c r="B179" i="36" s="1"/>
  <c r="B180" i="23"/>
  <c r="B180" i="36" s="1"/>
  <c r="B181" i="23"/>
  <c r="B181" i="36" s="1"/>
  <c r="B182" i="23"/>
  <c r="B182" i="36" s="1"/>
  <c r="B183" i="23"/>
  <c r="B183" i="36" s="1"/>
  <c r="B184" i="23"/>
  <c r="B184" i="36" s="1"/>
  <c r="B185" i="23"/>
  <c r="B185" i="36" s="1"/>
  <c r="B186" i="23"/>
  <c r="B186" i="36" s="1"/>
  <c r="B187" i="23"/>
  <c r="B187" i="36" s="1"/>
  <c r="B188" i="23"/>
  <c r="B188" i="36" s="1"/>
  <c r="B189" i="23"/>
  <c r="B189" i="36" s="1"/>
  <c r="B190" i="23"/>
  <c r="B190" i="36" s="1"/>
  <c r="B191" i="23"/>
  <c r="B191" i="36" s="1"/>
  <c r="B192" i="23"/>
  <c r="B192" i="36" s="1"/>
  <c r="B193" i="23"/>
  <c r="B193" i="36" s="1"/>
  <c r="B194" i="23"/>
  <c r="B194" i="36" s="1"/>
  <c r="B195" i="23"/>
  <c r="B195" i="36" s="1"/>
  <c r="B196" i="23"/>
  <c r="B196" i="36" s="1"/>
  <c r="B197" i="23"/>
  <c r="B197" i="36" s="1"/>
  <c r="B198" i="23"/>
  <c r="B198" i="36" s="1"/>
  <c r="B199" i="23"/>
  <c r="B199" i="36" s="1"/>
  <c r="B200" i="23"/>
  <c r="B200" i="36" s="1"/>
  <c r="B201" i="23"/>
  <c r="B201" i="36" s="1"/>
  <c r="B202" i="23"/>
  <c r="B202" i="36" s="1"/>
  <c r="C40" i="60"/>
  <c r="C41" i="60"/>
  <c r="C17" i="60"/>
  <c r="C16" i="60"/>
  <c r="B83" i="23"/>
  <c r="B83" i="36" s="1"/>
  <c r="B84" i="23"/>
  <c r="B84" i="36" s="1"/>
  <c r="B85" i="23"/>
  <c r="B85" i="36" s="1"/>
  <c r="B86" i="23"/>
  <c r="B86" i="36" s="1"/>
  <c r="B87" i="23"/>
  <c r="B87" i="36" s="1"/>
  <c r="B88" i="23"/>
  <c r="B88" i="36" s="1"/>
  <c r="B89" i="23"/>
  <c r="B89" i="36" s="1"/>
  <c r="B90" i="23"/>
  <c r="B90" i="36" s="1"/>
  <c r="B91" i="23"/>
  <c r="B91" i="36" s="1"/>
  <c r="B92" i="23"/>
  <c r="B92" i="36" s="1"/>
  <c r="B93" i="23"/>
  <c r="B93" i="36" s="1"/>
  <c r="B94" i="23"/>
  <c r="B94" i="36" s="1"/>
  <c r="B95" i="23"/>
  <c r="B95" i="36" s="1"/>
  <c r="B96" i="23"/>
  <c r="B96" i="36" s="1"/>
  <c r="B97" i="23"/>
  <c r="B97" i="36" s="1"/>
  <c r="B98" i="23"/>
  <c r="B98" i="36" s="1"/>
  <c r="B99" i="23"/>
  <c r="B99" i="36" s="1"/>
  <c r="B100" i="23"/>
  <c r="B100" i="36" s="1"/>
  <c r="B101" i="23"/>
  <c r="B101" i="36" s="1"/>
  <c r="B102" i="23"/>
  <c r="B102" i="36" s="1"/>
  <c r="B103" i="23"/>
  <c r="B103" i="36" s="1"/>
  <c r="B104" i="23"/>
  <c r="B104" i="36" s="1"/>
  <c r="B105" i="23"/>
  <c r="B105" i="36" s="1"/>
  <c r="B106" i="23"/>
  <c r="B106" i="36" s="1"/>
  <c r="B107" i="23"/>
  <c r="B107" i="36" s="1"/>
  <c r="B108" i="23"/>
  <c r="B108" i="36" s="1"/>
  <c r="B109" i="23"/>
  <c r="B109" i="36" s="1"/>
  <c r="B110" i="23"/>
  <c r="B110" i="36" s="1"/>
  <c r="B111" i="23"/>
  <c r="B111" i="36" s="1"/>
  <c r="B112" i="23"/>
  <c r="B112" i="36" s="1"/>
  <c r="B113" i="23"/>
  <c r="B113" i="36" s="1"/>
  <c r="B114" i="23"/>
  <c r="B114" i="36" s="1"/>
  <c r="B115" i="23"/>
  <c r="B115" i="36" s="1"/>
  <c r="B116" i="23"/>
  <c r="B116" i="36" s="1"/>
  <c r="B117" i="23"/>
  <c r="B117" i="36" s="1"/>
  <c r="B118" i="23"/>
  <c r="B118" i="36" s="1"/>
  <c r="B119" i="23"/>
  <c r="B119" i="36" s="1"/>
  <c r="B120" i="23"/>
  <c r="B120" i="36" s="1"/>
  <c r="B121" i="23"/>
  <c r="B121" i="36" s="1"/>
  <c r="B122" i="23"/>
  <c r="B122" i="36" s="1"/>
  <c r="B123" i="23"/>
  <c r="B123" i="36" s="1"/>
  <c r="B124" i="23"/>
  <c r="B124" i="36" s="1"/>
  <c r="B125" i="23"/>
  <c r="B125" i="36" s="1"/>
  <c r="B126" i="23"/>
  <c r="B126" i="36" s="1"/>
  <c r="B127" i="23"/>
  <c r="B127" i="36" s="1"/>
  <c r="B128" i="23"/>
  <c r="B128" i="36" s="1"/>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3" i="23"/>
  <c r="C13" i="60" l="1"/>
  <c r="C12" i="60"/>
  <c r="C15" i="60"/>
  <c r="AC4" i="36" l="1"/>
  <c r="AC5" i="36"/>
  <c r="AC6" i="36"/>
  <c r="AC7" i="36"/>
  <c r="AC8" i="36"/>
  <c r="AC9" i="36"/>
  <c r="AC10" i="36"/>
  <c r="AC11" i="36"/>
  <c r="AC12" i="36"/>
  <c r="AC13" i="36"/>
  <c r="AC14" i="36"/>
  <c r="AC15" i="36"/>
  <c r="AC16" i="36"/>
  <c r="AC17" i="36"/>
  <c r="AC18"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67" i="36"/>
  <c r="AC68" i="36"/>
  <c r="AC69" i="36"/>
  <c r="AC70" i="36"/>
  <c r="AC71" i="36"/>
  <c r="AC72" i="36"/>
  <c r="AC73" i="36"/>
  <c r="AC74" i="36"/>
  <c r="AC75" i="36"/>
  <c r="AC76" i="36"/>
  <c r="AC77" i="36"/>
  <c r="AC78" i="36"/>
  <c r="AC79" i="36"/>
  <c r="AC80" i="36"/>
  <c r="AC81" i="36"/>
  <c r="AC82" i="36"/>
  <c r="AB4" i="36"/>
  <c r="AB5" i="36"/>
  <c r="AB6" i="36"/>
  <c r="AB7" i="36"/>
  <c r="AB8" i="36"/>
  <c r="AB9" i="36"/>
  <c r="AB10" i="36"/>
  <c r="AB11" i="36"/>
  <c r="AB12" i="36"/>
  <c r="AB13" i="36"/>
  <c r="AB14" i="36"/>
  <c r="AB15" i="36"/>
  <c r="AB16" i="36"/>
  <c r="AB17" i="36"/>
  <c r="AB18"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66" i="36"/>
  <c r="AB67" i="36"/>
  <c r="AB68" i="36"/>
  <c r="AB69" i="36"/>
  <c r="AB70" i="36"/>
  <c r="AB71" i="36"/>
  <c r="AB72" i="36"/>
  <c r="AB73" i="36"/>
  <c r="AB74" i="36"/>
  <c r="AB75" i="36"/>
  <c r="AB76" i="36"/>
  <c r="AB77" i="36"/>
  <c r="AB78" i="36"/>
  <c r="AB79" i="36"/>
  <c r="AB80" i="36"/>
  <c r="AB81" i="36"/>
  <c r="AB82" i="36"/>
  <c r="AA4" i="36"/>
  <c r="AA5" i="36"/>
  <c r="AA6" i="36"/>
  <c r="AA7" i="36"/>
  <c r="AA8" i="36"/>
  <c r="AA9" i="36"/>
  <c r="AA10" i="36"/>
  <c r="AA11" i="36"/>
  <c r="AA12"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65" i="36"/>
  <c r="AA66" i="36"/>
  <c r="AA67" i="36"/>
  <c r="AA68" i="36"/>
  <c r="AA69" i="36"/>
  <c r="AA70" i="36"/>
  <c r="AA71" i="36"/>
  <c r="AA72" i="36"/>
  <c r="AA73" i="36"/>
  <c r="AA74" i="36"/>
  <c r="AA75" i="36"/>
  <c r="AA76" i="36"/>
  <c r="AA77" i="36"/>
  <c r="AA78" i="36"/>
  <c r="AA79" i="36"/>
  <c r="AA80" i="36"/>
  <c r="AA81" i="36"/>
  <c r="AA82" i="36"/>
  <c r="Z4" i="36"/>
  <c r="Z5" i="36"/>
  <c r="Z6" i="36"/>
  <c r="Z7" i="36"/>
  <c r="Z8" i="36"/>
  <c r="Z9" i="36"/>
  <c r="Z10" i="36"/>
  <c r="Z11" i="36"/>
  <c r="Z12" i="36"/>
  <c r="Z13" i="36"/>
  <c r="Z14" i="36"/>
  <c r="Z15" i="36"/>
  <c r="Z16" i="36"/>
  <c r="Z17" i="36"/>
  <c r="Z18"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Z47" i="36"/>
  <c r="Z48" i="36"/>
  <c r="Z49" i="36"/>
  <c r="Z50" i="36"/>
  <c r="Z51" i="36"/>
  <c r="Z52" i="36"/>
  <c r="Z53" i="36"/>
  <c r="Z54" i="36"/>
  <c r="Z55" i="36"/>
  <c r="Z56" i="36"/>
  <c r="Z57" i="36"/>
  <c r="Z58" i="36"/>
  <c r="Z59" i="36"/>
  <c r="Z60" i="36"/>
  <c r="Z61" i="36"/>
  <c r="Z62" i="36"/>
  <c r="Z63" i="36"/>
  <c r="Z64" i="36"/>
  <c r="Z65" i="36"/>
  <c r="Z66" i="36"/>
  <c r="Z67" i="36"/>
  <c r="Z68" i="36"/>
  <c r="Z69" i="36"/>
  <c r="Z70" i="36"/>
  <c r="Z71" i="36"/>
  <c r="Z72" i="36"/>
  <c r="Z73" i="36"/>
  <c r="Z74" i="36"/>
  <c r="Z75" i="36"/>
  <c r="Z76" i="36"/>
  <c r="Z77" i="36"/>
  <c r="Z78" i="36"/>
  <c r="Z79" i="36"/>
  <c r="Z80" i="36"/>
  <c r="Z81" i="36"/>
  <c r="Z82" i="36"/>
  <c r="Y4" i="36"/>
  <c r="Y5" i="36"/>
  <c r="Y6" i="36"/>
  <c r="Y7" i="36"/>
  <c r="Y8" i="36"/>
  <c r="Y9" i="36"/>
  <c r="Y10" i="36"/>
  <c r="Y11" i="36"/>
  <c r="Y12" i="36"/>
  <c r="Y13" i="36"/>
  <c r="Y14" i="36"/>
  <c r="Y15" i="36"/>
  <c r="Y16" i="36"/>
  <c r="Y17" i="36"/>
  <c r="Y18"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Y47" i="36"/>
  <c r="Y48" i="36"/>
  <c r="Y49" i="36"/>
  <c r="Y50" i="36"/>
  <c r="Y51" i="36"/>
  <c r="Y52" i="36"/>
  <c r="Y53" i="36"/>
  <c r="Y54" i="36"/>
  <c r="Y55" i="36"/>
  <c r="Y56" i="36"/>
  <c r="Y57" i="36"/>
  <c r="Y58" i="36"/>
  <c r="Y59" i="36"/>
  <c r="Y60" i="36"/>
  <c r="Y61" i="36"/>
  <c r="Y62" i="36"/>
  <c r="Y63" i="36"/>
  <c r="Y64" i="36"/>
  <c r="Y65" i="36"/>
  <c r="Y66" i="36"/>
  <c r="Y67" i="36"/>
  <c r="Y68" i="36"/>
  <c r="Y69" i="36"/>
  <c r="Y70" i="36"/>
  <c r="Y71" i="36"/>
  <c r="Y72" i="36"/>
  <c r="Y73" i="36"/>
  <c r="Y74" i="36"/>
  <c r="Y75" i="36"/>
  <c r="Y76" i="36"/>
  <c r="Y77" i="36"/>
  <c r="Y78" i="36"/>
  <c r="Y79" i="36"/>
  <c r="Y80" i="36"/>
  <c r="Y81" i="36"/>
  <c r="Y82" i="36"/>
  <c r="X4" i="36"/>
  <c r="X5" i="36"/>
  <c r="X6" i="36"/>
  <c r="X7" i="36"/>
  <c r="X8" i="36"/>
  <c r="X9" i="36"/>
  <c r="X10" i="36"/>
  <c r="X11" i="36"/>
  <c r="X12" i="36"/>
  <c r="X13" i="36"/>
  <c r="X14" i="36"/>
  <c r="X15" i="36"/>
  <c r="X16" i="36"/>
  <c r="X17" i="36"/>
  <c r="X18"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X47" i="36"/>
  <c r="X48" i="36"/>
  <c r="X49" i="36"/>
  <c r="X50" i="36"/>
  <c r="X51" i="36"/>
  <c r="X52" i="36"/>
  <c r="X53" i="36"/>
  <c r="X54" i="36"/>
  <c r="X55" i="36"/>
  <c r="X56" i="36"/>
  <c r="X57" i="36"/>
  <c r="X58" i="36"/>
  <c r="X59" i="36"/>
  <c r="X60" i="36"/>
  <c r="X61" i="36"/>
  <c r="X62" i="36"/>
  <c r="X63" i="36"/>
  <c r="X64" i="36"/>
  <c r="X65" i="36"/>
  <c r="X66" i="36"/>
  <c r="X67" i="36"/>
  <c r="X68" i="36"/>
  <c r="X69" i="36"/>
  <c r="X70" i="36"/>
  <c r="X71" i="36"/>
  <c r="X72" i="36"/>
  <c r="X73" i="36"/>
  <c r="X74" i="36"/>
  <c r="X75" i="36"/>
  <c r="X76" i="36"/>
  <c r="X77" i="36"/>
  <c r="X78" i="36"/>
  <c r="X79" i="36"/>
  <c r="X80" i="36"/>
  <c r="X81" i="36"/>
  <c r="X82" i="36"/>
  <c r="W4" i="36"/>
  <c r="W5" i="36"/>
  <c r="W6" i="36"/>
  <c r="W7" i="36"/>
  <c r="W8" i="36"/>
  <c r="W9" i="36"/>
  <c r="W10" i="36"/>
  <c r="W11" i="36"/>
  <c r="W12" i="36"/>
  <c r="W13" i="36"/>
  <c r="W14" i="36"/>
  <c r="W15" i="36"/>
  <c r="W16" i="36"/>
  <c r="W17" i="36"/>
  <c r="W18"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W47" i="36"/>
  <c r="W48" i="36"/>
  <c r="W49" i="36"/>
  <c r="W50" i="36"/>
  <c r="W51" i="36"/>
  <c r="W52" i="36"/>
  <c r="W53" i="36"/>
  <c r="W54" i="36"/>
  <c r="W55" i="36"/>
  <c r="W56" i="36"/>
  <c r="W57" i="36"/>
  <c r="W58" i="36"/>
  <c r="W59" i="36"/>
  <c r="W60" i="36"/>
  <c r="W61" i="36"/>
  <c r="W62" i="36"/>
  <c r="W63" i="36"/>
  <c r="W64" i="36"/>
  <c r="W65" i="36"/>
  <c r="W66" i="36"/>
  <c r="W67" i="36"/>
  <c r="W68" i="36"/>
  <c r="W69" i="36"/>
  <c r="W70" i="36"/>
  <c r="W71" i="36"/>
  <c r="W72" i="36"/>
  <c r="W73" i="36"/>
  <c r="W74" i="36"/>
  <c r="W75" i="36"/>
  <c r="W76" i="36"/>
  <c r="W77" i="36"/>
  <c r="W78" i="36"/>
  <c r="W79" i="36"/>
  <c r="W80" i="36"/>
  <c r="W81" i="36"/>
  <c r="W82" i="36"/>
  <c r="V4" i="36"/>
  <c r="V5" i="36"/>
  <c r="V6" i="36"/>
  <c r="V7" i="36"/>
  <c r="V8" i="36"/>
  <c r="V9" i="36"/>
  <c r="V10" i="36"/>
  <c r="V11" i="36"/>
  <c r="V12" i="36"/>
  <c r="V13" i="36"/>
  <c r="V14" i="36"/>
  <c r="V15" i="36"/>
  <c r="V16" i="36"/>
  <c r="V17" i="36"/>
  <c r="V18" i="36"/>
  <c r="V19" i="36"/>
  <c r="V20" i="36"/>
  <c r="V21" i="36"/>
  <c r="V22" i="36"/>
  <c r="V23" i="36"/>
  <c r="V24" i="36"/>
  <c r="V25" i="36"/>
  <c r="V26" i="36"/>
  <c r="V27" i="36"/>
  <c r="V28" i="36"/>
  <c r="V29" i="36"/>
  <c r="V30" i="36"/>
  <c r="V31" i="36"/>
  <c r="V32" i="36"/>
  <c r="V33" i="36"/>
  <c r="V34" i="36"/>
  <c r="V35" i="36"/>
  <c r="V36" i="36"/>
  <c r="V37" i="36"/>
  <c r="V38" i="36"/>
  <c r="V39" i="36"/>
  <c r="V40" i="36"/>
  <c r="V41" i="36"/>
  <c r="V42" i="36"/>
  <c r="V43" i="36"/>
  <c r="V44" i="36"/>
  <c r="V45" i="36"/>
  <c r="V46" i="36"/>
  <c r="V47" i="36"/>
  <c r="V48" i="36"/>
  <c r="V49" i="36"/>
  <c r="V50" i="36"/>
  <c r="V51" i="36"/>
  <c r="V52" i="36"/>
  <c r="V53" i="36"/>
  <c r="V54" i="36"/>
  <c r="V55" i="36"/>
  <c r="V56" i="36"/>
  <c r="V57" i="36"/>
  <c r="V58" i="36"/>
  <c r="V59" i="36"/>
  <c r="V60" i="36"/>
  <c r="V61" i="36"/>
  <c r="V62" i="36"/>
  <c r="V63" i="36"/>
  <c r="V64" i="36"/>
  <c r="V65" i="36"/>
  <c r="V66" i="36"/>
  <c r="V67" i="36"/>
  <c r="V68" i="36"/>
  <c r="V69" i="36"/>
  <c r="V70" i="36"/>
  <c r="V71" i="36"/>
  <c r="V72" i="36"/>
  <c r="V73" i="36"/>
  <c r="V74" i="36"/>
  <c r="V75" i="36"/>
  <c r="V76" i="36"/>
  <c r="V77" i="36"/>
  <c r="V78" i="36"/>
  <c r="V79" i="36"/>
  <c r="V80" i="36"/>
  <c r="V81" i="36"/>
  <c r="V82" i="36"/>
  <c r="U4" i="36"/>
  <c r="U5" i="36"/>
  <c r="U6" i="36"/>
  <c r="U7" i="36"/>
  <c r="U8" i="36"/>
  <c r="U9" i="36"/>
  <c r="U10" i="36"/>
  <c r="U11" i="36"/>
  <c r="U12" i="36"/>
  <c r="U13" i="36"/>
  <c r="U14" i="36"/>
  <c r="U15" i="36"/>
  <c r="U16" i="36"/>
  <c r="U17" i="36"/>
  <c r="U18" i="36"/>
  <c r="U19" i="36"/>
  <c r="U20" i="36"/>
  <c r="U21" i="36"/>
  <c r="U22" i="36"/>
  <c r="U23" i="36"/>
  <c r="U24" i="36"/>
  <c r="U25" i="36"/>
  <c r="U26" i="36"/>
  <c r="U27" i="36"/>
  <c r="U28" i="36"/>
  <c r="U29" i="36"/>
  <c r="U30" i="36"/>
  <c r="U31" i="36"/>
  <c r="U32" i="36"/>
  <c r="U33" i="36"/>
  <c r="U34" i="36"/>
  <c r="U35" i="36"/>
  <c r="U36" i="36"/>
  <c r="U37" i="36"/>
  <c r="U38" i="36"/>
  <c r="U39" i="36"/>
  <c r="U40" i="36"/>
  <c r="U41" i="36"/>
  <c r="U42" i="36"/>
  <c r="U43" i="36"/>
  <c r="U44" i="36"/>
  <c r="U45" i="36"/>
  <c r="U46" i="36"/>
  <c r="U47" i="36"/>
  <c r="U48" i="36"/>
  <c r="U49" i="36"/>
  <c r="U50" i="36"/>
  <c r="U51" i="36"/>
  <c r="U52" i="36"/>
  <c r="U53" i="36"/>
  <c r="U54" i="36"/>
  <c r="U55" i="36"/>
  <c r="U56" i="36"/>
  <c r="U57" i="36"/>
  <c r="U58" i="36"/>
  <c r="U59" i="36"/>
  <c r="U60" i="36"/>
  <c r="U61" i="36"/>
  <c r="U62" i="36"/>
  <c r="U63" i="36"/>
  <c r="U64" i="36"/>
  <c r="U65" i="36"/>
  <c r="U66" i="36"/>
  <c r="U67" i="36"/>
  <c r="U68" i="36"/>
  <c r="U69" i="36"/>
  <c r="U70" i="36"/>
  <c r="U71" i="36"/>
  <c r="U72" i="36"/>
  <c r="U73" i="36"/>
  <c r="U74" i="36"/>
  <c r="U75" i="36"/>
  <c r="U76" i="36"/>
  <c r="U77" i="36"/>
  <c r="U78" i="36"/>
  <c r="U79" i="36"/>
  <c r="U80" i="36"/>
  <c r="U81" i="36"/>
  <c r="U82" i="36"/>
  <c r="T4" i="36"/>
  <c r="T5" i="36"/>
  <c r="T6" i="36"/>
  <c r="T7" i="36"/>
  <c r="T8" i="36"/>
  <c r="T9" i="36"/>
  <c r="T10" i="36"/>
  <c r="T11" i="36"/>
  <c r="T12" i="36"/>
  <c r="T13" i="36"/>
  <c r="T14" i="36"/>
  <c r="T15" i="36"/>
  <c r="T16" i="36"/>
  <c r="T17" i="36"/>
  <c r="T18" i="36"/>
  <c r="T19" i="36"/>
  <c r="T20" i="36"/>
  <c r="T21" i="36"/>
  <c r="T22" i="36"/>
  <c r="T23" i="36"/>
  <c r="T24" i="36"/>
  <c r="T25" i="36"/>
  <c r="T26" i="36"/>
  <c r="T27" i="36"/>
  <c r="T28" i="36"/>
  <c r="T29" i="36"/>
  <c r="T30" i="36"/>
  <c r="T31" i="36"/>
  <c r="T32" i="36"/>
  <c r="T33" i="36"/>
  <c r="T34" i="36"/>
  <c r="T35" i="36"/>
  <c r="T36" i="36"/>
  <c r="T37" i="36"/>
  <c r="T38" i="36"/>
  <c r="T39" i="36"/>
  <c r="T40" i="36"/>
  <c r="T41" i="36"/>
  <c r="T42" i="36"/>
  <c r="T43" i="36"/>
  <c r="T44" i="36"/>
  <c r="T45" i="36"/>
  <c r="T46" i="36"/>
  <c r="T47" i="36"/>
  <c r="T48" i="36"/>
  <c r="T49" i="36"/>
  <c r="T50" i="36"/>
  <c r="T51" i="36"/>
  <c r="T52" i="36"/>
  <c r="T53" i="36"/>
  <c r="T54" i="36"/>
  <c r="T55" i="36"/>
  <c r="T56" i="36"/>
  <c r="T57" i="36"/>
  <c r="T58" i="36"/>
  <c r="T59" i="36"/>
  <c r="T60" i="36"/>
  <c r="T61" i="36"/>
  <c r="T62" i="36"/>
  <c r="T63" i="36"/>
  <c r="T64" i="36"/>
  <c r="T65" i="36"/>
  <c r="T66" i="36"/>
  <c r="T67" i="36"/>
  <c r="T68" i="36"/>
  <c r="T69" i="36"/>
  <c r="T70" i="36"/>
  <c r="T71" i="36"/>
  <c r="T72" i="36"/>
  <c r="T73" i="36"/>
  <c r="T74" i="36"/>
  <c r="T75" i="36"/>
  <c r="T76" i="36"/>
  <c r="T77" i="36"/>
  <c r="T78" i="36"/>
  <c r="T79" i="36"/>
  <c r="T80" i="36"/>
  <c r="T81" i="36"/>
  <c r="T82" i="36"/>
  <c r="S4" i="36"/>
  <c r="S5" i="36"/>
  <c r="S6" i="36"/>
  <c r="S7" i="36"/>
  <c r="S8" i="36"/>
  <c r="S9" i="36"/>
  <c r="S10" i="36"/>
  <c r="S11" i="36"/>
  <c r="S12" i="36"/>
  <c r="S13" i="36"/>
  <c r="S14" i="36"/>
  <c r="S15" i="36"/>
  <c r="S16" i="36"/>
  <c r="S17" i="36"/>
  <c r="S18" i="36"/>
  <c r="S19" i="36"/>
  <c r="S20" i="36"/>
  <c r="S21" i="36"/>
  <c r="S22" i="36"/>
  <c r="S23" i="36"/>
  <c r="S24" i="36"/>
  <c r="S25" i="36"/>
  <c r="S26" i="36"/>
  <c r="S27" i="36"/>
  <c r="S28" i="36"/>
  <c r="S29" i="36"/>
  <c r="S30" i="36"/>
  <c r="S31" i="36"/>
  <c r="S32" i="36"/>
  <c r="S33" i="36"/>
  <c r="S34" i="36"/>
  <c r="S35" i="36"/>
  <c r="S36" i="36"/>
  <c r="S37" i="36"/>
  <c r="S38" i="36"/>
  <c r="S39" i="36"/>
  <c r="S40" i="36"/>
  <c r="S41" i="36"/>
  <c r="S42" i="36"/>
  <c r="S43" i="36"/>
  <c r="S44" i="36"/>
  <c r="S45" i="36"/>
  <c r="S46" i="36"/>
  <c r="S47" i="36"/>
  <c r="S48" i="36"/>
  <c r="S49" i="36"/>
  <c r="S50" i="36"/>
  <c r="S51" i="36"/>
  <c r="S52" i="36"/>
  <c r="S53" i="36"/>
  <c r="S54" i="36"/>
  <c r="S55" i="36"/>
  <c r="S56" i="36"/>
  <c r="S57" i="36"/>
  <c r="S58" i="36"/>
  <c r="S59" i="36"/>
  <c r="S60" i="36"/>
  <c r="S61" i="36"/>
  <c r="S62" i="36"/>
  <c r="S63" i="36"/>
  <c r="S64" i="36"/>
  <c r="S65" i="36"/>
  <c r="S66" i="36"/>
  <c r="S67" i="36"/>
  <c r="S68" i="36"/>
  <c r="S69" i="36"/>
  <c r="S70" i="36"/>
  <c r="S71" i="36"/>
  <c r="S72" i="36"/>
  <c r="S73" i="36"/>
  <c r="S74" i="36"/>
  <c r="S75" i="36"/>
  <c r="S76" i="36"/>
  <c r="S77" i="36"/>
  <c r="S78" i="36"/>
  <c r="S79" i="36"/>
  <c r="S80" i="36"/>
  <c r="S81" i="36"/>
  <c r="S82" i="36"/>
  <c r="R3" i="36"/>
  <c r="R4" i="36"/>
  <c r="R5" i="36"/>
  <c r="R6" i="36"/>
  <c r="R7" i="36"/>
  <c r="R8" i="36"/>
  <c r="R9" i="36"/>
  <c r="R10" i="36"/>
  <c r="R11" i="36"/>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48" i="36"/>
  <c r="R49" i="36"/>
  <c r="R50" i="36"/>
  <c r="R51" i="36"/>
  <c r="R52" i="36"/>
  <c r="R53" i="36"/>
  <c r="R54" i="36"/>
  <c r="R55" i="36"/>
  <c r="R56" i="36"/>
  <c r="R57" i="36"/>
  <c r="R58" i="36"/>
  <c r="R59" i="36"/>
  <c r="R60" i="36"/>
  <c r="R61" i="36"/>
  <c r="R62" i="36"/>
  <c r="R63" i="36"/>
  <c r="R64" i="36"/>
  <c r="R65" i="36"/>
  <c r="R66" i="36"/>
  <c r="R67" i="36"/>
  <c r="R68" i="36"/>
  <c r="R69" i="36"/>
  <c r="R70" i="36"/>
  <c r="R71" i="36"/>
  <c r="R72" i="36"/>
  <c r="R73" i="36"/>
  <c r="R74" i="36"/>
  <c r="R75" i="36"/>
  <c r="R76" i="36"/>
  <c r="R77" i="36"/>
  <c r="R78" i="36"/>
  <c r="R79" i="36"/>
  <c r="R80" i="36"/>
  <c r="R81" i="36"/>
  <c r="R82" i="36"/>
  <c r="Q3" i="36"/>
  <c r="Q4" i="36"/>
  <c r="Q5" i="36"/>
  <c r="Q6" i="36"/>
  <c r="Q7" i="36"/>
  <c r="Q8" i="36"/>
  <c r="Q9" i="36"/>
  <c r="Q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Q65" i="36"/>
  <c r="Q66" i="36"/>
  <c r="Q67" i="36"/>
  <c r="Q68" i="36"/>
  <c r="Q69" i="36"/>
  <c r="Q70" i="36"/>
  <c r="Q71" i="36"/>
  <c r="Q72" i="36"/>
  <c r="Q73" i="36"/>
  <c r="Q74" i="36"/>
  <c r="Q75" i="36"/>
  <c r="Q76" i="36"/>
  <c r="Q77" i="36"/>
  <c r="Q78" i="36"/>
  <c r="Q79" i="36"/>
  <c r="Q80" i="36"/>
  <c r="Q81" i="36"/>
  <c r="Q82" i="36"/>
  <c r="P3" i="36"/>
  <c r="P4" i="36"/>
  <c r="P5" i="36"/>
  <c r="P6" i="36"/>
  <c r="P7" i="36"/>
  <c r="P8" i="36"/>
  <c r="P9" i="36"/>
  <c r="P10" i="36"/>
  <c r="P11" i="36"/>
  <c r="P12" i="36"/>
  <c r="P13" i="36"/>
  <c r="P14" i="36"/>
  <c r="P15" i="36"/>
  <c r="P16" i="36"/>
  <c r="P17" i="36"/>
  <c r="P18" i="36"/>
  <c r="P19" i="36"/>
  <c r="P20" i="36"/>
  <c r="P21" i="36"/>
  <c r="P22" i="36"/>
  <c r="P23" i="36"/>
  <c r="P24" i="36"/>
  <c r="P25" i="36"/>
  <c r="P26" i="36"/>
  <c r="P27" i="36"/>
  <c r="P28" i="36"/>
  <c r="P29" i="36"/>
  <c r="P30" i="36"/>
  <c r="P31" i="36"/>
  <c r="P32" i="36"/>
  <c r="P33" i="36"/>
  <c r="P34" i="36"/>
  <c r="P35" i="36"/>
  <c r="P36" i="36"/>
  <c r="P37" i="36"/>
  <c r="P38" i="36"/>
  <c r="P39" i="36"/>
  <c r="P40" i="36"/>
  <c r="P41" i="36"/>
  <c r="P42" i="36"/>
  <c r="P43" i="36"/>
  <c r="P44" i="36"/>
  <c r="P45" i="36"/>
  <c r="P46" i="36"/>
  <c r="P47" i="36"/>
  <c r="P48" i="36"/>
  <c r="P49" i="36"/>
  <c r="P50" i="36"/>
  <c r="P51" i="36"/>
  <c r="P52" i="36"/>
  <c r="P53" i="36"/>
  <c r="P54" i="36"/>
  <c r="P55" i="36"/>
  <c r="P56" i="36"/>
  <c r="P57" i="36"/>
  <c r="P58" i="36"/>
  <c r="P59" i="36"/>
  <c r="P60" i="36"/>
  <c r="P61" i="36"/>
  <c r="P62" i="36"/>
  <c r="P63" i="36"/>
  <c r="P64" i="36"/>
  <c r="P65" i="36"/>
  <c r="P66" i="36"/>
  <c r="P67" i="36"/>
  <c r="P68" i="36"/>
  <c r="P69" i="36"/>
  <c r="P70" i="36"/>
  <c r="P71" i="36"/>
  <c r="P72" i="36"/>
  <c r="P73" i="36"/>
  <c r="P74" i="36"/>
  <c r="P75" i="36"/>
  <c r="P76" i="36"/>
  <c r="P77" i="36"/>
  <c r="P78" i="36"/>
  <c r="P79" i="36"/>
  <c r="P80" i="36"/>
  <c r="P81" i="36"/>
  <c r="P82" i="36"/>
  <c r="O4" i="36"/>
  <c r="O5" i="36"/>
  <c r="O6" i="36"/>
  <c r="O7"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O69" i="36"/>
  <c r="O70" i="36"/>
  <c r="O71" i="36"/>
  <c r="O72" i="36"/>
  <c r="O73" i="36"/>
  <c r="O74" i="36"/>
  <c r="O75" i="36"/>
  <c r="O76" i="36"/>
  <c r="O77" i="36"/>
  <c r="O78" i="36"/>
  <c r="O79" i="36"/>
  <c r="O80" i="36"/>
  <c r="O81" i="36"/>
  <c r="O82" i="36"/>
  <c r="N3" i="36"/>
  <c r="N4" i="36"/>
  <c r="N5" i="36"/>
  <c r="N6" i="36"/>
  <c r="N7" i="36"/>
  <c r="N8" i="36"/>
  <c r="N9" i="36"/>
  <c r="N10" i="36"/>
  <c r="N11" i="36"/>
  <c r="N12" i="36"/>
  <c r="N13" i="36"/>
  <c r="N14" i="36"/>
  <c r="N15" i="36"/>
  <c r="N16" i="36"/>
  <c r="N17" i="36"/>
  <c r="N18" i="36"/>
  <c r="N19" i="36"/>
  <c r="N20" i="36"/>
  <c r="N21" i="36"/>
  <c r="N22" i="36"/>
  <c r="N23" i="36"/>
  <c r="N24" i="36"/>
  <c r="N25" i="36"/>
  <c r="N26" i="36"/>
  <c r="N27" i="36"/>
  <c r="N28" i="36"/>
  <c r="N29" i="36"/>
  <c r="N30" i="36"/>
  <c r="N31" i="36"/>
  <c r="N32" i="36"/>
  <c r="N33" i="36"/>
  <c r="N34" i="36"/>
  <c r="N35" i="36"/>
  <c r="N36" i="36"/>
  <c r="N37" i="36"/>
  <c r="N38" i="36"/>
  <c r="N39" i="36"/>
  <c r="N40" i="36"/>
  <c r="N41" i="36"/>
  <c r="N42" i="36"/>
  <c r="N43" i="36"/>
  <c r="N44" i="36"/>
  <c r="N45" i="36"/>
  <c r="N46" i="36"/>
  <c r="N47" i="36"/>
  <c r="N48" i="36"/>
  <c r="N49" i="36"/>
  <c r="N50" i="36"/>
  <c r="N51" i="36"/>
  <c r="N52" i="36"/>
  <c r="N53" i="36"/>
  <c r="N54" i="36"/>
  <c r="N55" i="36"/>
  <c r="N56" i="36"/>
  <c r="N57" i="36"/>
  <c r="N58" i="36"/>
  <c r="N59" i="36"/>
  <c r="N60" i="36"/>
  <c r="N61" i="36"/>
  <c r="N62" i="36"/>
  <c r="N63" i="36"/>
  <c r="N64" i="36"/>
  <c r="N65" i="36"/>
  <c r="N66" i="36"/>
  <c r="N67" i="36"/>
  <c r="N68" i="36"/>
  <c r="N69" i="36"/>
  <c r="N70" i="36"/>
  <c r="N71" i="36"/>
  <c r="N72" i="36"/>
  <c r="N73" i="36"/>
  <c r="N74" i="36"/>
  <c r="N75" i="36"/>
  <c r="N76" i="36"/>
  <c r="N77" i="36"/>
  <c r="N78" i="36"/>
  <c r="N79" i="36"/>
  <c r="N80" i="36"/>
  <c r="N81" i="36"/>
  <c r="N82" i="36"/>
  <c r="M3" i="36"/>
  <c r="M4" i="36"/>
  <c r="M5" i="36"/>
  <c r="M6" i="36"/>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L3" i="36"/>
  <c r="L4" i="36"/>
  <c r="L5" i="36"/>
  <c r="L6" i="36"/>
  <c r="L7" i="36"/>
  <c r="L8" i="36"/>
  <c r="L9" i="36"/>
  <c r="L10" i="36"/>
  <c r="L11" i="36"/>
  <c r="L12" i="36"/>
  <c r="L13" i="36"/>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L71" i="36"/>
  <c r="L72" i="36"/>
  <c r="L73" i="36"/>
  <c r="L74" i="36"/>
  <c r="L75" i="36"/>
  <c r="L76" i="36"/>
  <c r="L77" i="36"/>
  <c r="L78" i="36"/>
  <c r="L79" i="36"/>
  <c r="L80" i="36"/>
  <c r="L81" i="36"/>
  <c r="L82" i="36"/>
  <c r="K3"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K58" i="36"/>
  <c r="K59" i="36"/>
  <c r="K60" i="36"/>
  <c r="K61" i="36"/>
  <c r="K62" i="36"/>
  <c r="K63" i="36"/>
  <c r="K64" i="36"/>
  <c r="K65" i="36"/>
  <c r="K66" i="36"/>
  <c r="K67" i="36"/>
  <c r="K68" i="36"/>
  <c r="K69" i="36"/>
  <c r="K70" i="36"/>
  <c r="K71" i="36"/>
  <c r="K72" i="36"/>
  <c r="K73" i="36"/>
  <c r="K74" i="36"/>
  <c r="K75" i="36"/>
  <c r="K76" i="36"/>
  <c r="K77" i="36"/>
  <c r="K78" i="36"/>
  <c r="K79" i="36"/>
  <c r="K80" i="36"/>
  <c r="K81" i="36"/>
  <c r="K82" i="36"/>
  <c r="J3" i="36"/>
  <c r="J4" i="36"/>
  <c r="J5" i="36"/>
  <c r="J6" i="36"/>
  <c r="J7" i="36"/>
  <c r="J8" i="36"/>
  <c r="J9" i="36"/>
  <c r="J10" i="36"/>
  <c r="J11" i="36"/>
  <c r="J12" i="36"/>
  <c r="J13" i="36"/>
  <c r="J14" i="36"/>
  <c r="J15" i="36"/>
  <c r="J16" i="36"/>
  <c r="J17" i="36"/>
  <c r="J18" i="36"/>
  <c r="J19" i="36"/>
  <c r="J20" i="36"/>
  <c r="J21" i="36"/>
  <c r="J22" i="36"/>
  <c r="J23" i="36"/>
  <c r="J24" i="36"/>
  <c r="J25" i="36"/>
  <c r="J26" i="36"/>
  <c r="J27" i="36"/>
  <c r="J28" i="36"/>
  <c r="J29" i="36"/>
  <c r="J30" i="36"/>
  <c r="J31" i="36"/>
  <c r="J32" i="36"/>
  <c r="J33" i="36"/>
  <c r="J34" i="36"/>
  <c r="J35" i="36"/>
  <c r="J36" i="36"/>
  <c r="J37" i="36"/>
  <c r="J38" i="36"/>
  <c r="J39" i="36"/>
  <c r="J40" i="36"/>
  <c r="J41" i="36"/>
  <c r="J42" i="36"/>
  <c r="J43" i="36"/>
  <c r="J44" i="36"/>
  <c r="J45" i="36"/>
  <c r="J46" i="36"/>
  <c r="J47" i="36"/>
  <c r="J48" i="36"/>
  <c r="J49" i="36"/>
  <c r="J50" i="36"/>
  <c r="J51" i="36"/>
  <c r="J52" i="36"/>
  <c r="J53" i="36"/>
  <c r="J54" i="36"/>
  <c r="J55" i="36"/>
  <c r="J56" i="36"/>
  <c r="J57" i="36"/>
  <c r="J58" i="36"/>
  <c r="J59" i="36"/>
  <c r="J60" i="36"/>
  <c r="J61" i="36"/>
  <c r="J62" i="36"/>
  <c r="J63" i="36"/>
  <c r="J64" i="36"/>
  <c r="J65" i="36"/>
  <c r="J66" i="36"/>
  <c r="J67" i="36"/>
  <c r="J68" i="36"/>
  <c r="J69" i="36"/>
  <c r="J70" i="36"/>
  <c r="J71" i="36"/>
  <c r="J72" i="36"/>
  <c r="J73" i="36"/>
  <c r="J74" i="36"/>
  <c r="J75" i="36"/>
  <c r="J76" i="36"/>
  <c r="J77" i="36"/>
  <c r="J78" i="36"/>
  <c r="J79" i="36"/>
  <c r="J80" i="36"/>
  <c r="J81" i="36"/>
  <c r="J82" i="36"/>
  <c r="I3" i="36"/>
  <c r="I4" i="36"/>
  <c r="I5" i="36"/>
  <c r="I6" i="36"/>
  <c r="I7" i="36"/>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77" i="36"/>
  <c r="I78" i="36"/>
  <c r="I79" i="36"/>
  <c r="I80" i="36"/>
  <c r="I81" i="36"/>
  <c r="I82" i="36"/>
  <c r="H3" i="36"/>
  <c r="H4" i="36"/>
  <c r="H5" i="36"/>
  <c r="H6" i="36"/>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G3" i="36"/>
  <c r="G4" i="36"/>
  <c r="G5" i="36"/>
  <c r="G6" i="36"/>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O3" i="36"/>
  <c r="S3" i="36"/>
  <c r="T3" i="36"/>
  <c r="U3" i="36"/>
  <c r="V3" i="36"/>
  <c r="W3" i="36"/>
  <c r="X3" i="36"/>
  <c r="Y3" i="36"/>
  <c r="Z3" i="36"/>
  <c r="AA3" i="36"/>
  <c r="AB3" i="36"/>
  <c r="AC3" i="36"/>
  <c r="F3" i="36"/>
  <c r="F4" i="36"/>
  <c r="F5" i="36"/>
  <c r="F6" i="36"/>
  <c r="F7" i="36"/>
  <c r="F8" i="36"/>
  <c r="F9" i="36"/>
  <c r="F10" i="36"/>
  <c r="F11" i="36"/>
  <c r="F12" i="36"/>
  <c r="F13" i="36"/>
  <c r="F14" i="36"/>
  <c r="F15" i="36"/>
  <c r="F16" i="36"/>
  <c r="F17" i="36"/>
  <c r="F18" i="36"/>
  <c r="F19" i="36"/>
  <c r="F20" i="36"/>
  <c r="F21" i="36"/>
  <c r="F22" i="36"/>
  <c r="F23" i="36"/>
  <c r="F24" i="36"/>
  <c r="F25" i="36"/>
  <c r="F26" i="36"/>
  <c r="F27" i="36"/>
  <c r="F28" i="36"/>
  <c r="F29" i="36"/>
  <c r="F30" i="36"/>
  <c r="F31" i="36"/>
  <c r="F32" i="36"/>
  <c r="F33" i="36"/>
  <c r="F34" i="36"/>
  <c r="F35" i="36"/>
  <c r="F36" i="36"/>
  <c r="F37" i="36"/>
  <c r="F38" i="36"/>
  <c r="F39" i="36"/>
  <c r="F40" i="36"/>
  <c r="F41" i="36"/>
  <c r="F42" i="36"/>
  <c r="F43" i="36"/>
  <c r="F44" i="36"/>
  <c r="F45" i="36"/>
  <c r="F46" i="36"/>
  <c r="F47" i="36"/>
  <c r="F48" i="36"/>
  <c r="F49" i="36"/>
  <c r="F50" i="36"/>
  <c r="F51" i="36"/>
  <c r="F52" i="36"/>
  <c r="F53" i="36"/>
  <c r="F54" i="36"/>
  <c r="F55" i="36"/>
  <c r="F56" i="36"/>
  <c r="F57" i="36"/>
  <c r="F58" i="36"/>
  <c r="F59" i="36"/>
  <c r="F60" i="36"/>
  <c r="F61" i="36"/>
  <c r="F62" i="36"/>
  <c r="F63" i="36"/>
  <c r="F64" i="36"/>
  <c r="F65" i="36"/>
  <c r="F66" i="36"/>
  <c r="F67" i="36"/>
  <c r="F68" i="36"/>
  <c r="F69" i="36"/>
  <c r="F70" i="36"/>
  <c r="F71" i="36"/>
  <c r="F72" i="36"/>
  <c r="F73" i="36"/>
  <c r="F74" i="36"/>
  <c r="F75" i="36"/>
  <c r="F76" i="36"/>
  <c r="F77" i="36"/>
  <c r="F78" i="36"/>
  <c r="F79" i="36"/>
  <c r="F80" i="36"/>
  <c r="F81" i="36"/>
  <c r="F82" i="36"/>
  <c r="E3" i="36"/>
  <c r="E4" i="36"/>
  <c r="E5" i="36"/>
  <c r="E6" i="36"/>
  <c r="E7" i="36"/>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D3" i="36"/>
  <c r="D4" i="36"/>
  <c r="D5" i="36"/>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C3" i="36" l="1"/>
  <c r="C4" i="36"/>
  <c r="C5" i="36"/>
  <c r="C6" i="36"/>
  <c r="C7" i="36"/>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B4" i="36" l="1"/>
  <c r="B3" i="36"/>
  <c r="B6" i="36"/>
  <c r="B8" i="36"/>
  <c r="B9" i="36"/>
  <c r="B10" i="36"/>
  <c r="B11" i="36"/>
  <c r="B13" i="36"/>
  <c r="B14" i="36"/>
  <c r="B16" i="36"/>
  <c r="B17" i="36"/>
  <c r="B18" i="36"/>
  <c r="B21" i="36"/>
  <c r="B22" i="36"/>
  <c r="B24" i="36"/>
  <c r="B25" i="36"/>
  <c r="B26" i="36"/>
  <c r="B29" i="36"/>
  <c r="B30" i="36"/>
  <c r="B32" i="36"/>
  <c r="B33" i="36"/>
  <c r="B34" i="36"/>
  <c r="B35" i="36"/>
  <c r="B38" i="36"/>
  <c r="B40" i="36"/>
  <c r="B41" i="36"/>
  <c r="B42" i="36"/>
  <c r="B45" i="36"/>
  <c r="B46" i="36"/>
  <c r="B48" i="36"/>
  <c r="B49" i="36"/>
  <c r="B50" i="36"/>
  <c r="B51" i="36"/>
  <c r="B53" i="36"/>
  <c r="B54" i="36"/>
  <c r="B56" i="36"/>
  <c r="B57" i="36"/>
  <c r="B58" i="36"/>
  <c r="B61" i="36"/>
  <c r="B62" i="36"/>
  <c r="B64" i="36"/>
  <c r="B65" i="36"/>
  <c r="B66" i="36"/>
  <c r="B67" i="36"/>
  <c r="B69" i="36"/>
  <c r="B70" i="36"/>
  <c r="B72" i="36"/>
  <c r="B73" i="36"/>
  <c r="B74" i="36"/>
  <c r="B77" i="36"/>
  <c r="B78" i="36"/>
  <c r="B80" i="36"/>
  <c r="B81" i="36"/>
  <c r="B82" i="36"/>
  <c r="B5" i="36"/>
  <c r="B7" i="36"/>
  <c r="B12" i="36"/>
  <c r="B15" i="36"/>
  <c r="B19" i="36"/>
  <c r="B20" i="36"/>
  <c r="B23" i="36"/>
  <c r="B27" i="36"/>
  <c r="B28" i="36"/>
  <c r="B31" i="36"/>
  <c r="B36" i="36"/>
  <c r="B37" i="36"/>
  <c r="B39" i="36"/>
  <c r="B43" i="36"/>
  <c r="B44" i="36"/>
  <c r="B47" i="36"/>
  <c r="B52" i="36"/>
  <c r="B55" i="36"/>
  <c r="B59" i="36"/>
  <c r="B60" i="36"/>
  <c r="B63" i="36"/>
  <c r="B68" i="36"/>
  <c r="B71" i="36"/>
  <c r="B75" i="36"/>
  <c r="B76" i="36"/>
  <c r="B79" i="36"/>
  <c r="B41" i="52" l="1"/>
  <c r="B9" i="55"/>
  <c r="J34" i="63"/>
  <c r="B33" i="60"/>
  <c r="B41" i="60" l="1"/>
  <c r="E44" i="63"/>
  <c r="B42" i="63"/>
  <c r="B28" i="63"/>
  <c r="B38" i="57" l="1"/>
  <c r="B39" i="57"/>
  <c r="B40" i="57"/>
  <c r="B41" i="57"/>
  <c r="B42" i="57"/>
  <c r="B37" i="57"/>
  <c r="B24" i="57"/>
  <c r="B25" i="57"/>
  <c r="B26" i="57"/>
  <c r="B27" i="57"/>
  <c r="B28" i="57"/>
  <c r="B23" i="57"/>
  <c r="B52" i="56"/>
  <c r="B53" i="56"/>
  <c r="B54" i="56"/>
  <c r="B55" i="56"/>
  <c r="B56" i="56"/>
  <c r="B51" i="56"/>
  <c r="B38" i="56"/>
  <c r="B39" i="56"/>
  <c r="B40" i="56"/>
  <c r="B41" i="56"/>
  <c r="B42" i="56"/>
  <c r="B37" i="56"/>
  <c r="B24" i="56"/>
  <c r="B25" i="56"/>
  <c r="B26" i="56"/>
  <c r="B27" i="56"/>
  <c r="B28" i="56"/>
  <c r="B23" i="56"/>
  <c r="B52" i="55"/>
  <c r="B53" i="55"/>
  <c r="B54" i="55"/>
  <c r="B55" i="55"/>
  <c r="B56" i="55"/>
  <c r="B51" i="55"/>
  <c r="B38" i="55"/>
  <c r="B39" i="55"/>
  <c r="B40" i="55"/>
  <c r="B41" i="55"/>
  <c r="B42" i="55"/>
  <c r="B37" i="55"/>
  <c r="B24" i="55"/>
  <c r="B25" i="55"/>
  <c r="B26" i="55"/>
  <c r="B27" i="55"/>
  <c r="B28" i="55"/>
  <c r="B23" i="55"/>
  <c r="B66" i="54"/>
  <c r="B67" i="54"/>
  <c r="B68" i="54"/>
  <c r="B69" i="54"/>
  <c r="B70" i="54"/>
  <c r="B65" i="54"/>
  <c r="B52" i="54"/>
  <c r="B53" i="54"/>
  <c r="B54" i="54"/>
  <c r="B55" i="54"/>
  <c r="B56" i="54"/>
  <c r="B51" i="54"/>
  <c r="B38" i="54"/>
  <c r="B39" i="54"/>
  <c r="B40" i="54"/>
  <c r="B41" i="54"/>
  <c r="B42" i="54"/>
  <c r="B37" i="54"/>
  <c r="B24" i="54"/>
  <c r="B25" i="54"/>
  <c r="B26" i="54"/>
  <c r="B27" i="54"/>
  <c r="B28" i="54"/>
  <c r="B23" i="54"/>
  <c r="B38" i="53"/>
  <c r="B39" i="53"/>
  <c r="B40" i="53"/>
  <c r="B41" i="53"/>
  <c r="B42" i="53"/>
  <c r="B37" i="53"/>
  <c r="B24" i="53"/>
  <c r="B25" i="53"/>
  <c r="B26" i="53"/>
  <c r="B27" i="53"/>
  <c r="B28" i="53"/>
  <c r="B23" i="53"/>
  <c r="B52" i="52"/>
  <c r="B53" i="52"/>
  <c r="B54" i="52"/>
  <c r="B55" i="52"/>
  <c r="B56" i="52"/>
  <c r="B51" i="52"/>
  <c r="B38" i="52"/>
  <c r="B39" i="52"/>
  <c r="B40" i="52"/>
  <c r="B42" i="52"/>
  <c r="B37" i="52"/>
  <c r="B24" i="52"/>
  <c r="B25" i="52"/>
  <c r="B26" i="52"/>
  <c r="B27" i="52"/>
  <c r="B28" i="52"/>
  <c r="B23" i="52"/>
  <c r="B38" i="63"/>
  <c r="B39" i="63"/>
  <c r="B40" i="63"/>
  <c r="B41" i="63"/>
  <c r="B37" i="63"/>
  <c r="C14" i="60"/>
  <c r="B14" i="63"/>
  <c r="B9" i="56"/>
  <c r="B14" i="57"/>
  <c r="B14" i="56"/>
  <c r="B14" i="55"/>
  <c r="B14" i="54"/>
  <c r="B14" i="53"/>
  <c r="B14" i="52"/>
  <c r="B9" i="57"/>
  <c r="B10" i="56"/>
  <c r="B11" i="56"/>
  <c r="B12" i="56"/>
  <c r="B13" i="56"/>
  <c r="B10" i="55"/>
  <c r="B11" i="55"/>
  <c r="B12" i="55"/>
  <c r="B13" i="55"/>
  <c r="B10" i="54"/>
  <c r="B11" i="54"/>
  <c r="B12" i="54"/>
  <c r="B13" i="54"/>
  <c r="B9" i="54"/>
  <c r="B10" i="53"/>
  <c r="B11" i="53"/>
  <c r="B12" i="53"/>
  <c r="B13" i="53"/>
  <c r="B9" i="53"/>
  <c r="B10" i="52"/>
  <c r="B11" i="52"/>
  <c r="B12" i="52"/>
  <c r="B13" i="52"/>
  <c r="B9" i="52"/>
  <c r="B10" i="57"/>
  <c r="B11" i="57"/>
  <c r="B12" i="57"/>
  <c r="B13" i="57"/>
  <c r="B27" i="63"/>
  <c r="B26" i="63"/>
  <c r="B25" i="63"/>
  <c r="B24" i="63"/>
  <c r="B23" i="63"/>
  <c r="B10" i="63"/>
  <c r="B11" i="63"/>
  <c r="B12" i="63"/>
  <c r="B13" i="63"/>
  <c r="B9" i="63"/>
  <c r="C28" i="60"/>
  <c r="C27" i="60"/>
  <c r="E44" i="57"/>
  <c r="F44" i="57" s="1"/>
  <c r="D44" i="57" s="1"/>
  <c r="E30" i="57"/>
  <c r="F30" i="57" s="1"/>
  <c r="D30" i="57" s="1"/>
  <c r="E16" i="57"/>
  <c r="F16" i="57" s="1"/>
  <c r="D16" i="57" s="1"/>
  <c r="E58" i="56"/>
  <c r="F58" i="56" s="1"/>
  <c r="D58" i="56" s="1"/>
  <c r="E44" i="56"/>
  <c r="F44" i="56" s="1"/>
  <c r="D44" i="56" s="1"/>
  <c r="E30" i="56"/>
  <c r="F30" i="56" s="1"/>
  <c r="D30" i="56" s="1"/>
  <c r="E16" i="56"/>
  <c r="E58" i="55"/>
  <c r="F58" i="55" s="1"/>
  <c r="D58" i="55" s="1"/>
  <c r="E44" i="55"/>
  <c r="F44" i="55" s="1"/>
  <c r="D44" i="55" s="1"/>
  <c r="E30" i="55"/>
  <c r="F30" i="55" s="1"/>
  <c r="D30" i="55" s="1"/>
  <c r="E16" i="55"/>
  <c r="E72" i="54"/>
  <c r="F72" i="54" s="1"/>
  <c r="D72" i="54" s="1"/>
  <c r="E58" i="54"/>
  <c r="F58" i="54" s="1"/>
  <c r="D58" i="54" s="1"/>
  <c r="E44" i="54"/>
  <c r="F44" i="54" s="1"/>
  <c r="D44" i="54" s="1"/>
  <c r="E30" i="54"/>
  <c r="F30" i="54" s="1"/>
  <c r="D30" i="54" s="1"/>
  <c r="E16" i="54"/>
  <c r="E44" i="53"/>
  <c r="F44" i="53" s="1"/>
  <c r="D44" i="53" s="1"/>
  <c r="E30" i="53"/>
  <c r="F30" i="53" s="1"/>
  <c r="D30" i="53" s="1"/>
  <c r="E16" i="53"/>
  <c r="F16" i="53" s="1"/>
  <c r="D16" i="53" s="1"/>
  <c r="E58" i="52"/>
  <c r="F58" i="52" s="1"/>
  <c r="D58" i="52" s="1"/>
  <c r="E44" i="52"/>
  <c r="F44" i="52" s="1"/>
  <c r="D44" i="52" s="1"/>
  <c r="E30" i="52"/>
  <c r="F30" i="52" s="1"/>
  <c r="D30" i="52" s="1"/>
  <c r="E16" i="52"/>
  <c r="F16" i="52" s="1"/>
  <c r="D16" i="52" s="1"/>
  <c r="F44" i="63"/>
  <c r="D44" i="63" s="1"/>
  <c r="E30" i="63"/>
  <c r="F30" i="63" s="1"/>
  <c r="D30" i="63" s="1"/>
  <c r="E16" i="63"/>
  <c r="F16" i="63" s="1"/>
  <c r="D16" i="63" s="1"/>
  <c r="F16" i="55" l="1"/>
  <c r="D16" i="55" s="1"/>
  <c r="D51" i="60"/>
  <c r="F16" i="54"/>
  <c r="D16" i="54" s="1"/>
  <c r="D47" i="60"/>
  <c r="F16" i="56"/>
  <c r="D16" i="56" s="1"/>
  <c r="D52" i="60"/>
  <c r="C26" i="60"/>
  <c r="C23" i="60"/>
  <c r="C33" i="60"/>
  <c r="C24" i="60"/>
  <c r="C36" i="60"/>
  <c r="C34" i="60"/>
  <c r="C37" i="60"/>
  <c r="B34" i="60"/>
  <c r="B37" i="60"/>
  <c r="C25" i="60"/>
  <c r="C31" i="60"/>
  <c r="C30" i="60"/>
  <c r="B31" i="60"/>
  <c r="B40" i="60"/>
  <c r="C35" i="60"/>
  <c r="C32" i="60"/>
  <c r="C38" i="60"/>
  <c r="C39" i="60"/>
  <c r="C29" i="60"/>
  <c r="J20" i="63" l="1"/>
  <c r="J6" i="63"/>
  <c r="B39" i="60"/>
  <c r="B29" i="60"/>
  <c r="B38" i="60"/>
  <c r="B24" i="60"/>
  <c r="B36" i="60"/>
  <c r="B23" i="60"/>
  <c r="B27" i="60"/>
  <c r="B26" i="60"/>
  <c r="B25" i="60"/>
  <c r="B30" i="60"/>
  <c r="B35" i="60"/>
  <c r="B28" i="60"/>
  <c r="B32" i="60"/>
  <c r="J34" i="57"/>
  <c r="J20" i="57"/>
  <c r="J6" i="57"/>
  <c r="J48" i="56"/>
  <c r="J34" i="56"/>
  <c r="J20" i="56"/>
  <c r="J6" i="56"/>
  <c r="J48" i="55"/>
  <c r="J34" i="55"/>
  <c r="J20" i="55"/>
  <c r="J6" i="55"/>
  <c r="J62" i="54"/>
  <c r="J48" i="54"/>
  <c r="J34" i="54"/>
  <c r="J20" i="54"/>
  <c r="J6" i="54"/>
  <c r="J34" i="53"/>
  <c r="J20" i="53"/>
  <c r="J6" i="53"/>
  <c r="J48" i="52"/>
  <c r="J34" i="52"/>
  <c r="J20" i="52"/>
  <c r="J6" i="52"/>
  <c r="D48" i="60" l="1"/>
  <c r="D49" i="60"/>
  <c r="C49" i="60" s="1"/>
  <c r="D50" i="60"/>
  <c r="C50" i="60" s="1"/>
  <c r="C52" i="60"/>
  <c r="D53" i="60"/>
  <c r="C53" i="60" s="1"/>
  <c r="C51" i="60"/>
  <c r="B4" i="60" l="1"/>
  <c r="C47" i="60"/>
  <c r="C48" i="60"/>
</calcChain>
</file>

<file path=xl/sharedStrings.xml><?xml version="1.0" encoding="utf-8"?>
<sst xmlns="http://schemas.openxmlformats.org/spreadsheetml/2006/main" count="486" uniqueCount="112">
  <si>
    <t>Measurement &amp; Progress</t>
  </si>
  <si>
    <t>Personal Safety &amp; Belonging</t>
  </si>
  <si>
    <t>Time &amp; Resources</t>
  </si>
  <si>
    <t>Leadership Trust &amp; Values Align</t>
  </si>
  <si>
    <t>Ownership &amp; Input</t>
  </si>
  <si>
    <t>Recognition &amp; Value</t>
  </si>
  <si>
    <t>Professional Growth</t>
  </si>
  <si>
    <t>Very Dissatisfied</t>
  </si>
  <si>
    <t>Dissatisfied</t>
  </si>
  <si>
    <t xml:space="preserve">Neutral </t>
  </si>
  <si>
    <t>Satisfied</t>
  </si>
  <si>
    <t>Very Satisfied</t>
  </si>
  <si>
    <t>Scale - All Other Survey Questions</t>
  </si>
  <si>
    <t>Strongly Disagree</t>
  </si>
  <si>
    <t>Disagree</t>
  </si>
  <si>
    <t>Agree</t>
  </si>
  <si>
    <t>Strongly Agree</t>
  </si>
  <si>
    <t>Average Response By Threat Area</t>
  </si>
  <si>
    <t>Threat Area</t>
  </si>
  <si>
    <t>Average - Response</t>
  </si>
  <si>
    <t>Average - Numerical</t>
  </si>
  <si>
    <t>Average of Total % of Disagree &amp; Strongly Disagree Per Question</t>
  </si>
  <si>
    <t>Question</t>
  </si>
  <si>
    <t>*How would you rate your overall satisfaction level with: My School District</t>
  </si>
  <si>
    <t xml:space="preserve">Filter by school: </t>
  </si>
  <si>
    <t>School Name</t>
  </si>
  <si>
    <t>(All)</t>
  </si>
  <si>
    <t>School</t>
  </si>
  <si>
    <t>Response</t>
  </si>
  <si>
    <t>Percent of Total</t>
  </si>
  <si>
    <t>Summary</t>
  </si>
  <si>
    <t>Numerical</t>
  </si>
  <si>
    <t>How would you rate your overall satisfaction level with: My School</t>
  </si>
  <si>
    <t>Filter by School:</t>
  </si>
  <si>
    <t>*I feel safe at school.</t>
  </si>
  <si>
    <t xml:space="preserve">*The benefits provided by my district meet my needs. </t>
  </si>
  <si>
    <t>*I am treated fairly by my colleagues.</t>
  </si>
  <si>
    <t xml:space="preserve">*I have the materials and resources needed to do my job well. </t>
  </si>
  <si>
    <t>*Most days, I have a manageable workload.</t>
  </si>
  <si>
    <t>*I have the training and skills I need to do my best at work.</t>
  </si>
  <si>
    <t xml:space="preserve">I understand how my daily work contributes to my school district’s mission. </t>
  </si>
  <si>
    <t>*My district’s mission and values are reflected in the actions of district leaders.</t>
  </si>
  <si>
    <t>My district’s mission and values are reflected in the actions of school leaders.</t>
  </si>
  <si>
    <t>*I am treated fairly by district leaders.</t>
  </si>
  <si>
    <t>I am treated fairly by school leaders.</t>
  </si>
  <si>
    <t>*My opinions are heard and valued by district leaders.</t>
  </si>
  <si>
    <t>My opinions are heard and valued by school leaders.</t>
  </si>
  <si>
    <t>In my current role, I get to do what I do best every day.</t>
  </si>
  <si>
    <t>*In the past week, I’ve received recognition for doing my job well.</t>
  </si>
  <si>
    <t>*I see a path for professional advancement in my district.</t>
  </si>
  <si>
    <t>Demographics</t>
  </si>
  <si>
    <t>Leadership Trust &amp; Values Alignment</t>
  </si>
  <si>
    <t>Respondent</t>
  </si>
  <si>
    <t>School Number</t>
  </si>
  <si>
    <t>How would you rate your overall satisfaction level with: My School District</t>
  </si>
  <si>
    <t>I feel safe at school.</t>
  </si>
  <si>
    <t xml:space="preserve">The benefits provided by my district meet my needs. </t>
  </si>
  <si>
    <t xml:space="preserve">I have the materials and resources needed to do my job well. </t>
  </si>
  <si>
    <t>Most days, I have a manageable workload.</t>
  </si>
  <si>
    <t>I have the training and skills I need to do my best at work.</t>
  </si>
  <si>
    <t>My district’s mission and values are reflected in the actions of district leaders.</t>
  </si>
  <si>
    <t>I am treated fairly by district leaders.</t>
  </si>
  <si>
    <t>I am treated fairly by my colleagues.</t>
  </si>
  <si>
    <t>My opinions are heard and valued by district leaders.</t>
  </si>
  <si>
    <t>In the past week, I’ve received recognition for doing my job well.</t>
  </si>
  <si>
    <t>I see a path for professional advancement in my district.</t>
  </si>
  <si>
    <t>Scale - Measurement &amp; Progress  Survey Questions</t>
  </si>
  <si>
    <t xml:space="preserve">*I understand how my daily work contributes to my school district’s mission. </t>
  </si>
  <si>
    <r>
      <t xml:space="preserve">Sum of % of </t>
    </r>
    <r>
      <rPr>
        <b/>
        <u/>
        <sz val="9"/>
        <color theme="1"/>
        <rFont val="Verdana"/>
        <family val="2"/>
        <scheme val="minor"/>
      </rPr>
      <t>Disagree &amp; Strongly Disagree</t>
    </r>
    <r>
      <rPr>
        <b/>
        <sz val="9"/>
        <color theme="1"/>
        <rFont val="Verdana"/>
        <family val="2"/>
        <scheme val="minor"/>
      </rPr>
      <t xml:space="preserve"> Responses per Question</t>
    </r>
  </si>
  <si>
    <t>Ownership and Input</t>
  </si>
  <si>
    <t>Time and Resources</t>
  </si>
  <si>
    <t>Leadership Trust and Values Alignment</t>
  </si>
  <si>
    <t xml:space="preserve"> </t>
  </si>
  <si>
    <t>Personal Safety and Belonging</t>
  </si>
  <si>
    <t>District Mean</t>
  </si>
  <si>
    <t>Recognition and Value</t>
  </si>
  <si>
    <t>*In my current role, I get to do what I do best every day.</t>
  </si>
  <si>
    <t>Rounded</t>
  </si>
  <si>
    <t>Instructions</t>
  </si>
  <si>
    <t>District Leadership Forum</t>
  </si>
  <si>
    <t>Color</t>
  </si>
  <si>
    <t>Rating</t>
  </si>
  <si>
    <t>Neutral</t>
  </si>
  <si>
    <t>Dissatisfied or Disagree</t>
  </si>
  <si>
    <t>Satisfied or Agree</t>
  </si>
  <si>
    <t>Very Satisfied or Strongly Agree</t>
  </si>
  <si>
    <t>Top Questions Scoring Highest In Disagreement</t>
  </si>
  <si>
    <t>District leadership has communicated clear actions they will take in response to previous staff survey results.</t>
  </si>
  <si>
    <t xml:space="preserve">Someone seems to care about me at work. </t>
  </si>
  <si>
    <t>I have ownership and control over my work.</t>
  </si>
  <si>
    <t>District staff are recognized for excellent work by district leaders.</t>
  </si>
  <si>
    <t>District staff are recognized for excellent work by school leaders.</t>
  </si>
  <si>
    <t>I feel valued for my work as a district employee.</t>
  </si>
  <si>
    <t xml:space="preserve">In the past year, my district has provided opportunities for me to learn and grow as a district employee. </t>
  </si>
  <si>
    <t>My direct supervisor supports my career aspirations and goals.</t>
  </si>
  <si>
    <t>Not Applicable</t>
  </si>
  <si>
    <t>`</t>
  </si>
  <si>
    <t>Very Disatsified or Strongly Disagree</t>
  </si>
  <si>
    <t>*I have ownership and control over my teaching practice and my classroom.</t>
  </si>
  <si>
    <t>*Teachers are recognized for excellent work by district leaders.</t>
  </si>
  <si>
    <t>Teachers are recognized for excellent work by school leaders.</t>
  </si>
  <si>
    <t>*I feel valued for my work as a teacher.</t>
  </si>
  <si>
    <t>*In the past year, my district has provided opportunities for me to learn and grow as a teacher.</t>
  </si>
  <si>
    <t>*My school leader (or other direct supervisor) supports my career aspirations and goals.</t>
  </si>
  <si>
    <t xml:space="preserve">*Someone seems to care about me at school. </t>
  </si>
  <si>
    <t>*District leadership has communicated clear actions they will take in response to previous teacher survey results.</t>
  </si>
  <si>
    <t>Morale Focus Area</t>
  </si>
  <si>
    <t>Focus Areas Ranked by Highest Disagreement</t>
  </si>
  <si>
    <t>School District Info</t>
  </si>
  <si>
    <t>Teachers</t>
  </si>
  <si>
    <t>Respondents</t>
  </si>
  <si>
    <t>Students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</si>
</sst>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4" x14ac:knownFonts="1">
    <font>
      <sz val="9"/>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9"/>
      <color theme="1"/>
      <name val="Verdana"/>
      <family val="2"/>
      <scheme val="minor"/>
    </font>
    <font>
      <b/>
      <sz val="9"/>
      <color theme="1"/>
      <name val="Verdana"/>
      <family val="2"/>
      <scheme val="minor"/>
    </font>
    <font>
      <i/>
      <sz val="9"/>
      <color theme="1"/>
      <name val="Verdana"/>
      <family val="2"/>
      <scheme val="minor"/>
    </font>
    <font>
      <b/>
      <sz val="10"/>
      <color theme="1"/>
      <name val="Verdana"/>
      <family val="2"/>
      <scheme val="minor"/>
    </font>
    <font>
      <sz val="13"/>
      <color theme="1"/>
      <name val="Verdana"/>
      <family val="2"/>
      <scheme val="minor"/>
    </font>
    <font>
      <i/>
      <sz val="10.5"/>
      <color theme="1"/>
      <name val="Verdana"/>
      <family val="2"/>
      <scheme val="minor"/>
    </font>
    <font>
      <sz val="9"/>
      <color rgb="FFCF0A2C"/>
      <name val="Verdana"/>
      <family val="2"/>
      <scheme val="minor"/>
    </font>
    <font>
      <sz val="9"/>
      <color rgb="FF6F912B"/>
      <name val="Verdana"/>
      <family val="2"/>
      <scheme val="minor"/>
    </font>
    <font>
      <sz val="9"/>
      <color rgb="FFD5801D"/>
      <name val="Verdana"/>
      <family val="2"/>
      <scheme val="minor"/>
    </font>
    <font>
      <b/>
      <sz val="9"/>
      <color theme="0"/>
      <name val="Verdana"/>
      <family val="2"/>
      <scheme val="minor"/>
    </font>
    <font>
      <u/>
      <sz val="9"/>
      <color theme="10"/>
      <name val="Arial"/>
      <family val="2"/>
    </font>
    <font>
      <u/>
      <sz val="9"/>
      <color theme="11"/>
      <name val="Arial"/>
      <family val="2"/>
    </font>
    <font>
      <sz val="9"/>
      <color theme="7"/>
      <name val="Verdana"/>
      <family val="2"/>
      <scheme val="minor"/>
    </font>
    <font>
      <sz val="20"/>
      <color theme="6"/>
      <name val="Rockwell"/>
      <family val="1"/>
    </font>
    <font>
      <i/>
      <sz val="9"/>
      <color theme="2" tint="-0.499984740745262"/>
      <name val="Verdana"/>
      <family val="2"/>
      <scheme val="minor"/>
    </font>
    <font>
      <b/>
      <sz val="11"/>
      <color theme="1"/>
      <name val="Verdana"/>
      <family val="2"/>
      <scheme val="minor"/>
    </font>
    <font>
      <sz val="11"/>
      <color theme="0"/>
      <name val="Verdana"/>
      <family val="2"/>
      <scheme val="minor"/>
    </font>
    <font>
      <b/>
      <sz val="11"/>
      <color theme="8" tint="-0.249977111117893"/>
      <name val="Verdana"/>
      <family val="2"/>
      <scheme val="minor"/>
    </font>
    <font>
      <sz val="9"/>
      <color theme="8" tint="-0.249977111117893"/>
      <name val="Verdana"/>
      <family val="2"/>
      <scheme val="minor"/>
    </font>
    <font>
      <b/>
      <sz val="9"/>
      <color theme="8" tint="-0.249977111117893"/>
      <name val="Verdana"/>
      <family val="2"/>
      <scheme val="minor"/>
    </font>
    <font>
      <sz val="10"/>
      <color theme="0"/>
      <name val="Verdana"/>
      <family val="2"/>
    </font>
    <font>
      <b/>
      <sz val="11"/>
      <color theme="0"/>
      <name val="Verdana"/>
      <family val="2"/>
      <scheme val="minor"/>
    </font>
    <font>
      <sz val="8"/>
      <name val="Verdana"/>
      <family val="2"/>
      <scheme val="minor"/>
    </font>
    <font>
      <sz val="9"/>
      <color theme="0"/>
      <name val="Verdana"/>
      <family val="2"/>
      <scheme val="minor"/>
    </font>
    <font>
      <b/>
      <sz val="25"/>
      <color theme="0"/>
      <name val="Verdana"/>
      <family val="2"/>
      <scheme val="minor"/>
    </font>
    <font>
      <b/>
      <sz val="10"/>
      <color theme="0"/>
      <name val="Verdana"/>
      <family val="2"/>
      <scheme val="minor"/>
    </font>
    <font>
      <b/>
      <u/>
      <sz val="9"/>
      <color theme="1"/>
      <name val="Verdana"/>
      <family val="2"/>
      <scheme val="minor"/>
    </font>
    <font>
      <sz val="10"/>
      <color theme="1"/>
      <name val="Arial"/>
      <family val="2"/>
    </font>
    <font>
      <sz val="9"/>
      <color theme="8" tint="-0.249977111117893"/>
      <name val="Verdana"/>
      <family val="2"/>
      <scheme val="minor"/>
    </font>
    <font>
      <sz val="18"/>
      <color theme="3"/>
      <name val="Rockwell"/>
      <family val="2"/>
      <scheme val="major"/>
    </font>
    <font>
      <b/>
      <sz val="15"/>
      <color theme="3"/>
      <name val="Verdana"/>
      <family val="2"/>
      <scheme val="minor"/>
    </font>
    <font>
      <b/>
      <sz val="13"/>
      <color theme="3"/>
      <name val="Verdana"/>
      <family val="2"/>
      <scheme val="minor"/>
    </font>
    <font>
      <b/>
      <sz val="11"/>
      <color theme="3"/>
      <name val="Verdana"/>
      <family val="2"/>
      <scheme val="minor"/>
    </font>
    <font>
      <sz val="11"/>
      <color rgb="FF006100"/>
      <name val="Verdana"/>
      <family val="2"/>
      <scheme val="minor"/>
    </font>
    <font>
      <sz val="11"/>
      <color rgb="FF9C0006"/>
      <name val="Verdana"/>
      <family val="2"/>
      <scheme val="minor"/>
    </font>
    <font>
      <sz val="11"/>
      <color rgb="FF9C5700"/>
      <name val="Verdana"/>
      <family val="2"/>
      <scheme val="minor"/>
    </font>
    <font>
      <sz val="11"/>
      <color rgb="FF3F3F76"/>
      <name val="Verdana"/>
      <family val="2"/>
      <scheme val="minor"/>
    </font>
    <font>
      <b/>
      <sz val="11"/>
      <color rgb="FF3F3F3F"/>
      <name val="Verdana"/>
      <family val="2"/>
      <scheme val="minor"/>
    </font>
    <font>
      <b/>
      <sz val="11"/>
      <color rgb="FFFA7D00"/>
      <name val="Verdana"/>
      <family val="2"/>
      <scheme val="minor"/>
    </font>
    <font>
      <sz val="11"/>
      <color rgb="FFFA7D00"/>
      <name val="Verdana"/>
      <family val="2"/>
      <scheme val="minor"/>
    </font>
    <font>
      <sz val="11"/>
      <color rgb="FFFF0000"/>
      <name val="Verdana"/>
      <family val="2"/>
      <scheme val="minor"/>
    </font>
    <font>
      <i/>
      <sz val="11"/>
      <color rgb="FF7F7F7F"/>
      <name val="Verdana"/>
      <family val="2"/>
      <scheme val="minor"/>
    </font>
    <font>
      <sz val="10"/>
      <name val="Arial"/>
      <family val="2"/>
    </font>
    <font>
      <sz val="12"/>
      <color rgb="FF00355F"/>
      <name val="Rockwell"/>
      <family val="1"/>
    </font>
    <font>
      <sz val="11"/>
      <color theme="8"/>
      <name val="Verdana"/>
      <family val="2"/>
      <scheme val="minor"/>
    </font>
    <font>
      <sz val="11"/>
      <color theme="8" tint="-0.249977111117893"/>
      <name val="Verdana"/>
      <family val="2"/>
      <scheme val="minor"/>
    </font>
    <font>
      <sz val="10"/>
      <color theme="1"/>
      <name val="Arial"/>
    </font>
    <font>
      <sz val="16"/>
      <color theme="1"/>
      <name val="Verdana"/>
      <family val="2"/>
      <scheme val="minor"/>
    </font>
  </fonts>
  <fills count="52">
    <fill>
      <patternFill patternType="none"/>
    </fill>
    <fill>
      <patternFill patternType="gray125"/>
    </fill>
    <fill>
      <patternFill patternType="solid">
        <fgColor rgb="FFF2F2F2"/>
      </patternFill>
    </fill>
    <fill>
      <patternFill patternType="solid">
        <fgColor theme="4"/>
        <bgColor indexed="64"/>
      </patternFill>
    </fill>
    <fill>
      <patternFill patternType="solid">
        <fgColor theme="7"/>
        <bgColor indexed="64"/>
      </patternFill>
    </fill>
    <fill>
      <patternFill patternType="solid">
        <fgColor rgb="FFFFF09C"/>
        <bgColor indexed="64"/>
      </patternFill>
    </fill>
    <fill>
      <patternFill patternType="solid">
        <fgColor rgb="FFC3D997"/>
        <bgColor indexed="64"/>
      </patternFill>
    </fill>
    <fill>
      <patternFill patternType="solid">
        <fgColor theme="2"/>
        <bgColor indexed="64"/>
      </patternFill>
    </fill>
    <fill>
      <patternFill patternType="solid">
        <fgColor rgb="FFFCC7D0"/>
        <bgColor indexed="64"/>
      </patternFill>
    </fill>
    <fill>
      <gradientFill degree="90">
        <stop position="0">
          <color theme="3"/>
        </stop>
        <stop position="1">
          <color theme="3"/>
        </stop>
      </gradientFill>
    </fill>
    <fill>
      <patternFill patternType="solid">
        <fgColor theme="7"/>
        <bgColor auto="1"/>
      </patternFill>
    </fill>
    <fill>
      <patternFill patternType="solid">
        <fgColor theme="8"/>
        <bgColor auto="1"/>
      </patternFill>
    </fill>
    <fill>
      <patternFill patternType="solid">
        <fgColor theme="4"/>
        <bgColor auto="1"/>
      </patternFill>
    </fill>
    <fill>
      <patternFill patternType="solid">
        <fgColor theme="8" tint="0.79998168889431442"/>
        <bgColor theme="8" tint="0.79998168889431442"/>
      </patternFill>
    </fill>
    <fill>
      <patternFill patternType="solid">
        <fgColor theme="0"/>
        <bgColor indexed="64"/>
      </patternFill>
    </fill>
    <fill>
      <patternFill patternType="solid">
        <fgColor theme="0"/>
        <bgColor rgb="FF000000"/>
      </patternFill>
    </fill>
    <fill>
      <patternFill patternType="solid">
        <fgColor theme="8"/>
        <bgColor indexed="64"/>
      </patternFill>
    </fill>
    <fill>
      <patternFill patternType="solid">
        <fgColor theme="8"/>
        <bgColor rgb="FF000000"/>
      </patternFill>
    </fill>
    <fill>
      <patternFill patternType="solid">
        <fgColor theme="8"/>
        <bgColor theme="8" tint="0.79998168889431442"/>
      </patternFill>
    </fill>
    <fill>
      <patternFill patternType="solid">
        <fgColor theme="5" tint="0.39997558519241921"/>
        <bgColor indexed="64"/>
      </patternFill>
    </fill>
    <fill>
      <patternFill patternType="solid">
        <fgColor theme="5" tint="0.39997558519241921"/>
        <bgColor theme="8" tint="0.7999816888943144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7" tint="0.79998168889431442"/>
        <bgColor indexed="64"/>
      </patternFill>
    </fill>
  </fills>
  <borders count="52">
    <border>
      <left/>
      <right/>
      <top/>
      <bottom/>
      <diagonal/>
    </border>
    <border>
      <left/>
      <right/>
      <top/>
      <bottom style="thick">
        <color theme="4" tint="0.499984740745262"/>
      </bottom>
      <diagonal/>
    </border>
    <border>
      <left style="thin">
        <color theme="6"/>
      </left>
      <right style="thin">
        <color theme="6"/>
      </right>
      <top style="thin">
        <color theme="6"/>
      </top>
      <bottom style="thin">
        <color theme="6"/>
      </bottom>
      <diagonal/>
    </border>
    <border>
      <left/>
      <right/>
      <top/>
      <bottom style="medium">
        <color theme="7"/>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ck">
        <color theme="5"/>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rgb="FFCCCCCC"/>
      </left>
      <right style="medium">
        <color rgb="FFCCCCCC"/>
      </right>
      <top style="medium">
        <color rgb="FFCCCCCC"/>
      </top>
      <bottom style="medium">
        <color rgb="FFCCCCCC"/>
      </bottom>
      <diagonal/>
    </border>
    <border>
      <left/>
      <right/>
      <top style="thin">
        <color theme="4"/>
      </top>
      <bottom style="double">
        <color theme="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rgb="FFCCCCCC"/>
      </left>
      <right style="medium">
        <color rgb="FFCCCCCC"/>
      </right>
      <top style="medium">
        <color rgb="FFCCCCCC"/>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9">
    <xf numFmtId="0" fontId="0" fillId="0" borderId="0"/>
    <xf numFmtId="0" fontId="8" fillId="0" borderId="0" applyNumberFormat="0" applyFill="0" applyBorder="0" applyAlignment="0" applyProtection="0"/>
    <xf numFmtId="0" fontId="19" fillId="0" borderId="0" applyNumberFormat="0" applyFill="0" applyBorder="0" applyAlignment="0" applyProtection="0"/>
    <xf numFmtId="0" fontId="10" fillId="0" borderId="1" applyNumberFormat="0" applyFill="0" applyBorder="0" applyAlignment="0" applyProtection="0"/>
    <xf numFmtId="0" fontId="11" fillId="0" borderId="0" applyNumberFormat="0" applyFill="0" applyAlignment="0" applyProtection="0"/>
    <xf numFmtId="0" fontId="9" fillId="0" borderId="0" applyNumberFormat="0" applyFill="0" applyBorder="0" applyAlignment="0" applyProtection="0"/>
    <xf numFmtId="0" fontId="13" fillId="6" borderId="0" applyNumberFormat="0" applyBorder="0" applyAlignment="0" applyProtection="0"/>
    <xf numFmtId="0" fontId="12" fillId="8" borderId="0" applyNumberFormat="0" applyBorder="0" applyAlignment="0" applyProtection="0"/>
    <xf numFmtId="0" fontId="14" fillId="5" borderId="0" applyNumberFormat="0" applyBorder="0" applyAlignment="0" applyProtection="0"/>
    <xf numFmtId="0" fontId="6" fillId="3" borderId="2" applyNumberFormat="0" applyAlignment="0" applyProtection="0"/>
    <xf numFmtId="0" fontId="6" fillId="2" borderId="2" applyNumberFormat="0" applyAlignment="0" applyProtection="0"/>
    <xf numFmtId="0" fontId="6" fillId="0" borderId="2" applyNumberFormat="0" applyAlignment="0" applyProtection="0"/>
    <xf numFmtId="0" fontId="18" fillId="0" borderId="3" applyNumberFormat="0" applyFill="0" applyAlignment="0" applyProtection="0"/>
    <xf numFmtId="0" fontId="15" fillId="4" borderId="0" applyNumberFormat="0" applyAlignment="0" applyProtection="0"/>
    <xf numFmtId="0" fontId="12" fillId="0" borderId="0" applyNumberFormat="0" applyFill="0" applyBorder="0" applyAlignment="0" applyProtection="0"/>
    <xf numFmtId="0" fontId="6" fillId="5" borderId="0" applyNumberFormat="0" applyAlignment="0" applyProtection="0"/>
    <xf numFmtId="0" fontId="20" fillId="0" borderId="0" applyNumberFormat="0" applyFill="0" applyBorder="0" applyAlignment="0" applyProtection="0"/>
    <xf numFmtId="0" fontId="1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5" fillId="10" borderId="0">
      <alignment horizontal="center" vertical="center"/>
    </xf>
    <xf numFmtId="0" fontId="7" fillId="12" borderId="0">
      <alignment horizontal="center" vertical="center" wrapText="1"/>
    </xf>
    <xf numFmtId="0" fontId="15" fillId="9" borderId="0">
      <alignment horizontal="center" vertical="center" wrapText="1"/>
    </xf>
    <xf numFmtId="0" fontId="15" fillId="11" borderId="0">
      <alignment horizontal="center" vertical="center" wrapText="1"/>
    </xf>
    <xf numFmtId="0" fontId="6" fillId="7" borderId="0"/>
    <xf numFmtId="9" fontId="6" fillId="0" borderId="0" applyFont="0" applyFill="0" applyBorder="0" applyAlignment="0" applyProtection="0"/>
    <xf numFmtId="0" fontId="21" fillId="0" borderId="19" applyNumberFormat="0" applyFill="0" applyAlignment="0" applyProtection="0"/>
    <xf numFmtId="0" fontId="22"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22"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22"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22"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22"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22"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35" fillId="0" borderId="0" applyNumberFormat="0" applyFill="0" applyBorder="0" applyAlignment="0" applyProtection="0"/>
    <xf numFmtId="0" fontId="36" fillId="0" borderId="20" applyNumberFormat="0" applyFill="0" applyAlignment="0" applyProtection="0"/>
    <xf numFmtId="0" fontId="37" fillId="0" borderId="1" applyNumberFormat="0" applyFill="0" applyAlignment="0" applyProtection="0"/>
    <xf numFmtId="0" fontId="38" fillId="0" borderId="21" applyNumberFormat="0" applyFill="0" applyAlignment="0" applyProtection="0"/>
    <xf numFmtId="0" fontId="38" fillId="0" borderId="0" applyNumberFormat="0" applyFill="0" applyBorder="0" applyAlignment="0" applyProtection="0"/>
    <xf numFmtId="0" fontId="39" fillId="45" borderId="0" applyNumberFormat="0" applyBorder="0" applyAlignment="0" applyProtection="0"/>
    <xf numFmtId="0" fontId="40" fillId="46" borderId="0" applyNumberFormat="0" applyBorder="0" applyAlignment="0" applyProtection="0"/>
    <xf numFmtId="0" fontId="41" fillId="47" borderId="0" applyNumberFormat="0" applyBorder="0" applyAlignment="0" applyProtection="0"/>
    <xf numFmtId="0" fontId="42" fillId="48" borderId="22" applyNumberFormat="0" applyAlignment="0" applyProtection="0"/>
    <xf numFmtId="0" fontId="43" fillId="2" borderId="23" applyNumberFormat="0" applyAlignment="0" applyProtection="0"/>
    <xf numFmtId="0" fontId="44" fillId="2" borderId="22" applyNumberFormat="0" applyAlignment="0" applyProtection="0"/>
    <xf numFmtId="0" fontId="45" fillId="0" borderId="24" applyNumberFormat="0" applyFill="0" applyAlignment="0" applyProtection="0"/>
    <xf numFmtId="0" fontId="27" fillId="49" borderId="25" applyNumberFormat="0" applyAlignment="0" applyProtection="0"/>
    <xf numFmtId="0" fontId="46" fillId="0" borderId="0" applyNumberFormat="0" applyFill="0" applyBorder="0" applyAlignment="0" applyProtection="0"/>
    <xf numFmtId="0" fontId="5" fillId="50" borderId="26" applyNumberFormat="0" applyFont="0" applyAlignment="0" applyProtection="0"/>
    <xf numFmtId="0" fontId="47" fillId="0" borderId="0" applyNumberFormat="0" applyFill="0" applyBorder="0" applyAlignment="0" applyProtection="0"/>
    <xf numFmtId="0" fontId="48" fillId="0" borderId="0"/>
    <xf numFmtId="0" fontId="2" fillId="0" borderId="0"/>
  </cellStyleXfs>
  <cellXfs count="195">
    <xf numFmtId="0" fontId="0" fillId="0" borderId="0" xfId="0"/>
    <xf numFmtId="0" fontId="0" fillId="0" borderId="0" xfId="0" applyAlignment="1">
      <alignment vertical="center"/>
    </xf>
    <xf numFmtId="0" fontId="21" fillId="0" borderId="0" xfId="0" applyFont="1" applyAlignment="1">
      <alignment horizontal="left" vertical="center"/>
    </xf>
    <xf numFmtId="0" fontId="21" fillId="0" borderId="0" xfId="0" applyFont="1" applyAlignment="1">
      <alignment horizontal="left" vertical="center" wrapText="1"/>
    </xf>
    <xf numFmtId="0" fontId="21" fillId="0" borderId="0" xfId="0" applyFont="1" applyAlignment="1">
      <alignment vertical="center" wrapText="1"/>
    </xf>
    <xf numFmtId="0" fontId="0" fillId="0" borderId="0" xfId="0" applyAlignment="1">
      <alignment horizontal="center" vertical="center"/>
    </xf>
    <xf numFmtId="0" fontId="24" fillId="13" borderId="6" xfId="0" applyFont="1" applyFill="1" applyBorder="1" applyAlignment="1">
      <alignment horizontal="center" vertical="center"/>
    </xf>
    <xf numFmtId="0" fontId="24" fillId="0" borderId="6" xfId="0" applyFont="1" applyBorder="1" applyAlignment="1">
      <alignment horizontal="center" vertical="center"/>
    </xf>
    <xf numFmtId="0" fontId="21" fillId="0" borderId="6" xfId="0" applyFont="1" applyBorder="1" applyAlignment="1">
      <alignment vertical="center" wrapText="1"/>
    </xf>
    <xf numFmtId="0" fontId="0" fillId="0" borderId="6" xfId="0" applyBorder="1" applyAlignment="1">
      <alignment horizontal="center"/>
    </xf>
    <xf numFmtId="9" fontId="0" fillId="0" borderId="6" xfId="0" applyNumberFormat="1" applyBorder="1" applyAlignment="1">
      <alignment horizontal="center"/>
    </xf>
    <xf numFmtId="0" fontId="25" fillId="0" borderId="0" xfId="0" applyFont="1" applyAlignment="1">
      <alignment vertical="center"/>
    </xf>
    <xf numFmtId="0" fontId="0" fillId="14" borderId="0" xfId="0" applyFill="1"/>
    <xf numFmtId="1" fontId="0" fillId="0" borderId="6" xfId="0" applyNumberFormat="1" applyBorder="1" applyAlignment="1">
      <alignment horizontal="center"/>
    </xf>
    <xf numFmtId="1" fontId="0" fillId="0" borderId="0" xfId="0" applyNumberFormat="1" applyAlignment="1">
      <alignment horizontal="center"/>
    </xf>
    <xf numFmtId="1" fontId="0" fillId="0" borderId="0" xfId="0" applyNumberFormat="1"/>
    <xf numFmtId="0" fontId="0" fillId="0" borderId="0" xfId="0" applyAlignment="1">
      <alignment horizontal="left"/>
    </xf>
    <xf numFmtId="0" fontId="24" fillId="0" borderId="0" xfId="0" applyFont="1" applyAlignment="1">
      <alignment horizontal="center" vertical="center"/>
    </xf>
    <xf numFmtId="0" fontId="27" fillId="16" borderId="7" xfId="0" applyFont="1" applyFill="1" applyBorder="1" applyAlignment="1">
      <alignment horizontal="center" vertical="center"/>
    </xf>
    <xf numFmtId="0" fontId="0" fillId="16" borderId="0" xfId="0" applyFill="1"/>
    <xf numFmtId="0" fontId="22" fillId="16" borderId="0" xfId="0" applyFont="1" applyFill="1"/>
    <xf numFmtId="0" fontId="26" fillId="17" borderId="0" xfId="0" applyFont="1" applyFill="1" applyAlignment="1">
      <alignment vertical="center" wrapText="1"/>
    </xf>
    <xf numFmtId="0" fontId="29" fillId="16" borderId="6" xfId="0" applyFont="1" applyFill="1" applyBorder="1"/>
    <xf numFmtId="0" fontId="0" fillId="19" borderId="6" xfId="0" applyFill="1" applyBorder="1" applyAlignment="1">
      <alignment horizontal="center"/>
    </xf>
    <xf numFmtId="0" fontId="0" fillId="19" borderId="6" xfId="0" applyFill="1" applyBorder="1"/>
    <xf numFmtId="0" fontId="7" fillId="20" borderId="6" xfId="0" applyFont="1" applyFill="1" applyBorder="1" applyAlignment="1">
      <alignment horizontal="center"/>
    </xf>
    <xf numFmtId="0" fontId="29" fillId="16" borderId="0" xfId="0" applyFont="1" applyFill="1"/>
    <xf numFmtId="0" fontId="0" fillId="0" borderId="14" xfId="0" applyBorder="1"/>
    <xf numFmtId="0" fontId="33" fillId="0" borderId="18" xfId="0" applyFont="1" applyBorder="1" applyAlignment="1">
      <alignment horizontal="right" wrapText="1"/>
    </xf>
    <xf numFmtId="0" fontId="29" fillId="16" borderId="6" xfId="0" applyFont="1" applyFill="1" applyBorder="1" applyAlignment="1">
      <alignment horizontal="center"/>
    </xf>
    <xf numFmtId="2" fontId="0" fillId="0" borderId="0" xfId="0" applyNumberFormat="1"/>
    <xf numFmtId="1" fontId="21" fillId="0" borderId="0" xfId="0" applyNumberFormat="1" applyFont="1" applyAlignment="1">
      <alignment vertical="center" wrapText="1"/>
    </xf>
    <xf numFmtId="1" fontId="0" fillId="0" borderId="0" xfId="0" applyNumberFormat="1" applyAlignment="1">
      <alignment vertical="center"/>
    </xf>
    <xf numFmtId="0" fontId="49" fillId="0" borderId="0" xfId="0" applyFont="1" applyAlignment="1">
      <alignment horizontal="right" vertical="center"/>
    </xf>
    <xf numFmtId="0" fontId="24" fillId="0" borderId="5" xfId="0" applyFont="1" applyBorder="1" applyAlignment="1">
      <alignment horizontal="center" vertical="center"/>
    </xf>
    <xf numFmtId="0" fontId="24" fillId="0" borderId="4" xfId="0" applyFont="1" applyBorder="1" applyAlignment="1">
      <alignment horizontal="center" vertical="center" wrapText="1"/>
    </xf>
    <xf numFmtId="1" fontId="24" fillId="0" borderId="4" xfId="0" applyNumberFormat="1" applyFont="1" applyBorder="1" applyAlignment="1">
      <alignment horizontal="center" vertical="center"/>
    </xf>
    <xf numFmtId="0" fontId="24" fillId="0" borderId="10" xfId="0" applyFont="1" applyBorder="1" applyAlignment="1">
      <alignment horizontal="center" vertical="center"/>
    </xf>
    <xf numFmtId="0" fontId="24" fillId="0" borderId="8" xfId="0" applyFont="1" applyBorder="1" applyAlignment="1">
      <alignment horizontal="center" vertical="center" wrapText="1"/>
    </xf>
    <xf numFmtId="1" fontId="24" fillId="0" borderId="8" xfId="0" applyNumberFormat="1" applyFont="1" applyBorder="1" applyAlignment="1">
      <alignment horizontal="center" vertical="center"/>
    </xf>
    <xf numFmtId="0" fontId="0" fillId="16" borderId="0" xfId="0" applyFill="1" applyProtection="1">
      <protection locked="0"/>
    </xf>
    <xf numFmtId="0" fontId="22" fillId="16" borderId="0" xfId="0" applyFont="1" applyFill="1" applyProtection="1">
      <protection locked="0"/>
    </xf>
    <xf numFmtId="0" fontId="26" fillId="17" borderId="0" xfId="0" applyFont="1" applyFill="1" applyAlignment="1" applyProtection="1">
      <alignment horizontal="center" vertical="center" wrapText="1"/>
      <protection locked="0"/>
    </xf>
    <xf numFmtId="0" fontId="26" fillId="17" borderId="0" xfId="0" applyFont="1" applyFill="1" applyAlignment="1" applyProtection="1">
      <alignment vertical="center" wrapText="1"/>
      <protection locked="0"/>
    </xf>
    <xf numFmtId="0" fontId="0" fillId="14" borderId="0" xfId="0" applyFill="1" applyProtection="1">
      <protection locked="0"/>
    </xf>
    <xf numFmtId="0" fontId="27" fillId="16" borderId="7" xfId="0" applyFont="1" applyFill="1" applyBorder="1" applyAlignment="1" applyProtection="1">
      <alignment horizontal="center" vertical="center"/>
      <protection locked="0"/>
    </xf>
    <xf numFmtId="0" fontId="0" fillId="0" borderId="0" xfId="0" applyProtection="1">
      <protection locked="0"/>
    </xf>
    <xf numFmtId="0" fontId="0" fillId="0" borderId="0" xfId="0" applyAlignment="1" applyProtection="1">
      <alignment horizontal="center" vertical="center" wrapText="1"/>
      <protection locked="0"/>
    </xf>
    <xf numFmtId="0" fontId="25" fillId="0" borderId="0" xfId="0" applyFont="1" applyAlignment="1" applyProtection="1">
      <alignment vertical="center"/>
      <protection locked="0"/>
    </xf>
    <xf numFmtId="0" fontId="7" fillId="20" borderId="15" xfId="0" applyFont="1" applyFill="1" applyBorder="1" applyAlignment="1" applyProtection="1">
      <alignment horizontal="center" vertical="center"/>
      <protection locked="0"/>
    </xf>
    <xf numFmtId="0" fontId="7" fillId="20" borderId="13" xfId="0" applyFont="1" applyFill="1" applyBorder="1" applyAlignment="1" applyProtection="1">
      <alignment horizontal="center" vertical="center" wrapText="1"/>
      <protection locked="0"/>
    </xf>
    <xf numFmtId="0" fontId="24" fillId="0" borderId="5" xfId="0" applyFont="1" applyBorder="1" applyAlignment="1" applyProtection="1">
      <alignment horizontal="center" vertical="center"/>
      <protection locked="0"/>
    </xf>
    <xf numFmtId="0" fontId="7" fillId="20" borderId="15" xfId="0" applyFont="1" applyFill="1" applyBorder="1" applyAlignment="1" applyProtection="1">
      <alignment horizontal="center" vertical="center" wrapText="1"/>
      <protection locked="0"/>
    </xf>
    <xf numFmtId="0" fontId="7" fillId="20" borderId="17" xfId="0" applyFont="1" applyFill="1" applyBorder="1" applyAlignment="1" applyProtection="1">
      <alignment horizontal="center" vertical="center" wrapText="1"/>
      <protection locked="0"/>
    </xf>
    <xf numFmtId="0" fontId="0" fillId="0" borderId="6" xfId="0" applyBorder="1" applyAlignment="1" applyProtection="1">
      <alignment horizontal="left" wrapText="1"/>
      <protection locked="0"/>
    </xf>
    <xf numFmtId="9" fontId="24" fillId="0" borderId="4" xfId="24" applyFont="1" applyFill="1" applyBorder="1" applyAlignment="1" applyProtection="1">
      <alignment horizontal="center" vertical="center" wrapText="1"/>
    </xf>
    <xf numFmtId="0" fontId="24" fillId="0" borderId="5" xfId="0" applyFont="1" applyBorder="1" applyAlignment="1">
      <alignment horizontal="left" vertical="center" wrapText="1"/>
    </xf>
    <xf numFmtId="9" fontId="0" fillId="0" borderId="4" xfId="0" applyNumberFormat="1" applyBorder="1" applyAlignment="1">
      <alignment horizontal="center" vertical="center" wrapText="1"/>
    </xf>
    <xf numFmtId="0" fontId="34" fillId="0" borderId="5" xfId="0" applyFont="1" applyBorder="1" applyAlignment="1">
      <alignment horizontal="left" vertical="center" wrapText="1"/>
    </xf>
    <xf numFmtId="9" fontId="0" fillId="0" borderId="8" xfId="0" applyNumberFormat="1" applyBorder="1" applyAlignment="1">
      <alignment horizontal="center" vertical="center" wrapText="1"/>
    </xf>
    <xf numFmtId="0" fontId="7" fillId="19" borderId="6" xfId="0" applyFont="1" applyFill="1" applyBorder="1" applyAlignment="1">
      <alignment horizontal="center"/>
    </xf>
    <xf numFmtId="0" fontId="24" fillId="13" borderId="27" xfId="0" applyFont="1" applyFill="1" applyBorder="1" applyAlignment="1">
      <alignment horizontal="center" vertical="center"/>
    </xf>
    <xf numFmtId="1" fontId="0" fillId="0" borderId="0" xfId="0" applyNumberFormat="1" applyAlignment="1">
      <alignment horizontal="center" vertical="center"/>
    </xf>
    <xf numFmtId="0" fontId="24" fillId="0" borderId="6" xfId="0" applyFont="1" applyBorder="1" applyAlignment="1">
      <alignment horizontal="left" vertical="center" wrapText="1"/>
    </xf>
    <xf numFmtId="1" fontId="33" fillId="0" borderId="18" xfId="0" applyNumberFormat="1" applyFont="1" applyBorder="1" applyAlignment="1">
      <alignment wrapText="1"/>
    </xf>
    <xf numFmtId="1" fontId="33" fillId="0" borderId="18" xfId="0" applyNumberFormat="1" applyFont="1" applyBorder="1" applyAlignment="1">
      <alignment horizontal="right" wrapText="1"/>
    </xf>
    <xf numFmtId="0" fontId="0" fillId="0" borderId="12" xfId="0" applyBorder="1"/>
    <xf numFmtId="0" fontId="0" fillId="0" borderId="15" xfId="0" applyBorder="1"/>
    <xf numFmtId="0" fontId="22" fillId="19" borderId="28" xfId="0" applyFont="1" applyFill="1" applyBorder="1" applyAlignment="1">
      <alignment wrapText="1"/>
    </xf>
    <xf numFmtId="0" fontId="22" fillId="19" borderId="29" xfId="0" applyFont="1" applyFill="1" applyBorder="1" applyAlignment="1">
      <alignment wrapText="1"/>
    </xf>
    <xf numFmtId="0" fontId="22" fillId="19" borderId="30" xfId="0" applyFont="1" applyFill="1" applyBorder="1" applyAlignment="1">
      <alignment wrapText="1"/>
    </xf>
    <xf numFmtId="0" fontId="22" fillId="19" borderId="31" xfId="0" applyFont="1" applyFill="1" applyBorder="1" applyAlignment="1">
      <alignment wrapText="1"/>
    </xf>
    <xf numFmtId="0" fontId="22" fillId="19" borderId="32" xfId="0" applyFont="1" applyFill="1" applyBorder="1" applyAlignment="1">
      <alignment wrapText="1"/>
    </xf>
    <xf numFmtId="0" fontId="21" fillId="14" borderId="38" xfId="0" applyFont="1" applyFill="1" applyBorder="1" applyAlignment="1">
      <alignment horizontal="center" vertical="center" wrapText="1"/>
    </xf>
    <xf numFmtId="0" fontId="21" fillId="14" borderId="39" xfId="0" applyFont="1" applyFill="1" applyBorder="1" applyAlignment="1">
      <alignment horizontal="center" vertical="center" wrapText="1"/>
    </xf>
    <xf numFmtId="0" fontId="21" fillId="14" borderId="40" xfId="0" applyFont="1" applyFill="1" applyBorder="1" applyAlignment="1">
      <alignment horizontal="center" vertical="center" wrapText="1"/>
    </xf>
    <xf numFmtId="9" fontId="0" fillId="0" borderId="0" xfId="0" applyNumberFormat="1"/>
    <xf numFmtId="0" fontId="0" fillId="0" borderId="11" xfId="0" applyBorder="1"/>
    <xf numFmtId="0" fontId="0" fillId="0" borderId="13" xfId="0" applyBorder="1"/>
    <xf numFmtId="0" fontId="48" fillId="0" borderId="0" xfId="67"/>
    <xf numFmtId="1" fontId="0" fillId="0" borderId="6" xfId="0" applyNumberFormat="1" applyBorder="1" applyAlignment="1">
      <alignment horizontal="left"/>
    </xf>
    <xf numFmtId="0" fontId="7" fillId="20" borderId="15" xfId="0" applyFont="1" applyFill="1" applyBorder="1" applyAlignment="1">
      <alignment horizontal="center" vertical="center"/>
    </xf>
    <xf numFmtId="0" fontId="7" fillId="20" borderId="13" xfId="0" applyFont="1" applyFill="1" applyBorder="1" applyAlignment="1">
      <alignment horizontal="center" vertical="center" wrapText="1"/>
    </xf>
    <xf numFmtId="0" fontId="7" fillId="20" borderId="13" xfId="0" applyFont="1" applyFill="1" applyBorder="1" applyAlignment="1">
      <alignment horizontal="center" vertical="center"/>
    </xf>
    <xf numFmtId="0" fontId="24" fillId="0" borderId="9" xfId="0" applyFont="1" applyBorder="1" applyAlignment="1">
      <alignment horizontal="center" vertical="center"/>
    </xf>
    <xf numFmtId="0" fontId="5" fillId="0" borderId="0" xfId="50" applyAlignment="1">
      <alignment horizontal="left" vertical="center" wrapText="1"/>
    </xf>
    <xf numFmtId="0" fontId="27" fillId="16" borderId="7" xfId="0" applyFont="1" applyFill="1" applyBorder="1" applyAlignment="1">
      <alignment vertical="center"/>
    </xf>
    <xf numFmtId="0" fontId="0" fillId="0" borderId="6" xfId="0" pivotButton="1" applyBorder="1"/>
    <xf numFmtId="0" fontId="0" fillId="0" borderId="6" xfId="0" applyBorder="1"/>
    <xf numFmtId="0" fontId="2" fillId="0" borderId="0" xfId="68"/>
    <xf numFmtId="0" fontId="22" fillId="14" borderId="0" xfId="68" applyFont="1" applyFill="1"/>
    <xf numFmtId="1" fontId="0" fillId="0" borderId="6" xfId="0" applyNumberFormat="1" applyBorder="1" applyAlignment="1">
      <alignment horizontal="center" vertical="center"/>
    </xf>
    <xf numFmtId="0" fontId="2" fillId="14" borderId="8" xfId="68" applyFill="1" applyBorder="1"/>
    <xf numFmtId="0" fontId="22" fillId="14" borderId="9" xfId="68" applyFont="1" applyFill="1" applyBorder="1"/>
    <xf numFmtId="0" fontId="26" fillId="15" borderId="9" xfId="68" applyFont="1" applyFill="1" applyBorder="1" applyAlignment="1">
      <alignment vertical="center" wrapText="1"/>
    </xf>
    <xf numFmtId="0" fontId="49" fillId="0" borderId="9" xfId="0" applyFont="1" applyBorder="1" applyAlignment="1">
      <alignment horizontal="right" vertical="center"/>
    </xf>
    <xf numFmtId="0" fontId="50" fillId="14" borderId="10" xfId="68" applyFont="1" applyFill="1" applyBorder="1" applyAlignment="1">
      <alignment horizontal="right" vertical="center"/>
    </xf>
    <xf numFmtId="0" fontId="22" fillId="19" borderId="0" xfId="0" applyFont="1" applyFill="1" applyAlignment="1">
      <alignment wrapText="1"/>
    </xf>
    <xf numFmtId="0" fontId="0" fillId="16" borderId="6" xfId="0" applyFill="1" applyBorder="1"/>
    <xf numFmtId="0" fontId="52" fillId="0" borderId="18" xfId="0" applyFont="1" applyBorder="1" applyAlignment="1">
      <alignment wrapText="1"/>
    </xf>
    <xf numFmtId="1" fontId="52" fillId="0" borderId="18" xfId="0" applyNumberFormat="1" applyFont="1" applyBorder="1" applyAlignment="1">
      <alignment horizontal="right" wrapText="1"/>
    </xf>
    <xf numFmtId="0" fontId="52" fillId="0" borderId="18" xfId="0" applyFont="1" applyBorder="1" applyAlignment="1">
      <alignment horizontal="right" wrapText="1"/>
    </xf>
    <xf numFmtId="0" fontId="52" fillId="0" borderId="46" xfId="0" applyFont="1" applyBorder="1" applyAlignment="1">
      <alignment wrapText="1"/>
    </xf>
    <xf numFmtId="1" fontId="52" fillId="0" borderId="46" xfId="0" applyNumberFormat="1" applyFont="1" applyBorder="1" applyAlignment="1">
      <alignment horizontal="right" wrapText="1"/>
    </xf>
    <xf numFmtId="0" fontId="52" fillId="0" borderId="46" xfId="0" applyFont="1" applyBorder="1" applyAlignment="1">
      <alignment horizontal="right" wrapText="1"/>
    </xf>
    <xf numFmtId="0" fontId="33" fillId="0" borderId="46" xfId="0" applyFont="1" applyBorder="1" applyAlignment="1">
      <alignment horizontal="right" wrapText="1"/>
    </xf>
    <xf numFmtId="0" fontId="51" fillId="0" borderId="15" xfId="0" applyFont="1" applyBorder="1" applyAlignment="1">
      <alignment horizontal="center" vertical="center" wrapText="1"/>
    </xf>
    <xf numFmtId="0" fontId="51" fillId="0" borderId="13" xfId="0" applyFont="1" applyBorder="1" applyAlignment="1">
      <alignment horizontal="center" vertical="center" wrapText="1"/>
    </xf>
    <xf numFmtId="0" fontId="5" fillId="0" borderId="6" xfId="50" applyBorder="1"/>
    <xf numFmtId="0" fontId="34" fillId="0" borderId="10" xfId="0" applyFont="1" applyBorder="1" applyAlignment="1">
      <alignment horizontal="left" vertical="center" wrapText="1"/>
    </xf>
    <xf numFmtId="0" fontId="22" fillId="19" borderId="28" xfId="0" applyFont="1" applyFill="1" applyBorder="1"/>
    <xf numFmtId="0" fontId="22" fillId="19" borderId="29" xfId="0" applyFont="1" applyFill="1" applyBorder="1"/>
    <xf numFmtId="0" fontId="22" fillId="19" borderId="30" xfId="0" applyFont="1" applyFill="1" applyBorder="1"/>
    <xf numFmtId="0" fontId="22" fillId="19" borderId="31" xfId="0" applyFont="1" applyFill="1" applyBorder="1"/>
    <xf numFmtId="0" fontId="22" fillId="19" borderId="0" xfId="0" applyFont="1" applyFill="1"/>
    <xf numFmtId="0" fontId="22" fillId="19" borderId="32" xfId="0" applyFont="1" applyFill="1" applyBorder="1"/>
    <xf numFmtId="0" fontId="22" fillId="14" borderId="28" xfId="0" applyFont="1" applyFill="1" applyBorder="1"/>
    <xf numFmtId="0" fontId="22" fillId="14" borderId="29" xfId="0" applyFont="1" applyFill="1" applyBorder="1"/>
    <xf numFmtId="0" fontId="22" fillId="14" borderId="30" xfId="0" applyFont="1" applyFill="1" applyBorder="1"/>
    <xf numFmtId="0" fontId="22" fillId="14" borderId="31" xfId="0" applyFont="1" applyFill="1" applyBorder="1"/>
    <xf numFmtId="0" fontId="22" fillId="14" borderId="0" xfId="0" applyFont="1" applyFill="1"/>
    <xf numFmtId="0" fontId="22" fillId="14" borderId="32" xfId="0" applyFont="1" applyFill="1" applyBorder="1"/>
    <xf numFmtId="0" fontId="53" fillId="14" borderId="31" xfId="0" applyFont="1" applyFill="1" applyBorder="1"/>
    <xf numFmtId="0" fontId="0" fillId="14" borderId="31" xfId="0" applyFill="1" applyBorder="1"/>
    <xf numFmtId="0" fontId="0" fillId="0" borderId="31" xfId="0" applyBorder="1"/>
    <xf numFmtId="0" fontId="0" fillId="0" borderId="32" xfId="0" applyBorder="1"/>
    <xf numFmtId="0" fontId="0" fillId="0" borderId="47" xfId="0" applyBorder="1"/>
    <xf numFmtId="0" fontId="0" fillId="0" borderId="48" xfId="0" applyBorder="1"/>
    <xf numFmtId="0" fontId="0" fillId="19" borderId="28" xfId="0" applyFill="1" applyBorder="1"/>
    <xf numFmtId="0" fontId="0" fillId="19" borderId="29" xfId="0" applyFill="1" applyBorder="1"/>
    <xf numFmtId="0" fontId="0" fillId="19" borderId="30" xfId="0" applyFill="1" applyBorder="1"/>
    <xf numFmtId="0" fontId="0" fillId="19" borderId="49" xfId="0" applyFill="1" applyBorder="1"/>
    <xf numFmtId="0" fontId="0" fillId="19" borderId="50" xfId="0" applyFill="1" applyBorder="1"/>
    <xf numFmtId="0" fontId="0" fillId="19" borderId="51" xfId="0" applyFill="1" applyBorder="1"/>
    <xf numFmtId="1" fontId="52" fillId="0" borderId="18" xfId="0" applyNumberFormat="1" applyFont="1" applyBorder="1" applyAlignment="1">
      <alignment wrapText="1"/>
    </xf>
    <xf numFmtId="0" fontId="27" fillId="16" borderId="8" xfId="68" applyFont="1" applyFill="1" applyBorder="1" applyAlignment="1">
      <alignment horizontal="center" vertical="center"/>
    </xf>
    <xf numFmtId="0" fontId="27" fillId="16" borderId="9" xfId="68" applyFont="1" applyFill="1" applyBorder="1" applyAlignment="1">
      <alignment horizontal="center" vertical="center"/>
    </xf>
    <xf numFmtId="0" fontId="27" fillId="16" borderId="10" xfId="68" applyFont="1" applyFill="1" applyBorder="1" applyAlignment="1">
      <alignment horizontal="center" vertical="center"/>
    </xf>
    <xf numFmtId="0" fontId="2" fillId="0" borderId="8" xfId="68" applyBorder="1" applyAlignment="1">
      <alignment horizontal="left" vertical="center" wrapText="1"/>
    </xf>
    <xf numFmtId="0" fontId="2" fillId="0" borderId="9" xfId="68" applyBorder="1" applyAlignment="1">
      <alignment horizontal="left" vertical="center" wrapText="1"/>
    </xf>
    <xf numFmtId="0" fontId="2" fillId="0" borderId="10" xfId="68" applyBorder="1" applyAlignment="1">
      <alignment horizontal="left" vertical="center" wrapText="1"/>
    </xf>
    <xf numFmtId="0" fontId="2" fillId="0" borderId="11" xfId="68" applyBorder="1" applyAlignment="1">
      <alignment horizontal="left" vertical="center" wrapText="1"/>
    </xf>
    <xf numFmtId="0" fontId="2" fillId="0" borderId="0" xfId="68" applyAlignment="1">
      <alignment horizontal="left" vertical="center" wrapText="1"/>
    </xf>
    <xf numFmtId="0" fontId="2" fillId="0" borderId="12" xfId="68" applyBorder="1" applyAlignment="1">
      <alignment horizontal="left" vertical="center" wrapText="1"/>
    </xf>
    <xf numFmtId="0" fontId="27" fillId="16" borderId="7" xfId="0" applyFont="1" applyFill="1" applyBorder="1" applyAlignment="1" applyProtection="1">
      <alignment horizontal="center" vertical="center"/>
      <protection locked="0"/>
    </xf>
    <xf numFmtId="2" fontId="30" fillId="16" borderId="8" xfId="0" applyNumberFormat="1" applyFont="1" applyFill="1" applyBorder="1" applyAlignment="1" applyProtection="1">
      <alignment horizontal="right" vertical="center" indent="3"/>
      <protection locked="0"/>
    </xf>
    <xf numFmtId="2" fontId="30" fillId="16" borderId="10" xfId="0" applyNumberFormat="1" applyFont="1" applyFill="1" applyBorder="1" applyAlignment="1" applyProtection="1">
      <alignment horizontal="right" vertical="center" indent="3"/>
      <protection locked="0"/>
    </xf>
    <xf numFmtId="2" fontId="30" fillId="16" borderId="11" xfId="0" applyNumberFormat="1" applyFont="1" applyFill="1" applyBorder="1" applyAlignment="1" applyProtection="1">
      <alignment horizontal="right" vertical="center" indent="3"/>
      <protection locked="0"/>
    </xf>
    <xf numFmtId="2" fontId="30" fillId="16" borderId="12" xfId="0" applyNumberFormat="1" applyFont="1" applyFill="1" applyBorder="1" applyAlignment="1" applyProtection="1">
      <alignment horizontal="right" vertical="center" indent="3"/>
      <protection locked="0"/>
    </xf>
    <xf numFmtId="2" fontId="30" fillId="16" borderId="13" xfId="0" applyNumberFormat="1" applyFont="1" applyFill="1" applyBorder="1" applyAlignment="1" applyProtection="1">
      <alignment horizontal="right" vertical="center" indent="3"/>
      <protection locked="0"/>
    </xf>
    <xf numFmtId="2" fontId="30" fillId="16" borderId="15" xfId="0" applyNumberFormat="1" applyFont="1" applyFill="1" applyBorder="1" applyAlignment="1" applyProtection="1">
      <alignment horizontal="right" vertical="center" indent="3"/>
      <protection locked="0"/>
    </xf>
    <xf numFmtId="0" fontId="31" fillId="16" borderId="8" xfId="0" applyFont="1" applyFill="1" applyBorder="1" applyAlignment="1" applyProtection="1">
      <alignment horizontal="center" vertical="center" wrapText="1"/>
      <protection locked="0"/>
    </xf>
    <xf numFmtId="0" fontId="31" fillId="16" borderId="9" xfId="0" applyFont="1" applyFill="1" applyBorder="1" applyAlignment="1" applyProtection="1">
      <alignment horizontal="center" vertical="center" wrapText="1"/>
      <protection locked="0"/>
    </xf>
    <xf numFmtId="0" fontId="31" fillId="16" borderId="13" xfId="0" applyFont="1" applyFill="1" applyBorder="1" applyAlignment="1" applyProtection="1">
      <alignment horizontal="center" vertical="center" wrapText="1"/>
      <protection locked="0"/>
    </xf>
    <xf numFmtId="0" fontId="31" fillId="16" borderId="14" xfId="0" applyFont="1" applyFill="1" applyBorder="1" applyAlignment="1" applyProtection="1">
      <alignment horizontal="center" vertical="center" wrapText="1"/>
      <protection locked="0"/>
    </xf>
    <xf numFmtId="0" fontId="31" fillId="16" borderId="10" xfId="0" applyFont="1" applyFill="1" applyBorder="1" applyAlignment="1" applyProtection="1">
      <alignment horizontal="center" vertical="center" wrapText="1"/>
      <protection locked="0"/>
    </xf>
    <xf numFmtId="0" fontId="31" fillId="16" borderId="15" xfId="0" applyFont="1" applyFill="1" applyBorder="1" applyAlignment="1" applyProtection="1">
      <alignment horizontal="center" vertical="center" wrapText="1"/>
      <protection locked="0"/>
    </xf>
    <xf numFmtId="0" fontId="27" fillId="16" borderId="7" xfId="0" applyFont="1" applyFill="1" applyBorder="1" applyAlignment="1">
      <alignment horizontal="center" vertical="center"/>
    </xf>
    <xf numFmtId="0" fontId="29" fillId="18" borderId="6" xfId="0" applyFont="1" applyFill="1" applyBorder="1" applyAlignment="1">
      <alignment horizontal="left"/>
    </xf>
    <xf numFmtId="0" fontId="0" fillId="0" borderId="35" xfId="0" applyBorder="1"/>
    <xf numFmtId="0" fontId="0" fillId="0" borderId="33" xfId="0" applyBorder="1"/>
    <xf numFmtId="0" fontId="4" fillId="14" borderId="36" xfId="0" applyFont="1" applyFill="1" applyBorder="1" applyAlignment="1">
      <alignment horizontal="center" vertical="center" wrapText="1"/>
    </xf>
    <xf numFmtId="0" fontId="4" fillId="14" borderId="37" xfId="0" applyFont="1" applyFill="1" applyBorder="1" applyAlignment="1">
      <alignment horizontal="center" vertical="center" wrapText="1"/>
    </xf>
    <xf numFmtId="0" fontId="0" fillId="0" borderId="34" xfId="0" applyBorder="1"/>
    <xf numFmtId="0" fontId="4" fillId="14" borderId="42" xfId="0" applyFont="1" applyFill="1" applyBorder="1" applyAlignment="1">
      <alignment horizontal="center" vertical="center" wrapText="1"/>
    </xf>
    <xf numFmtId="0" fontId="4" fillId="14" borderId="43" xfId="0" applyFont="1" applyFill="1" applyBorder="1" applyAlignment="1">
      <alignment horizontal="center" vertical="center" wrapText="1"/>
    </xf>
    <xf numFmtId="0" fontId="3" fillId="14" borderId="27" xfId="0" applyFont="1" applyFill="1" applyBorder="1" applyAlignment="1">
      <alignment horizontal="center" vertical="center" wrapText="1"/>
    </xf>
    <xf numFmtId="0" fontId="4" fillId="14" borderId="17" xfId="0" applyFont="1" applyFill="1" applyBorder="1" applyAlignment="1">
      <alignment horizontal="center" vertical="center" wrapText="1"/>
    </xf>
    <xf numFmtId="0" fontId="1" fillId="14" borderId="41" xfId="0"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45" xfId="0" applyFont="1" applyFill="1" applyBorder="1" applyAlignment="1">
      <alignment horizontal="center" vertical="center" wrapText="1"/>
    </xf>
    <xf numFmtId="0" fontId="3" fillId="14" borderId="6" xfId="0" applyFont="1" applyFill="1" applyBorder="1" applyAlignment="1">
      <alignment horizontal="center" vertical="center" wrapText="1"/>
    </xf>
    <xf numFmtId="0" fontId="4" fillId="14" borderId="44" xfId="0" applyFont="1" applyFill="1" applyBorder="1" applyAlignment="1">
      <alignment horizontal="center" vertical="center" wrapText="1"/>
    </xf>
    <xf numFmtId="0" fontId="0" fillId="0" borderId="0" xfId="0"/>
    <xf numFmtId="0" fontId="21" fillId="0" borderId="4"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left" vertical="center"/>
    </xf>
    <xf numFmtId="0" fontId="21" fillId="0" borderId="4" xfId="0" applyFont="1" applyBorder="1" applyAlignment="1">
      <alignment horizontal="left" vertical="center"/>
    </xf>
    <xf numFmtId="0" fontId="21" fillId="0" borderId="16" xfId="0" applyFont="1" applyBorder="1" applyAlignment="1">
      <alignment horizontal="left" vertical="center"/>
    </xf>
    <xf numFmtId="0" fontId="21" fillId="0" borderId="5" xfId="0" applyFont="1" applyBorder="1" applyAlignment="1">
      <alignment horizontal="left" vertical="center"/>
    </xf>
    <xf numFmtId="0" fontId="48" fillId="0" borderId="0" xfId="67"/>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7" xfId="0" applyFont="1" applyBorder="1" applyAlignment="1">
      <alignment horizontal="center" vertical="center" wrapText="1"/>
    </xf>
    <xf numFmtId="0" fontId="24" fillId="0" borderId="0" xfId="0" applyFont="1" applyAlignment="1">
      <alignment horizontal="center" vertical="center"/>
    </xf>
    <xf numFmtId="0" fontId="24" fillId="0" borderId="16" xfId="0" applyFont="1" applyBorder="1" applyAlignment="1">
      <alignment horizontal="center" vertical="center"/>
    </xf>
    <xf numFmtId="0" fontId="23" fillId="0" borderId="6" xfId="0" applyFont="1" applyBorder="1" applyAlignment="1">
      <alignment horizontal="center" vertical="center" wrapText="1"/>
    </xf>
    <xf numFmtId="0" fontId="48" fillId="0" borderId="0" xfId="67" applyBorder="1"/>
    <xf numFmtId="0" fontId="24" fillId="0" borderId="0" xfId="0" applyFont="1" applyBorder="1" applyAlignment="1">
      <alignment horizontal="center" vertical="center"/>
    </xf>
    <xf numFmtId="0" fontId="0" fillId="0" borderId="0" xfId="0" applyBorder="1"/>
    <xf numFmtId="0" fontId="48" fillId="0" borderId="0" xfId="67" applyBorder="1"/>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4" fillId="51" borderId="6" xfId="0" applyFont="1" applyFill="1" applyBorder="1" applyAlignment="1">
      <alignment horizontal="center" vertical="center"/>
    </xf>
  </cellXfs>
  <cellStyles count="69">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ad" xfId="7" builtinId="27" customBuiltin="1"/>
    <cellStyle name="Bad 2" xfId="57" xr:uid="{6A8F9E4C-5855-470E-8684-9CD8B8D251C5}"/>
    <cellStyle name="Button 1" xfId="21" xr:uid="{00000000-0005-0000-0000-000001000000}"/>
    <cellStyle name="Button 2" xfId="19" xr:uid="{00000000-0005-0000-0000-000002000000}"/>
    <cellStyle name="Button 3" xfId="22" xr:uid="{00000000-0005-0000-0000-000003000000}"/>
    <cellStyle name="Button 4" xfId="20" xr:uid="{00000000-0005-0000-0000-000004000000}"/>
    <cellStyle name="Calculation" xfId="11" builtinId="22" customBuiltin="1"/>
    <cellStyle name="Calculation 2" xfId="61" xr:uid="{37B8BE52-6518-4ED3-B04E-9904C06FAE78}"/>
    <cellStyle name="Check Cell" xfId="13" builtinId="23" customBuiltin="1"/>
    <cellStyle name="Check Cell 2" xfId="63" xr:uid="{EA1E73D3-CE34-443C-82DD-681AA0C5CF2B}"/>
    <cellStyle name="Explanatory Text" xfId="16" builtinId="53" customBuiltin="1"/>
    <cellStyle name="Explanatory Text 2" xfId="66" xr:uid="{2EFB2081-DA33-45B3-B681-C0ED5086CB1D}"/>
    <cellStyle name="Followed Hyperlink" xfId="18" builtinId="9" customBuiltin="1"/>
    <cellStyle name="Good" xfId="6" builtinId="26" customBuiltin="1"/>
    <cellStyle name="Good 2" xfId="56" xr:uid="{F433CAC7-100C-4C8D-B36D-F84A83A6A7EB}"/>
    <cellStyle name="Heading 1" xfId="2" builtinId="16" customBuiltin="1"/>
    <cellStyle name="Heading 1 2" xfId="52" xr:uid="{2B2D0125-E9C5-403E-8302-374593C75CB0}"/>
    <cellStyle name="Heading 2" xfId="3" builtinId="17" customBuiltin="1"/>
    <cellStyle name="Heading 2 2" xfId="53" xr:uid="{3AFE40EE-9CF3-4D69-82A6-6D13174DB146}"/>
    <cellStyle name="Heading 3" xfId="4" builtinId="18" customBuiltin="1"/>
    <cellStyle name="Heading 3 2" xfId="54" xr:uid="{9AF72EAE-7186-4CFB-AC6A-D18A88E040BD}"/>
    <cellStyle name="Heading 4" xfId="5" builtinId="19" customBuiltin="1"/>
    <cellStyle name="Heading 4 2" xfId="55" xr:uid="{95D94D7B-43F7-4950-9E4C-D3218652C02F}"/>
    <cellStyle name="Highlight" xfId="23" xr:uid="{00000000-0005-0000-0000-00000E000000}"/>
    <cellStyle name="Hyperlink" xfId="17" builtinId="8" customBuiltin="1"/>
    <cellStyle name="Input" xfId="9" builtinId="20" customBuiltin="1"/>
    <cellStyle name="Input 2" xfId="59" xr:uid="{C1149451-F6EA-45F0-84D2-D0B3E122D382}"/>
    <cellStyle name="Linked Cell" xfId="12" builtinId="24" customBuiltin="1"/>
    <cellStyle name="Linked Cell 2" xfId="62" xr:uid="{EFD4C9EC-3BC6-4D2D-950F-5B8E1F48F438}"/>
    <cellStyle name="Neutral" xfId="8" builtinId="28" customBuiltin="1"/>
    <cellStyle name="Neutral 2" xfId="58" xr:uid="{1DB4592F-3D48-441B-9A41-8FD33515CB40}"/>
    <cellStyle name="Normal" xfId="0" builtinId="0" customBuiltin="1"/>
    <cellStyle name="Normal 2" xfId="67" xr:uid="{249525F5-A1C7-4B1F-8109-6B1200A1693B}"/>
    <cellStyle name="Normal 3" xfId="50" xr:uid="{F78DA8BE-4D19-483A-9830-2342E744F4DC}"/>
    <cellStyle name="Normal 3 2" xfId="68" xr:uid="{AF077957-C314-401D-9F84-0D8958A55856}"/>
    <cellStyle name="Note" xfId="15" builtinId="10" customBuiltin="1"/>
    <cellStyle name="Note 2" xfId="65" xr:uid="{27E24923-A4BE-47D4-B769-1CD60B469D45}"/>
    <cellStyle name="Output" xfId="10" builtinId="21" customBuiltin="1"/>
    <cellStyle name="Output 2" xfId="60" xr:uid="{43FE71B9-BF12-4187-A33E-85562A627334}"/>
    <cellStyle name="Percent" xfId="24" builtinId="5"/>
    <cellStyle name="Title" xfId="1" builtinId="15" customBuiltin="1"/>
    <cellStyle name="Title 2" xfId="51" xr:uid="{CECD2088-8E71-4202-B01A-99CA0641C5C7}"/>
    <cellStyle name="Total" xfId="25" builtinId="25" customBuiltin="1"/>
    <cellStyle name="Warning Text" xfId="14" builtinId="11" customBuiltin="1"/>
    <cellStyle name="Warning Text 2" xfId="64" xr:uid="{4ADFA044-8120-4A0B-8F27-5DB6A806944F}"/>
  </cellStyles>
  <dxfs count="461">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theme="8" tint="-0.249977111117893"/>
        <name val="Verdana"/>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right" vertical="bottom"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numFmt numFmtId="1" formatCode="0"/>
      <alignment horizontal="right" vertical="bottom"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0"/>
        <color theme="1"/>
        <name val="Arial"/>
        <scheme val="none"/>
      </font>
      <numFmt numFmtId="1" formatCode="0"/>
      <alignment horizontal="right" vertical="bottom"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1"/>
        <name val="Verdana"/>
        <scheme val="minor"/>
      </font>
      <alignment horizontal="general" vertical="center" textRotation="0" wrapText="1" indent="0" justifyLastLine="0" shrinkToFit="0" readingOrder="0"/>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fill>
        <patternFill patternType="none">
          <fgColor indexed="64"/>
          <bgColor auto="1"/>
        </patternFill>
      </fil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0" formatCode="General"/>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scheme val="none"/>
      </font>
      <numFmt numFmtId="1" formatCode="0"/>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0"/>
        <name val="Arial"/>
        <family val="2"/>
        <scheme val="none"/>
      </font>
      <numFmt numFmtId="1" formatCode="0"/>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alignment horizontal="center"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1"/>
        <name val="Verdana"/>
        <family val="2"/>
        <scheme val="minor"/>
      </font>
      <alignment horizontal="general" vertical="center" textRotation="0" wrapText="1" indent="0" justifyLastLine="0" shrinkToFit="0" readingOrder="0"/>
    </dxf>
    <dxf>
      <font>
        <color theme="0"/>
      </font>
      <fill>
        <patternFill patternType="solid">
          <fgColor indexed="64"/>
          <bgColor theme="8"/>
        </patternFill>
      </fill>
      <alignment horizontal="center"/>
    </dxf>
    <dxf>
      <font>
        <color theme="0"/>
      </font>
      <fill>
        <patternFill patternType="solid">
          <bgColor theme="8"/>
        </patternFill>
      </fill>
    </dxf>
    <dxf>
      <font>
        <color theme="0"/>
      </font>
      <fill>
        <patternFill patternType="solid">
          <fgColor indexed="64"/>
          <bgColor theme="8"/>
        </patternFill>
      </fill>
      <alignment horizontal="general" vertical="bottom" textRotation="0" wrapText="0" indent="0" justifyLastLine="0" shrinkToFit="0" readingOrder="0"/>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font>
        <color theme="0"/>
      </font>
      <fill>
        <patternFill patternType="solid">
          <fgColor indexed="64"/>
          <bgColor theme="8"/>
        </patternFill>
      </fill>
    </dxf>
    <dxf>
      <font>
        <color theme="0"/>
      </font>
      <fill>
        <patternFill patternType="solid">
          <bgColor theme="8"/>
        </patternFill>
      </fill>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fill>
        <patternFill>
          <bgColor theme="5" tint="0.39997558519241921"/>
        </patternFill>
      </fill>
    </dxf>
    <dxf>
      <alignment horizontal="center"/>
    </dxf>
    <dxf>
      <alignment horizontal="center"/>
    </dxf>
    <dxf>
      <fill>
        <patternFill>
          <bgColor auto="1"/>
        </patternFill>
      </fill>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font>
        <color theme="0"/>
      </font>
      <fill>
        <patternFill patternType="solid">
          <fgColor indexed="64"/>
          <bgColor theme="8"/>
        </patternFill>
      </fill>
    </dxf>
    <dxf>
      <font>
        <color theme="0"/>
      </font>
      <fill>
        <patternFill patternType="solid">
          <bgColor theme="8"/>
        </patternFill>
      </fill>
    </dxf>
    <dxf>
      <font>
        <color theme="0"/>
      </font>
      <fill>
        <patternFill patternType="solid">
          <fgColor indexed="64"/>
          <bgColor theme="8"/>
        </patternFill>
      </fill>
      <alignment horizontal="general" vertical="bottom" textRotation="0" wrapText="0" indent="0" justifyLastLine="0" shrinkToFit="0" readingOrder="0"/>
    </dxf>
    <dxf>
      <fill>
        <patternFill>
          <bgColor theme="5" tint="0.39997558519241921"/>
        </patternFill>
      </fill>
    </dxf>
    <dxf>
      <fill>
        <patternFill patternType="solid">
          <bgColor theme="5"/>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fill>
        <patternFill>
          <bgColor theme="8"/>
        </patternFill>
      </fill>
    </dxf>
    <dxf>
      <fill>
        <patternFill patternType="solid">
          <bgColor theme="5" tint="0.39997558519241921"/>
        </patternFill>
      </fill>
    </dxf>
    <dxf>
      <fill>
        <patternFill>
          <bgColor theme="5" tint="0.39997558519241921"/>
        </patternFill>
      </fill>
    </dxf>
    <dxf>
      <font>
        <color theme="1"/>
      </font>
    </dxf>
    <dxf>
      <fill>
        <patternFill>
          <bgColor theme="5"/>
        </patternFill>
      </fill>
    </dxf>
    <dxf>
      <font>
        <color theme="0"/>
      </font>
    </dxf>
    <dxf>
      <fill>
        <patternFill patternType="solid">
          <bgColor theme="8"/>
        </patternFill>
      </fill>
    </dxf>
    <dxf>
      <alignment horizontal="center"/>
    </dxf>
    <dxf>
      <alignment horizontal="center"/>
    </dxf>
    <dxf>
      <fill>
        <patternFill>
          <bgColor auto="1"/>
        </patternFill>
      </fill>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font>
        <color theme="0"/>
      </font>
      <fill>
        <patternFill patternType="solid">
          <bgColor theme="8"/>
        </patternFill>
      </fill>
    </dxf>
    <dxf>
      <font>
        <color theme="0"/>
      </font>
      <fill>
        <patternFill patternType="solid">
          <fgColor indexed="64"/>
          <bgColor theme="8"/>
        </patternFill>
      </fill>
    </dxf>
    <dxf>
      <fill>
        <patternFill>
          <bgColor theme="5" tint="0.39997558519241921"/>
        </patternFill>
      </fill>
    </dxf>
    <dxf>
      <fill>
        <patternFill patternType="solid">
          <bgColor theme="5"/>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patternType="solid">
          <bgColor theme="8"/>
        </patternFill>
      </fill>
    </dxf>
    <dxf>
      <fill>
        <patternFill>
          <bgColor theme="5" tint="0.39997558519241921"/>
        </patternFill>
      </fill>
    </dxf>
    <dxf>
      <fill>
        <patternFill>
          <bgColor theme="5" tint="0.39997558519241921"/>
        </patternFill>
      </fill>
    </dxf>
    <dxf>
      <fill>
        <patternFill patternType="solid">
          <bgColor theme="5"/>
        </patternFill>
      </fill>
    </dxf>
    <dxf>
      <fill>
        <patternFill patternType="solid">
          <bgColor theme="5"/>
        </patternFill>
      </fill>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patternType="solid">
          <bgColor theme="8"/>
        </patternFill>
      </fill>
    </dxf>
    <dxf>
      <font>
        <color theme="0"/>
      </font>
      <fill>
        <patternFill patternType="solid">
          <fgColor indexed="64"/>
          <bgColor theme="8"/>
        </patternFill>
      </fill>
      <alignment horizontal="general" vertical="bottom" textRotation="0" wrapText="0" indent="0" justifyLastLine="0" shrinkToFit="0" readingOrder="0"/>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patternType="solid">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patternType="solid">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alignment horizontal="center"/>
    </dxf>
    <dxf>
      <alignment vertical="center"/>
    </dxf>
    <dxf>
      <fill>
        <patternFill patternType="solid">
          <bgColor theme="5" tint="0.39997558519241921"/>
        </patternFill>
      </fill>
    </dxf>
    <dxf>
      <font>
        <color theme="0"/>
      </font>
      <fill>
        <patternFill patternType="solid">
          <fgColor indexed="64"/>
          <bgColor theme="8"/>
        </patternFill>
      </fill>
    </dxf>
    <dxf>
      <font>
        <color theme="0"/>
      </font>
      <fill>
        <patternFill patternType="solid">
          <bgColor theme="8"/>
        </patternFill>
      </fill>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patternType="solid">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bgColor theme="8"/>
        </patternFill>
      </fill>
    </dxf>
    <dxf>
      <font>
        <color theme="0"/>
      </font>
      <fill>
        <patternFill patternType="solid">
          <fgColor indexed="64"/>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dxf>
    <dxf>
      <fill>
        <patternFill>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patternType="solid">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dxf>
    <dxf>
      <font>
        <color theme="0"/>
      </font>
    </dxf>
    <dxf>
      <fill>
        <patternFill>
          <bgColor theme="8"/>
        </patternFill>
      </fill>
    </dxf>
    <dxf>
      <fill>
        <patternFill>
          <bgColor theme="8"/>
        </patternFill>
      </fill>
    </dxf>
    <dxf>
      <fill>
        <patternFill>
          <bgColor theme="5" tint="0.39997558519241921"/>
        </patternFill>
      </fill>
    </dxf>
    <dxf>
      <fill>
        <patternFill>
          <bgColor theme="5" tint="0.39997558519241921"/>
        </patternFill>
      </fill>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numFmt numFmtId="14" formatCode="0.00%"/>
    </dxf>
    <dxf>
      <font>
        <color theme="0"/>
      </font>
      <fill>
        <patternFill patternType="solid">
          <fgColor indexed="64"/>
          <bgColor theme="8"/>
        </patternFill>
      </fill>
    </dxf>
    <dxf>
      <font>
        <color theme="0"/>
      </font>
      <fill>
        <patternFill patternType="solid">
          <bgColor theme="8"/>
        </patternFill>
      </fill>
    </dxf>
    <dxf>
      <fill>
        <patternFill patternType="solid">
          <bgColor theme="5" tint="0.39997558519241921"/>
        </patternFill>
      </fill>
    </dxf>
    <dxf>
      <fill>
        <patternFill patternType="solid">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font>
        <color theme="0"/>
      </font>
      <fill>
        <patternFill patternType="solid">
          <bgColor theme="8"/>
        </patternFill>
      </fill>
    </dxf>
    <dxf>
      <fill>
        <patternFill patternType="solid">
          <bgColor theme="5" tint="0.39997558519241921"/>
        </patternFill>
      </fill>
    </dxf>
    <dxf>
      <fill>
        <patternFill patternType="solid">
          <bgColor theme="5" tint="0.39997558519241921"/>
        </patternFill>
      </fill>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dxf>
    <dxf>
      <font>
        <color theme="0"/>
      </font>
    </dxf>
    <dxf>
      <fill>
        <patternFill patternType="solid">
          <bgColor theme="8"/>
        </patternFill>
      </fill>
    </dxf>
    <dxf>
      <fill>
        <patternFill patternType="solid">
          <bgColor theme="8"/>
        </patternFill>
      </fill>
    </dxf>
    <dxf>
      <fill>
        <patternFill patternType="solid">
          <bgColor theme="5" tint="0.39997558519241921"/>
        </patternFill>
      </fill>
    </dxf>
    <dxf>
      <fill>
        <patternFill patternType="solid">
          <bgColor theme="5" tint="0.39997558519241921"/>
        </patternFill>
      </fill>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patternType="solid">
          <bgColor theme="5" tint="0.39997558519241921"/>
        </patternFill>
      </fill>
    </dxf>
    <dxf>
      <font>
        <color theme="0"/>
      </font>
      <fill>
        <patternFill patternType="solid">
          <fgColor indexed="64"/>
          <bgColor theme="8"/>
        </patternFill>
      </fill>
    </dxf>
    <dxf>
      <font>
        <color theme="0"/>
      </font>
      <fill>
        <patternFill patternType="solid">
          <bgColor theme="8"/>
        </patternFill>
      </fill>
    </dxf>
    <dxf>
      <fill>
        <patternFill patternType="solid">
          <bgColor theme="5" tint="0.39997558519241921"/>
        </patternFill>
      </fill>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ill>
        <patternFill>
          <bgColor theme="5" tint="0.39997558519241921"/>
        </patternFill>
      </fill>
    </dxf>
    <dxf>
      <fill>
        <patternFill patternType="solid">
          <bgColor theme="8"/>
        </patternFill>
      </fill>
    </dxf>
    <dxf>
      <font>
        <color theme="0"/>
      </font>
      <fill>
        <patternFill patternType="solid">
          <fgColor indexed="64"/>
          <bgColor theme="8"/>
        </patternFill>
      </fill>
    </dxf>
    <dxf>
      <font>
        <color theme="0"/>
      </font>
      <fill>
        <patternFill patternType="solid">
          <bgColor theme="8"/>
        </patternFill>
      </fill>
    </dxf>
    <dxf>
      <font>
        <color theme="0"/>
      </font>
      <fill>
        <patternFill patternType="solid">
          <fgColor indexed="64"/>
          <bgColor theme="8"/>
        </patternFill>
      </fill>
      <alignment horizontal="general" vertical="bottom" textRotation="0" wrapText="0" indent="0" justifyLastLine="0" shrinkToFit="0" readingOrder="0"/>
    </dxf>
    <dxf>
      <alignment horizontal="center"/>
    </dxf>
    <dxf>
      <alignment horizontal="center"/>
    </dxf>
    <dxf>
      <alignment horizontal="center"/>
    </dxf>
    <dxf>
      <fill>
        <patternFill patternType="solid">
          <bgColor theme="5" tint="0.39997558519241921"/>
        </patternFill>
      </fill>
    </dxf>
    <dxf>
      <fill>
        <patternFill patternType="solid">
          <bgColor theme="5"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fill>
        <patternFill patternType="solid">
          <fgColor indexed="64"/>
          <bgColor theme="8"/>
        </patternFill>
      </fill>
    </dxf>
    <dxf>
      <alignment horizontal="center"/>
    </dxf>
    <dxf>
      <font>
        <color theme="0"/>
      </font>
      <fill>
        <patternFill patternType="solid">
          <bgColor theme="8"/>
        </patternFill>
      </fill>
    </dxf>
    <dxf>
      <fill>
        <patternFill patternType="solid">
          <bgColor theme="5" tint="0.39997558519241921"/>
        </patternFill>
      </fill>
    </dxf>
    <dxf>
      <fill>
        <patternFill patternType="solid">
          <bgColor theme="5" tint="0.39997558519241921"/>
        </patternFill>
      </fill>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color theme="0"/>
      </font>
    </dxf>
    <dxf>
      <fill>
        <patternFill patternType="solid">
          <bgColor theme="8"/>
        </patternFill>
      </fill>
    </dxf>
    <dxf>
      <font>
        <color theme="0"/>
      </font>
    </dxf>
    <dxf>
      <fill>
        <patternFill patternType="solid">
          <bgColor theme="8"/>
        </patternFill>
      </fill>
    </dxf>
    <dxf>
      <fill>
        <patternFill patternType="solid">
          <bgColor theme="5" tint="0.39997558519241921"/>
        </patternFill>
      </fill>
    </dxf>
    <dxf>
      <fill>
        <patternFill patternType="solid">
          <bgColor theme="5" tint="0.39997558519241921"/>
        </patternFill>
      </fill>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font>
        <b val="0"/>
        <i val="0"/>
        <strike val="0"/>
        <condense val="0"/>
        <extend val="0"/>
        <outline val="0"/>
        <shadow val="0"/>
        <u val="none"/>
        <vertAlign val="baseline"/>
        <sz val="9"/>
        <color theme="8" tint="-0.249977111117893"/>
        <name val="Verdana"/>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9"/>
        <color theme="8" tint="-0.249977111117893"/>
        <name val="Verdana"/>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9"/>
        <color theme="8" tint="-0.249977111117893"/>
        <name val="Verdana"/>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1" hidden="0"/>
    </dxf>
    <dxf>
      <border>
        <bottom style="thin">
          <color indexed="64"/>
        </bottom>
      </border>
    </dxf>
    <dxf>
      <font>
        <b/>
        <i val="0"/>
        <strike val="0"/>
        <condense val="0"/>
        <extend val="0"/>
        <outline val="0"/>
        <shadow val="0"/>
        <u val="none"/>
        <vertAlign val="baseline"/>
        <sz val="9"/>
        <color theme="1"/>
        <name val="Verdana"/>
        <scheme val="minor"/>
      </font>
      <fill>
        <patternFill patternType="solid">
          <fgColor theme="8" tint="0.79998168889431442"/>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textRotation="0" wrapText="1" indent="0" justifyLastLine="0" shrinkToFit="0" readingOrder="0"/>
      <protection locked="0" hidden="0"/>
    </dxf>
    <dxf>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dxf>
    <dxf>
      <numFmt numFmtId="1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9"/>
        <color theme="8" tint="-0.249977111117893"/>
        <name val="Verdana"/>
        <scheme val="minor"/>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theme="8" tint="-0.249977111117893"/>
        <name val="Verdana"/>
        <scheme val="minor"/>
      </font>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9"/>
        <color theme="1"/>
        <name val="Verdana"/>
        <scheme val="minor"/>
      </font>
      <fill>
        <patternFill patternType="solid">
          <fgColor theme="8" tint="0.79998168889431442"/>
          <bgColor theme="5" tint="0.399975585192419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8" tint="-0.249977111117893"/>
        <name val="Verdana"/>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9"/>
        <color theme="8" tint="-0.249977111117893"/>
        <name val="Verdana"/>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ill>
        <patternFill patternType="solid">
          <fgColor theme="8" tint="0.79998168889431442"/>
          <bgColor theme="5" tint="0.39997558519241921"/>
        </patternFill>
      </fill>
      <protection locked="0" hidden="0"/>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Light16" defaultPivotStyle="PivotStyleLight16">
    <tableStyle name="PivotTable Style 1" table="0" count="1" xr9:uid="{00000000-0011-0000-FFFF-FFFF00000000}">
      <tableStyleElement type="wholeTable" dxfId="460"/>
    </tableStyle>
  </tableStyles>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s>
    <c:plotArea>
      <c:layout/>
      <c:pieChart>
        <c:varyColors val="1"/>
        <c:ser>
          <c:idx val="0"/>
          <c:order val="0"/>
          <c:tx>
            <c:v>Total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C0E-4AD7-B6C4-A2D9DF0F570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C0E-4AD7-B6C4-A2D9DF0F570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C0E-4AD7-B6C4-A2D9DF0F570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C0E-4AD7-B6C4-A2D9DF0F570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C0E-4AD7-B6C4-A2D9DF0F570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5"/>
              <c:pt idx="0">
                <c:v>Strongly Agree</c:v>
              </c:pt>
              <c:pt idx="1">
                <c:v>Agree</c:v>
              </c:pt>
              <c:pt idx="2">
                <c:v>Neutral</c:v>
              </c:pt>
              <c:pt idx="3">
                <c:v>Disagree</c:v>
              </c:pt>
              <c:pt idx="4">
                <c:v>Strongly Disagree</c:v>
              </c:pt>
            </c:strLit>
          </c:cat>
          <c:val>
            <c:numLit>
              <c:formatCode>General</c:formatCode>
              <c:ptCount val="5"/>
              <c:pt idx="0">
                <c:v>0.37666666666666665</c:v>
              </c:pt>
              <c:pt idx="1">
                <c:v>0.25666666666666665</c:v>
              </c:pt>
              <c:pt idx="2">
                <c:v>0.1</c:v>
              </c:pt>
              <c:pt idx="3">
                <c:v>0.19</c:v>
              </c:pt>
              <c:pt idx="4">
                <c:v>7.6666666666666661E-2</c:v>
              </c:pt>
            </c:numLit>
          </c:val>
          <c:extLst>
            <c:ext xmlns:c16="http://schemas.microsoft.com/office/drawing/2014/chart" uri="{C3380CC4-5D6E-409C-BE32-E72D297353CC}">
              <c16:uniqueId val="{0000000A-0C0E-4AD7-B6C4-A2D9DF0F5702}"/>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[EXCEL-DLF-EAB-Teacher-Morale-Diagnostic-Survey-Analysis-Tool.xlsx]Time and Resources!PivotTable17</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'Time and Resources'!$D$22</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'Time and Resources'!$C$23:$C$28</c:f>
              <c:strCache>
                <c:ptCount val="6"/>
                <c:pt idx="0">
                  <c:v>5</c:v>
                </c:pt>
                <c:pt idx="1">
                  <c:v>4</c:v>
                </c:pt>
                <c:pt idx="2">
                  <c:v>3</c:v>
                </c:pt>
                <c:pt idx="3">
                  <c:v>2</c:v>
                </c:pt>
                <c:pt idx="4">
                  <c:v>1</c:v>
                </c:pt>
                <c:pt idx="5">
                  <c:v>0</c:v>
                </c:pt>
              </c:strCache>
            </c:strRef>
          </c:cat>
          <c:val>
            <c:numRef>
              <c:f>'Time and Resources'!$D$23:$D$28</c:f>
              <c:numCache>
                <c:formatCode>0%</c:formatCode>
                <c:ptCount val="6"/>
                <c:pt idx="0">
                  <c:v>0.3968253968253968</c:v>
                </c:pt>
                <c:pt idx="1">
                  <c:v>0.36507936507936506</c:v>
                </c:pt>
                <c:pt idx="2">
                  <c:v>0.15079365079365079</c:v>
                </c:pt>
                <c:pt idx="3">
                  <c:v>7.9365079365079361E-2</c:v>
                </c:pt>
                <c:pt idx="4">
                  <c:v>7.9365079365079361E-3</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[EXCEL-DLF-EAB-Teacher-Morale-Diagnostic-Survey-Analysis-Tool.xlsx]Time and Resources!PivotTable3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'Time and Resources'!$D$36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'Time and Resources'!$C$37:$C$42</c:f>
              <c:strCache>
                <c:ptCount val="6"/>
                <c:pt idx="0">
                  <c:v>5</c:v>
                </c:pt>
                <c:pt idx="1">
                  <c:v>4</c:v>
                </c:pt>
                <c:pt idx="2">
                  <c:v>3</c:v>
                </c:pt>
                <c:pt idx="3">
                  <c:v>2</c:v>
                </c:pt>
                <c:pt idx="4">
                  <c:v>1</c:v>
                </c:pt>
                <c:pt idx="5">
                  <c:v>0</c:v>
                </c:pt>
              </c:strCache>
            </c:strRef>
          </c:cat>
          <c:val>
            <c:numRef>
              <c:f>'Time and Resources'!$D$37:$D$42</c:f>
              <c:numCache>
                <c:formatCode>0%</c:formatCode>
                <c:ptCount val="6"/>
                <c:pt idx="0">
                  <c:v>0.42857142857142855</c:v>
                </c:pt>
                <c:pt idx="1">
                  <c:v>0.46825396825396826</c:v>
                </c:pt>
                <c:pt idx="2">
                  <c:v>6.3492063492063489E-2</c:v>
                </c:pt>
                <c:pt idx="3">
                  <c:v>3.968253968253968E-2</c:v>
                </c:pt>
                <c:pt idx="4">
                  <c:v>0</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[EXCEL-DLF-EAB-Teacher-Morale-Diagnostic-Survey-Analysis-Tool.xlsx]Leadership Trust and Values!PivotTable2</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s>
    <c:plotArea>
      <c:layout/>
      <c:barChart>
        <c:barDir val="bar"/>
        <c:grouping val="clustered"/>
        <c:varyColors val="0"/>
        <c:ser>
          <c:idx val="0"/>
          <c:order val="0"/>
          <c:tx>
            <c:strRef>
              <c:f>'Leadership Trust and Values'!$D$8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Trust and Values'!$C$9:$C$14</c:f>
              <c:strCache>
                <c:ptCount val="6"/>
                <c:pt idx="0">
                  <c:v>5</c:v>
                </c:pt>
                <c:pt idx="1">
                  <c:v>4</c:v>
                </c:pt>
                <c:pt idx="2">
                  <c:v>3</c:v>
                </c:pt>
                <c:pt idx="3">
                  <c:v>2</c:v>
                </c:pt>
                <c:pt idx="4">
                  <c:v>1</c:v>
                </c:pt>
                <c:pt idx="5">
                  <c:v>0</c:v>
                </c:pt>
              </c:strCache>
            </c:strRef>
          </c:cat>
          <c:val>
            <c:numRef>
              <c:f>'Leadership Trust and Values'!$D$9:$D$14</c:f>
              <c:numCache>
                <c:formatCode>0%</c:formatCode>
                <c:ptCount val="6"/>
                <c:pt idx="0">
                  <c:v>0.60317460317460314</c:v>
                </c:pt>
                <c:pt idx="1">
                  <c:v>0.32539682539682541</c:v>
                </c:pt>
                <c:pt idx="2">
                  <c:v>6.3492063492063489E-2</c:v>
                </c:pt>
                <c:pt idx="3">
                  <c:v>0</c:v>
                </c:pt>
                <c:pt idx="4">
                  <c:v>7.9365079365079361E-3</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[EXCEL-DLF-EAB-Teacher-Morale-Diagnostic-Survey-Analysis-Tool.xlsx]Leadership Trust and Values!PivotTable17</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'Leadership Trust and Values'!$D$22</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Trust and Values'!$C$23:$C$28</c:f>
              <c:strCache>
                <c:ptCount val="6"/>
                <c:pt idx="0">
                  <c:v>5</c:v>
                </c:pt>
                <c:pt idx="1">
                  <c:v>4</c:v>
                </c:pt>
                <c:pt idx="2">
                  <c:v>3</c:v>
                </c:pt>
                <c:pt idx="3">
                  <c:v>2</c:v>
                </c:pt>
                <c:pt idx="4">
                  <c:v>1</c:v>
                </c:pt>
                <c:pt idx="5">
                  <c:v>0</c:v>
                </c:pt>
              </c:strCache>
            </c:strRef>
          </c:cat>
          <c:val>
            <c:numRef>
              <c:f>'Leadership Trust and Values'!$D$23:$D$28</c:f>
              <c:numCache>
                <c:formatCode>0%</c:formatCode>
                <c:ptCount val="6"/>
                <c:pt idx="0">
                  <c:v>0.29365079365079366</c:v>
                </c:pt>
                <c:pt idx="1">
                  <c:v>0.3888888888888889</c:v>
                </c:pt>
                <c:pt idx="2">
                  <c:v>0.23015873015873015</c:v>
                </c:pt>
                <c:pt idx="3">
                  <c:v>7.9365079365079361E-2</c:v>
                </c:pt>
                <c:pt idx="4">
                  <c:v>0</c:v>
                </c:pt>
                <c:pt idx="5">
                  <c:v>7.9365079365079361E-3</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[EXCEL-DLF-EAB-Teacher-Morale-Diagnostic-Survey-Analysis-Tool.xlsx]Leadership Trust and Values!PivotTable3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'Leadership Trust and Values'!$D$36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Trust and Values'!$C$37:$C$42</c:f>
              <c:strCache>
                <c:ptCount val="6"/>
                <c:pt idx="0">
                  <c:v>5</c:v>
                </c:pt>
                <c:pt idx="1">
                  <c:v>4</c:v>
                </c:pt>
                <c:pt idx="2">
                  <c:v>3</c:v>
                </c:pt>
                <c:pt idx="3">
                  <c:v>2</c:v>
                </c:pt>
                <c:pt idx="4">
                  <c:v>1</c:v>
                </c:pt>
                <c:pt idx="5">
                  <c:v>0</c:v>
                </c:pt>
              </c:strCache>
            </c:strRef>
          </c:cat>
          <c:val>
            <c:numRef>
              <c:f>'Leadership Trust and Values'!$D$37:$D$42</c:f>
              <c:numCache>
                <c:formatCode>0%</c:formatCode>
                <c:ptCount val="6"/>
                <c:pt idx="0">
                  <c:v>0.3888888888888889</c:v>
                </c:pt>
                <c:pt idx="1">
                  <c:v>0.3968253968253968</c:v>
                </c:pt>
                <c:pt idx="2">
                  <c:v>0.17460317460317459</c:v>
                </c:pt>
                <c:pt idx="3">
                  <c:v>2.3809523809523808E-2</c:v>
                </c:pt>
                <c:pt idx="4">
                  <c:v>0</c:v>
                </c:pt>
                <c:pt idx="5">
                  <c:v>1.5873015873015872E-2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[EXCEL-DLF-EAB-Teacher-Morale-Diagnostic-Survey-Analysis-Tool.xlsx]Leadership Trust and Values!PivotTable4</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'Leadership Trust and Values'!$D$50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Trust and Values'!$C$51:$C$56</c:f>
              <c:strCache>
                <c:ptCount val="6"/>
                <c:pt idx="0">
                  <c:v>5</c:v>
                </c:pt>
                <c:pt idx="1">
                  <c:v>4</c:v>
                </c:pt>
                <c:pt idx="2">
                  <c:v>3</c:v>
                </c:pt>
                <c:pt idx="3">
                  <c:v>2</c:v>
                </c:pt>
                <c:pt idx="4">
                  <c:v>1</c:v>
                </c:pt>
                <c:pt idx="5">
                  <c:v>0</c:v>
                </c:pt>
              </c:strCache>
            </c:strRef>
          </c:cat>
          <c:val>
            <c:numRef>
              <c:f>'Leadership Trust and Values'!$D$51:$D$56</c:f>
              <c:numCache>
                <c:formatCode>0%</c:formatCode>
                <c:ptCount val="6"/>
                <c:pt idx="0">
                  <c:v>0.34126984126984128</c:v>
                </c:pt>
                <c:pt idx="1">
                  <c:v>0.2857142857142857</c:v>
                </c:pt>
                <c:pt idx="2">
                  <c:v>0.26190476190476192</c:v>
                </c:pt>
                <c:pt idx="3">
                  <c:v>7.9365079365079361E-2</c:v>
                </c:pt>
                <c:pt idx="4">
                  <c:v>0</c:v>
                </c:pt>
                <c:pt idx="5">
                  <c:v>3.1746031746031744E-2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[EXCEL-DLF-EAB-Teacher-Morale-Diagnostic-Survey-Analysis-Tool.xlsx]Leadership Trust and Values!PivotTable5</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'Leadership Trust and Values'!$D$64</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Trust and Values'!$C$65:$C$70</c:f>
              <c:strCache>
                <c:ptCount val="6"/>
                <c:pt idx="0">
                  <c:v>5</c:v>
                </c:pt>
                <c:pt idx="1">
                  <c:v>4</c:v>
                </c:pt>
                <c:pt idx="2">
                  <c:v>3</c:v>
                </c:pt>
                <c:pt idx="3">
                  <c:v>2</c:v>
                </c:pt>
                <c:pt idx="4">
                  <c:v>1</c:v>
                </c:pt>
                <c:pt idx="5">
                  <c:v>0</c:v>
                </c:pt>
              </c:strCache>
            </c:strRef>
          </c:cat>
          <c:val>
            <c:numRef>
              <c:f>'Leadership Trust and Values'!$D$65:$D$70</c:f>
              <c:numCache>
                <c:formatCode>0%</c:formatCode>
                <c:ptCount val="6"/>
                <c:pt idx="0">
                  <c:v>0.51587301587301593</c:v>
                </c:pt>
                <c:pt idx="1">
                  <c:v>0.34920634920634919</c:v>
                </c:pt>
                <c:pt idx="2">
                  <c:v>7.9365079365079361E-2</c:v>
                </c:pt>
                <c:pt idx="3">
                  <c:v>2.3809523809523808E-2</c:v>
                </c:pt>
                <c:pt idx="4">
                  <c:v>7.9365079365079361E-3</c:v>
                </c:pt>
                <c:pt idx="5">
                  <c:v>2.3809523809523808E-2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[EXCEL-DLF-EAB-Teacher-Morale-Diagnostic-Survey-Analysis-Tool.xlsx]Ownership and Input!PivotTable2</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'Ownership and Input'!$D$8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'Ownership and Input'!$C$9:$C$14</c:f>
              <c:strCache>
                <c:ptCount val="6"/>
                <c:pt idx="0">
                  <c:v>5</c:v>
                </c:pt>
                <c:pt idx="1">
                  <c:v>4</c:v>
                </c:pt>
                <c:pt idx="2">
                  <c:v>3</c:v>
                </c:pt>
                <c:pt idx="3">
                  <c:v>2</c:v>
                </c:pt>
                <c:pt idx="4">
                  <c:v>1</c:v>
                </c:pt>
                <c:pt idx="5">
                  <c:v>0</c:v>
                </c:pt>
              </c:strCache>
            </c:strRef>
          </c:cat>
          <c:val>
            <c:numRef>
              <c:f>'Ownership and Input'!$D$9:$D$14</c:f>
              <c:numCache>
                <c:formatCode>0%</c:formatCode>
                <c:ptCount val="6"/>
                <c:pt idx="0">
                  <c:v>0.45238095238095238</c:v>
                </c:pt>
                <c:pt idx="1">
                  <c:v>0.37301587301587302</c:v>
                </c:pt>
                <c:pt idx="2">
                  <c:v>0.14285714285714285</c:v>
                </c:pt>
                <c:pt idx="3">
                  <c:v>3.1746031746031744E-2</c:v>
                </c:pt>
                <c:pt idx="4">
                  <c:v>0</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[EXCEL-DLF-EAB-Teacher-Morale-Diagnostic-Survey-Analysis-Tool.xlsx]Ownership and Input!PivotTable17</c:name>
    <c:fmtId val="11"/>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'Ownership and Input'!$D$22</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'Ownership and Input'!$C$23:$C$28</c:f>
              <c:strCache>
                <c:ptCount val="6"/>
                <c:pt idx="0">
                  <c:v>5</c:v>
                </c:pt>
                <c:pt idx="1">
                  <c:v>4</c:v>
                </c:pt>
                <c:pt idx="2">
                  <c:v>3</c:v>
                </c:pt>
                <c:pt idx="3">
                  <c:v>2</c:v>
                </c:pt>
                <c:pt idx="4">
                  <c:v>1</c:v>
                </c:pt>
                <c:pt idx="5">
                  <c:v>0</c:v>
                </c:pt>
              </c:strCache>
            </c:strRef>
          </c:cat>
          <c:val>
            <c:numRef>
              <c:f>'Ownership and Input'!$D$23:$D$28</c:f>
              <c:numCache>
                <c:formatCode>0%</c:formatCode>
                <c:ptCount val="6"/>
                <c:pt idx="0">
                  <c:v>0.20634920634920634</c:v>
                </c:pt>
                <c:pt idx="1">
                  <c:v>0.26190476190476192</c:v>
                </c:pt>
                <c:pt idx="2">
                  <c:v>0.30952380952380953</c:v>
                </c:pt>
                <c:pt idx="3">
                  <c:v>0.12698412698412698</c:v>
                </c:pt>
                <c:pt idx="4">
                  <c:v>5.5555555555555552E-2</c:v>
                </c:pt>
                <c:pt idx="5">
                  <c:v>3.968253968253968E-2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[EXCEL-DLF-EAB-Teacher-Morale-Diagnostic-Survey-Analysis-Tool.xlsx]Ownership and Input!PivotTable3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'Ownership and Input'!$D$36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'Ownership and Input'!$C$37:$C$42</c:f>
              <c:strCache>
                <c:ptCount val="6"/>
                <c:pt idx="0">
                  <c:v>5</c:v>
                </c:pt>
                <c:pt idx="1">
                  <c:v>4</c:v>
                </c:pt>
                <c:pt idx="2">
                  <c:v>3</c:v>
                </c:pt>
                <c:pt idx="3">
                  <c:v>2</c:v>
                </c:pt>
                <c:pt idx="4">
                  <c:v>1</c:v>
                </c:pt>
                <c:pt idx="5">
                  <c:v>0</c:v>
                </c:pt>
              </c:strCache>
            </c:strRef>
          </c:cat>
          <c:val>
            <c:numRef>
              <c:f>'Ownership and Input'!$D$37:$D$42</c:f>
              <c:numCache>
                <c:formatCode>0%</c:formatCode>
                <c:ptCount val="6"/>
                <c:pt idx="0">
                  <c:v>0.45238095238095238</c:v>
                </c:pt>
                <c:pt idx="1">
                  <c:v>0.31746031746031744</c:v>
                </c:pt>
                <c:pt idx="2">
                  <c:v>0.12698412698412698</c:v>
                </c:pt>
                <c:pt idx="3">
                  <c:v>5.5555555555555552E-2</c:v>
                </c:pt>
                <c:pt idx="4">
                  <c:v>7.9365079365079361E-3</c:v>
                </c:pt>
                <c:pt idx="5">
                  <c:v>3.968253968253968E-2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[EXCEL-DLF-EAB-Teacher-Morale-Diagnostic-Survey-Analysis-Tool.xlsx]Measurement and Progress!PivotTable7</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'Measurement and Progress'!$D$8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'Measurement and Progress'!$C$9:$C$14</c:f>
              <c:strCache>
                <c:ptCount val="6"/>
                <c:pt idx="0">
                  <c:v>5</c:v>
                </c:pt>
                <c:pt idx="1">
                  <c:v>4</c:v>
                </c:pt>
                <c:pt idx="2">
                  <c:v>3</c:v>
                </c:pt>
                <c:pt idx="3">
                  <c:v>2</c:v>
                </c:pt>
                <c:pt idx="4">
                  <c:v>1</c:v>
                </c:pt>
                <c:pt idx="5">
                  <c:v>0</c:v>
                </c:pt>
              </c:strCache>
            </c:strRef>
          </c:cat>
          <c:val>
            <c:numRef>
              <c:f>'Measurement and Progress'!$D$9:$D$14</c:f>
              <c:numCache>
                <c:formatCode>0%</c:formatCode>
                <c:ptCount val="6"/>
                <c:pt idx="0">
                  <c:v>0.44444444444444442</c:v>
                </c:pt>
                <c:pt idx="1">
                  <c:v>0.3968253968253968</c:v>
                </c:pt>
                <c:pt idx="2">
                  <c:v>0.11904761904761904</c:v>
                </c:pt>
                <c:pt idx="3">
                  <c:v>3.1746031746031744E-2</c:v>
                </c:pt>
                <c:pt idx="4">
                  <c:v>7.9365079365079361E-3</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[EXCEL-DLF-EAB-Teacher-Morale-Diagnostic-Survey-Analysis-Tool.xlsx]Ownership and Input!PivotTable4</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'Ownership and Input'!$D$50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'Ownership and Input'!$C$51:$C$56</c:f>
              <c:strCache>
                <c:ptCount val="6"/>
                <c:pt idx="0">
                  <c:v>5</c:v>
                </c:pt>
                <c:pt idx="1">
                  <c:v>4</c:v>
                </c:pt>
                <c:pt idx="2">
                  <c:v>3</c:v>
                </c:pt>
                <c:pt idx="3">
                  <c:v>2</c:v>
                </c:pt>
                <c:pt idx="4">
                  <c:v>1</c:v>
                </c:pt>
                <c:pt idx="5">
                  <c:v>0</c:v>
                </c:pt>
              </c:strCache>
            </c:strRef>
          </c:cat>
          <c:val>
            <c:numRef>
              <c:f>'Ownership and Input'!$D$51:$D$56</c:f>
              <c:numCache>
                <c:formatCode>0%</c:formatCode>
                <c:ptCount val="6"/>
                <c:pt idx="0">
                  <c:v>0.46825396825396826</c:v>
                </c:pt>
                <c:pt idx="1">
                  <c:v>0.37301587301587302</c:v>
                </c:pt>
                <c:pt idx="2">
                  <c:v>9.5238095238095233E-2</c:v>
                </c:pt>
                <c:pt idx="3">
                  <c:v>4.7619047619047616E-2</c:v>
                </c:pt>
                <c:pt idx="4">
                  <c:v>7.9365079365079361E-3</c:v>
                </c:pt>
                <c:pt idx="5">
                  <c:v>7.9365079365079361E-3</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[EXCEL-DLF-EAB-Teacher-Morale-Diagnostic-Survey-Analysis-Tool.xlsx]Recognition and Value!PivotTable2</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'Recognition and Value'!$D$8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'Recognition and Value'!$C$9:$C$14</c:f>
              <c:strCache>
                <c:ptCount val="6"/>
                <c:pt idx="0">
                  <c:v>5</c:v>
                </c:pt>
                <c:pt idx="1">
                  <c:v>4</c:v>
                </c:pt>
                <c:pt idx="2">
                  <c:v>3</c:v>
                </c:pt>
                <c:pt idx="3">
                  <c:v>2</c:v>
                </c:pt>
                <c:pt idx="4">
                  <c:v>1</c:v>
                </c:pt>
                <c:pt idx="5">
                  <c:v>0</c:v>
                </c:pt>
              </c:strCache>
            </c:strRef>
          </c:cat>
          <c:val>
            <c:numRef>
              <c:f>'Recognition and Value'!$D$9:$D$14</c:f>
              <c:numCache>
                <c:formatCode>0%</c:formatCode>
                <c:ptCount val="6"/>
                <c:pt idx="0">
                  <c:v>0.13492063492063491</c:v>
                </c:pt>
                <c:pt idx="1">
                  <c:v>0.41269841269841268</c:v>
                </c:pt>
                <c:pt idx="2">
                  <c:v>0.29365079365079366</c:v>
                </c:pt>
                <c:pt idx="3">
                  <c:v>0.13492063492063491</c:v>
                </c:pt>
                <c:pt idx="4">
                  <c:v>2.3809523809523808E-2</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[EXCEL-DLF-EAB-Teacher-Morale-Diagnostic-Survey-Analysis-Tool.xlsx]Recognition and Value!PivotTable17</c:name>
    <c:fmtId val="1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'Recognition and Value'!$D$22</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'Recognition and Value'!$C$23:$C$28</c:f>
              <c:strCache>
                <c:ptCount val="6"/>
                <c:pt idx="0">
                  <c:v>5</c:v>
                </c:pt>
                <c:pt idx="1">
                  <c:v>4</c:v>
                </c:pt>
                <c:pt idx="2">
                  <c:v>3</c:v>
                </c:pt>
                <c:pt idx="3">
                  <c:v>2</c:v>
                </c:pt>
                <c:pt idx="4">
                  <c:v>1</c:v>
                </c:pt>
                <c:pt idx="5">
                  <c:v>0</c:v>
                </c:pt>
              </c:strCache>
            </c:strRef>
          </c:cat>
          <c:val>
            <c:numRef>
              <c:f>'Recognition and Value'!$D$23:$D$28</c:f>
              <c:numCache>
                <c:formatCode>0%</c:formatCode>
                <c:ptCount val="6"/>
                <c:pt idx="0">
                  <c:v>0.34126984126984128</c:v>
                </c:pt>
                <c:pt idx="1">
                  <c:v>0.37301587301587302</c:v>
                </c:pt>
                <c:pt idx="2">
                  <c:v>0.17460317460317459</c:v>
                </c:pt>
                <c:pt idx="3">
                  <c:v>8.7301587301587297E-2</c:v>
                </c:pt>
                <c:pt idx="4">
                  <c:v>7.9365079365079361E-3</c:v>
                </c:pt>
                <c:pt idx="5">
                  <c:v>1.5873015873015872E-2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[EXCEL-DLF-EAB-Teacher-Morale-Diagnostic-Survey-Analysis-Tool.xlsx]Recognition and Value!PivotTable3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'Recognition and Value'!$D$36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'Recognition and Value'!$C$37:$C$42</c:f>
              <c:strCache>
                <c:ptCount val="6"/>
                <c:pt idx="0">
                  <c:v>5</c:v>
                </c:pt>
                <c:pt idx="1">
                  <c:v>4</c:v>
                </c:pt>
                <c:pt idx="2">
                  <c:v>3</c:v>
                </c:pt>
                <c:pt idx="3">
                  <c:v>2</c:v>
                </c:pt>
                <c:pt idx="4">
                  <c:v>1</c:v>
                </c:pt>
                <c:pt idx="5">
                  <c:v>0</c:v>
                </c:pt>
              </c:strCache>
            </c:strRef>
          </c:cat>
          <c:val>
            <c:numRef>
              <c:f>'Recognition and Value'!$D$37:$D$42</c:f>
              <c:numCache>
                <c:formatCode>0%</c:formatCode>
                <c:ptCount val="6"/>
                <c:pt idx="0">
                  <c:v>0.2857142857142857</c:v>
                </c:pt>
                <c:pt idx="1">
                  <c:v>0.41269841269841268</c:v>
                </c:pt>
                <c:pt idx="2">
                  <c:v>0.19047619047619047</c:v>
                </c:pt>
                <c:pt idx="3">
                  <c:v>0.10317460317460317</c:v>
                </c:pt>
                <c:pt idx="4">
                  <c:v>7.9365079365079361E-3</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[EXCEL-DLF-EAB-Teacher-Morale-Diagnostic-Survey-Analysis-Tool.xlsx]Recognition and Value!PivotTable4</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'Recognition and Value'!$D$50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'Recognition and Value'!$C$51:$C$56</c:f>
              <c:strCache>
                <c:ptCount val="6"/>
                <c:pt idx="0">
                  <c:v>5</c:v>
                </c:pt>
                <c:pt idx="1">
                  <c:v>4</c:v>
                </c:pt>
                <c:pt idx="2">
                  <c:v>3</c:v>
                </c:pt>
                <c:pt idx="3">
                  <c:v>2</c:v>
                </c:pt>
                <c:pt idx="4">
                  <c:v>1</c:v>
                </c:pt>
                <c:pt idx="5">
                  <c:v>0</c:v>
                </c:pt>
              </c:strCache>
            </c:strRef>
          </c:cat>
          <c:val>
            <c:numRef>
              <c:f>'Recognition and Value'!$D$51:$D$56</c:f>
              <c:numCache>
                <c:formatCode>0%</c:formatCode>
                <c:ptCount val="6"/>
                <c:pt idx="0">
                  <c:v>0.23015873015873015</c:v>
                </c:pt>
                <c:pt idx="1">
                  <c:v>0.32539682539682541</c:v>
                </c:pt>
                <c:pt idx="2">
                  <c:v>0.16666666666666666</c:v>
                </c:pt>
                <c:pt idx="3">
                  <c:v>0.19047619047619047</c:v>
                </c:pt>
                <c:pt idx="4">
                  <c:v>5.5555555555555552E-2</c:v>
                </c:pt>
                <c:pt idx="5">
                  <c:v>3.1746031746031744E-2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[EXCEL-DLF-EAB-Teacher-Morale-Diagnostic-Survey-Analysis-Tool.xlsx]Professional Growth!PivotTable2</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'Professional Growth'!$D$8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'Professional Growth'!$C$9:$C$14</c:f>
              <c:strCache>
                <c:ptCount val="6"/>
                <c:pt idx="0">
                  <c:v>5</c:v>
                </c:pt>
                <c:pt idx="1">
                  <c:v>4</c:v>
                </c:pt>
                <c:pt idx="2">
                  <c:v>3</c:v>
                </c:pt>
                <c:pt idx="3">
                  <c:v>2</c:v>
                </c:pt>
                <c:pt idx="4">
                  <c:v>1</c:v>
                </c:pt>
                <c:pt idx="5">
                  <c:v>0</c:v>
                </c:pt>
              </c:strCache>
            </c:strRef>
          </c:cat>
          <c:val>
            <c:numRef>
              <c:f>'Professional Growth'!$D$9:$D$14</c:f>
              <c:numCache>
                <c:formatCode>0%</c:formatCode>
                <c:ptCount val="6"/>
                <c:pt idx="0">
                  <c:v>0.22222222222222221</c:v>
                </c:pt>
                <c:pt idx="1">
                  <c:v>0.48412698412698413</c:v>
                </c:pt>
                <c:pt idx="2">
                  <c:v>0.16666666666666666</c:v>
                </c:pt>
                <c:pt idx="3">
                  <c:v>7.1428571428571425E-2</c:v>
                </c:pt>
                <c:pt idx="4">
                  <c:v>0</c:v>
                </c:pt>
                <c:pt idx="5">
                  <c:v>5.5555555555555552E-2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[EXCEL-DLF-EAB-Teacher-Morale-Diagnostic-Survey-Analysis-Tool.xlsx]Professional Growth!PivotTable17</c:name>
    <c:fmtId val="18"/>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'Professional Growth'!$D$22</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'Professional Growth'!$C$23:$C$28</c:f>
              <c:strCache>
                <c:ptCount val="6"/>
                <c:pt idx="0">
                  <c:v>5</c:v>
                </c:pt>
                <c:pt idx="1">
                  <c:v>4</c:v>
                </c:pt>
                <c:pt idx="2">
                  <c:v>3</c:v>
                </c:pt>
                <c:pt idx="3">
                  <c:v>2</c:v>
                </c:pt>
                <c:pt idx="4">
                  <c:v>1</c:v>
                </c:pt>
                <c:pt idx="5">
                  <c:v>0</c:v>
                </c:pt>
              </c:strCache>
            </c:strRef>
          </c:cat>
          <c:val>
            <c:numRef>
              <c:f>'Professional Growth'!$D$23:$D$28</c:f>
              <c:numCache>
                <c:formatCode>0%</c:formatCode>
                <c:ptCount val="6"/>
                <c:pt idx="0">
                  <c:v>0.47619047619047616</c:v>
                </c:pt>
                <c:pt idx="1">
                  <c:v>0.2857142857142857</c:v>
                </c:pt>
                <c:pt idx="2">
                  <c:v>0.1984126984126984</c:v>
                </c:pt>
                <c:pt idx="3">
                  <c:v>3.1746031746031744E-2</c:v>
                </c:pt>
                <c:pt idx="4">
                  <c:v>0</c:v>
                </c:pt>
                <c:pt idx="5">
                  <c:v>7.9365079365079361E-3</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[EXCEL-DLF-EAB-Teacher-Morale-Diagnostic-Survey-Analysis-Tool.xlsx]Professional Growth!PivotTable3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'Professional Growth'!$D$36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'Professional Growth'!$C$37:$C$42</c:f>
              <c:strCache>
                <c:ptCount val="6"/>
                <c:pt idx="0">
                  <c:v>5</c:v>
                </c:pt>
                <c:pt idx="1">
                  <c:v>4</c:v>
                </c:pt>
                <c:pt idx="2">
                  <c:v>3</c:v>
                </c:pt>
                <c:pt idx="3">
                  <c:v>2</c:v>
                </c:pt>
                <c:pt idx="4">
                  <c:v>1</c:v>
                </c:pt>
                <c:pt idx="5">
                  <c:v>0</c:v>
                </c:pt>
              </c:strCache>
            </c:strRef>
          </c:cat>
          <c:val>
            <c:numRef>
              <c:f>'Professional Growth'!$D$37:$D$42</c:f>
              <c:numCache>
                <c:formatCode>0%</c:formatCode>
                <c:ptCount val="6"/>
                <c:pt idx="0">
                  <c:v>0.11904761904761904</c:v>
                </c:pt>
                <c:pt idx="1">
                  <c:v>0.27777777777777779</c:v>
                </c:pt>
                <c:pt idx="2">
                  <c:v>0.34126984126984128</c:v>
                </c:pt>
                <c:pt idx="3">
                  <c:v>0.15873015873015872</c:v>
                </c:pt>
                <c:pt idx="4">
                  <c:v>3.968253968253968E-2</c:v>
                </c:pt>
                <c:pt idx="5">
                  <c:v>6.3492063492063489E-2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[EXCEL-DLF-EAB-Teacher-Morale-Diagnostic-Survey-Analysis-Tool.xlsx]Measurement and Progress!PivotTable8</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
        <c:idx val="47"/>
        <c:spPr>
          <a:solidFill>
            <a:schemeClr val="accent1"/>
          </a:solidFill>
          <a:ln w="19050">
            <a:solidFill>
              <a:schemeClr val="lt1"/>
            </a:solidFill>
          </a:ln>
          <a:effectLst/>
        </c:spPr>
      </c:pivotFmt>
    </c:pivotFmts>
    <c:plotArea>
      <c:layout/>
      <c:barChart>
        <c:barDir val="bar"/>
        <c:grouping val="clustered"/>
        <c:varyColors val="0"/>
        <c:ser>
          <c:idx val="0"/>
          <c:order val="0"/>
          <c:tx>
            <c:strRef>
              <c:f>'Measurement and Progress'!$D$22</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'Measurement and Progress'!$C$23:$C$28</c:f>
              <c:strCache>
                <c:ptCount val="6"/>
                <c:pt idx="0">
                  <c:v>5</c:v>
                </c:pt>
                <c:pt idx="1">
                  <c:v>4</c:v>
                </c:pt>
                <c:pt idx="2">
                  <c:v>3</c:v>
                </c:pt>
                <c:pt idx="3">
                  <c:v>2</c:v>
                </c:pt>
                <c:pt idx="4">
                  <c:v>1</c:v>
                </c:pt>
                <c:pt idx="5">
                  <c:v>0</c:v>
                </c:pt>
              </c:strCache>
            </c:strRef>
          </c:cat>
          <c:val>
            <c:numRef>
              <c:f>'Measurement and Progress'!$D$23:$D$28</c:f>
              <c:numCache>
                <c:formatCode>0%</c:formatCode>
                <c:ptCount val="6"/>
                <c:pt idx="0">
                  <c:v>0.5714285714285714</c:v>
                </c:pt>
                <c:pt idx="1">
                  <c:v>0.2857142857142857</c:v>
                </c:pt>
                <c:pt idx="2">
                  <c:v>7.9365079365079361E-2</c:v>
                </c:pt>
                <c:pt idx="3">
                  <c:v>5.5555555555555552E-2</c:v>
                </c:pt>
                <c:pt idx="4">
                  <c:v>7.9365079365079361E-3</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[EXCEL-DLF-EAB-Teacher-Morale-Diagnostic-Survey-Analysis-Tool.xlsx]Measurement and Progress!PivotTable9</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s>
    <c:plotArea>
      <c:layout/>
      <c:barChart>
        <c:barDir val="bar"/>
        <c:grouping val="clustered"/>
        <c:varyColors val="0"/>
        <c:ser>
          <c:idx val="0"/>
          <c:order val="0"/>
          <c:tx>
            <c:strRef>
              <c:f>'Measurement and Progress'!$D$36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'Measurement and Progress'!$C$37:$C$42</c:f>
              <c:strCache>
                <c:ptCount val="6"/>
                <c:pt idx="0">
                  <c:v>5</c:v>
                </c:pt>
                <c:pt idx="1">
                  <c:v>4</c:v>
                </c:pt>
                <c:pt idx="2">
                  <c:v>3</c:v>
                </c:pt>
                <c:pt idx="3">
                  <c:v>2</c:v>
                </c:pt>
                <c:pt idx="4">
                  <c:v>1</c:v>
                </c:pt>
                <c:pt idx="5">
                  <c:v>0</c:v>
                </c:pt>
              </c:strCache>
            </c:strRef>
          </c:cat>
          <c:val>
            <c:numRef>
              <c:f>'Measurement and Progress'!$D$37:$D$42</c:f>
              <c:numCache>
                <c:formatCode>0%</c:formatCode>
                <c:ptCount val="6"/>
                <c:pt idx="0">
                  <c:v>9.5238095238095233E-2</c:v>
                </c:pt>
                <c:pt idx="1">
                  <c:v>0.29365079365079366</c:v>
                </c:pt>
                <c:pt idx="2">
                  <c:v>0.33333333333333331</c:v>
                </c:pt>
                <c:pt idx="3">
                  <c:v>0.17460317460317459</c:v>
                </c:pt>
                <c:pt idx="4">
                  <c:v>4.7619047619047616E-2</c:v>
                </c:pt>
                <c:pt idx="5">
                  <c:v>5.5555555555555552E-2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[EXCEL-DLF-EAB-Teacher-Morale-Diagnostic-Survey-Analysis-Tool.xlsx]Personal Safety and Belonging!PivotTable2</c:name>
    <c:fmtId val="1"/>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'Personal Safety and Belonging'!$D$8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'Personal Safety and Belonging'!$C$9:$C$14</c:f>
              <c:strCache>
                <c:ptCount val="6"/>
                <c:pt idx="0">
                  <c:v>5</c:v>
                </c:pt>
                <c:pt idx="1">
                  <c:v>4</c:v>
                </c:pt>
                <c:pt idx="2">
                  <c:v>3</c:v>
                </c:pt>
                <c:pt idx="3">
                  <c:v>2</c:v>
                </c:pt>
                <c:pt idx="4">
                  <c:v>1</c:v>
                </c:pt>
                <c:pt idx="5">
                  <c:v>0</c:v>
                </c:pt>
              </c:strCache>
            </c:strRef>
          </c:cat>
          <c:val>
            <c:numRef>
              <c:f>'Personal Safety and Belonging'!$D$9:$D$14</c:f>
              <c:numCache>
                <c:formatCode>0%</c:formatCode>
                <c:ptCount val="6"/>
                <c:pt idx="0">
                  <c:v>0.6428571428571429</c:v>
                </c:pt>
                <c:pt idx="1">
                  <c:v>0.31746031746031744</c:v>
                </c:pt>
                <c:pt idx="2">
                  <c:v>3.1746031746031744E-2</c:v>
                </c:pt>
                <c:pt idx="3">
                  <c:v>7.9365079365079361E-3</c:v>
                </c:pt>
                <c:pt idx="4">
                  <c:v>0</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[EXCEL-DLF-EAB-Teacher-Morale-Diagnostic-Survey-Analysis-Tool.xlsx]Personal Safety and Belonging!PivotTable17</c:name>
    <c:fmtId val="1"/>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'Personal Safety and Belonging'!$D$22</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'Personal Safety and Belonging'!$C$23:$C$28</c:f>
              <c:strCache>
                <c:ptCount val="6"/>
                <c:pt idx="0">
                  <c:v>5</c:v>
                </c:pt>
                <c:pt idx="1">
                  <c:v>4</c:v>
                </c:pt>
                <c:pt idx="2">
                  <c:v>3</c:v>
                </c:pt>
                <c:pt idx="3">
                  <c:v>2</c:v>
                </c:pt>
                <c:pt idx="4">
                  <c:v>1</c:v>
                </c:pt>
                <c:pt idx="5">
                  <c:v>0</c:v>
                </c:pt>
              </c:strCache>
            </c:strRef>
          </c:cat>
          <c:val>
            <c:numRef>
              <c:f>'Personal Safety and Belonging'!$D$23:$D$28</c:f>
              <c:numCache>
                <c:formatCode>0%</c:formatCode>
                <c:ptCount val="6"/>
                <c:pt idx="0">
                  <c:v>0.34920634920634919</c:v>
                </c:pt>
                <c:pt idx="1">
                  <c:v>0.45238095238095238</c:v>
                </c:pt>
                <c:pt idx="2">
                  <c:v>9.5238095238095233E-2</c:v>
                </c:pt>
                <c:pt idx="3">
                  <c:v>6.3492063492063489E-2</c:v>
                </c:pt>
                <c:pt idx="4">
                  <c:v>1.5873015873015872E-2</c:v>
                </c:pt>
                <c:pt idx="5">
                  <c:v>2.3809523809523808E-2</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[EXCEL-DLF-EAB-Teacher-Morale-Diagnostic-Survey-Analysis-Tool.xlsx]Personal Safety and Belonging!PivotTable3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s>
    <c:plotArea>
      <c:layout/>
      <c:barChart>
        <c:barDir val="bar"/>
        <c:grouping val="clustered"/>
        <c:varyColors val="0"/>
        <c:ser>
          <c:idx val="0"/>
          <c:order val="0"/>
          <c:tx>
            <c:strRef>
              <c:f>'Personal Safety and Belonging'!$D$36</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'Personal Safety and Belonging'!$C$37:$C$42</c:f>
              <c:strCache>
                <c:ptCount val="6"/>
                <c:pt idx="0">
                  <c:v>5</c:v>
                </c:pt>
                <c:pt idx="1">
                  <c:v>4</c:v>
                </c:pt>
                <c:pt idx="2">
                  <c:v>3</c:v>
                </c:pt>
                <c:pt idx="3">
                  <c:v>2</c:v>
                </c:pt>
                <c:pt idx="4">
                  <c:v>1</c:v>
                </c:pt>
                <c:pt idx="5">
                  <c:v>0</c:v>
                </c:pt>
              </c:strCache>
            </c:strRef>
          </c:cat>
          <c:val>
            <c:numRef>
              <c:f>'Personal Safety and Belonging'!$D$37:$D$42</c:f>
              <c:numCache>
                <c:formatCode>0%</c:formatCode>
                <c:ptCount val="6"/>
                <c:pt idx="0">
                  <c:v>0.58730158730158732</c:v>
                </c:pt>
                <c:pt idx="1">
                  <c:v>0.31746031746031744</c:v>
                </c:pt>
                <c:pt idx="2">
                  <c:v>8.7301587301587297E-2</c:v>
                </c:pt>
                <c:pt idx="3">
                  <c:v>7.9365079365079361E-3</c:v>
                </c:pt>
                <c:pt idx="4">
                  <c:v>0</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[EXCEL-DLF-EAB-Teacher-Morale-Diagnostic-Survey-Analysis-Tool.xlsx]Personal Safety and Belonging!PivotTable4</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'Personal Safety and Belonging'!$D$50</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'Personal Safety and Belonging'!$C$51:$C$56</c:f>
              <c:strCache>
                <c:ptCount val="6"/>
                <c:pt idx="0">
                  <c:v>5</c:v>
                </c:pt>
                <c:pt idx="1">
                  <c:v>4</c:v>
                </c:pt>
                <c:pt idx="2">
                  <c:v>3</c:v>
                </c:pt>
                <c:pt idx="3">
                  <c:v>2</c:v>
                </c:pt>
                <c:pt idx="4">
                  <c:v>1</c:v>
                </c:pt>
                <c:pt idx="5">
                  <c:v>0</c:v>
                </c:pt>
              </c:strCache>
            </c:strRef>
          </c:cat>
          <c:val>
            <c:numRef>
              <c:f>'Personal Safety and Belonging'!$D$51:$D$56</c:f>
              <c:numCache>
                <c:formatCode>0%</c:formatCode>
                <c:ptCount val="6"/>
                <c:pt idx="0">
                  <c:v>0.60317460317460314</c:v>
                </c:pt>
                <c:pt idx="1">
                  <c:v>0.2857142857142857</c:v>
                </c:pt>
                <c:pt idx="2">
                  <c:v>7.9365079365079361E-2</c:v>
                </c:pt>
                <c:pt idx="3">
                  <c:v>3.1746031746031744E-2</c:v>
                </c:pt>
                <c:pt idx="4">
                  <c:v>0</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[EXCEL-DLF-EAB-Teacher-Morale-Diagnostic-Survey-Analysis-Tool.xlsx]Time and Resources!PivotTable2</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3"/>
          </a:solidFill>
          <a:ln w="19050">
            <a:solidFill>
              <a:schemeClr val="lt1"/>
            </a:solidFill>
          </a:ln>
          <a:effectLst/>
        </c:spPr>
      </c:pivotFmt>
      <c:pivotFmt>
        <c:idx val="17"/>
        <c:spPr>
          <a:solidFill>
            <a:schemeClr val="accent4"/>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4"/>
          </a:solidFill>
          <a:ln w="19050">
            <a:solidFill>
              <a:schemeClr val="lt1"/>
            </a:solidFill>
          </a:ln>
          <a:effectLst/>
        </c:spPr>
      </c:pivotFmt>
      <c:pivotFmt>
        <c:idx val="26"/>
        <c:spPr>
          <a:solidFill>
            <a:schemeClr val="accent3"/>
          </a:solidFill>
          <a:ln w="19050">
            <a:solidFill>
              <a:schemeClr val="lt1"/>
            </a:solidFill>
          </a:ln>
          <a:effectLst/>
        </c:spPr>
      </c:pivotFmt>
      <c:pivotFmt>
        <c:idx val="27"/>
        <c:spPr>
          <a:solidFill>
            <a:schemeClr val="accent6"/>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pivotFmt>
      <c:pivotFmt>
        <c:idx val="36"/>
        <c:spPr>
          <a:solidFill>
            <a:schemeClr val="accent6"/>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4"/>
          </a:solidFill>
          <a:ln w="19050">
            <a:solidFill>
              <a:schemeClr val="lt1"/>
            </a:solidFill>
          </a:ln>
          <a:effectLst/>
        </c:spPr>
      </c:pivotFmt>
      <c:pivotFmt>
        <c:idx val="39"/>
        <c:spPr>
          <a:solidFill>
            <a:schemeClr val="accent3"/>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5"/>
          </a:solidFill>
          <a:ln w="19050">
            <a:solidFill>
              <a:schemeClr val="lt1"/>
            </a:solidFill>
          </a:ln>
          <a:effectLst/>
        </c:spPr>
      </c:pivotFmt>
      <c:pivotFmt>
        <c:idx val="43"/>
        <c:spPr>
          <a:solidFill>
            <a:schemeClr val="accent3"/>
          </a:solidFill>
          <a:ln w="19050">
            <a:solidFill>
              <a:schemeClr val="lt1"/>
            </a:solidFill>
          </a:ln>
          <a:effectLst/>
        </c:spPr>
      </c:pivotFmt>
      <c:pivotFmt>
        <c:idx val="44"/>
        <c:spPr>
          <a:solidFill>
            <a:schemeClr val="accent4"/>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6"/>
          </a:solidFill>
          <a:ln w="19050">
            <a:solidFill>
              <a:schemeClr val="lt1"/>
            </a:solidFill>
          </a:ln>
          <a:effectLst/>
        </c:spPr>
      </c:pivotFmt>
    </c:pivotFmts>
    <c:plotArea>
      <c:layout/>
      <c:barChart>
        <c:barDir val="bar"/>
        <c:grouping val="clustered"/>
        <c:varyColors val="0"/>
        <c:ser>
          <c:idx val="0"/>
          <c:order val="0"/>
          <c:tx>
            <c:strRef>
              <c:f>'Time and Resources'!$D$8</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1-7887-4BBD-B1C0-01BBA6806525}"/>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887-4BBD-B1C0-01BBA6806525}"/>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887-4BBD-B1C0-01BBA6806525}"/>
              </c:ext>
            </c:extLst>
          </c:dPt>
          <c:dPt>
            <c:idx val="3"/>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7-7887-4BBD-B1C0-01BBA680652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887-4BBD-B1C0-01BBA6806525}"/>
              </c:ext>
            </c:extLst>
          </c:dPt>
          <c:dPt>
            <c:idx val="5"/>
            <c:invertIfNegative val="0"/>
            <c:bubble3D val="0"/>
            <c:extLst>
              <c:ext xmlns:c16="http://schemas.microsoft.com/office/drawing/2014/chart" uri="{C3380CC4-5D6E-409C-BE32-E72D297353CC}">
                <c16:uniqueId val="{00000011-6399-4A40-99E6-A636E178F2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'Time and Resources'!$C$9:$C$14</c:f>
              <c:strCache>
                <c:ptCount val="6"/>
                <c:pt idx="0">
                  <c:v>5</c:v>
                </c:pt>
                <c:pt idx="1">
                  <c:v>4</c:v>
                </c:pt>
                <c:pt idx="2">
                  <c:v>3</c:v>
                </c:pt>
                <c:pt idx="3">
                  <c:v>2</c:v>
                </c:pt>
                <c:pt idx="4">
                  <c:v>1</c:v>
                </c:pt>
                <c:pt idx="5">
                  <c:v>0</c:v>
                </c:pt>
              </c:strCache>
            </c:strRef>
          </c:cat>
          <c:val>
            <c:numRef>
              <c:f>'Time and Resources'!$D$9:$D$14</c:f>
              <c:numCache>
                <c:formatCode>0%</c:formatCode>
                <c:ptCount val="6"/>
                <c:pt idx="0">
                  <c:v>0.44444444444444442</c:v>
                </c:pt>
                <c:pt idx="1">
                  <c:v>0.37301587301587302</c:v>
                </c:pt>
                <c:pt idx="2">
                  <c:v>0.1111111111111111</c:v>
                </c:pt>
                <c:pt idx="3">
                  <c:v>6.3492063492063489E-2</c:v>
                </c:pt>
                <c:pt idx="4">
                  <c:v>7.9365079365079361E-3</c:v>
                </c:pt>
                <c:pt idx="5">
                  <c:v>0</c:v>
                </c:pt>
              </c:numCache>
            </c:numRef>
          </c:val>
          <c:extLst>
            <c:ext xmlns:c16="http://schemas.microsoft.com/office/drawing/2014/chart" uri="{C3380CC4-5D6E-409C-BE32-E72D297353CC}">
              <c16:uniqueId val="{0000000A-5FE8-44E9-B5D9-01A7B75C0B4B}"/>
            </c:ext>
          </c:extLst>
        </c:ser>
        <c:dLbls>
          <c:showLegendKey val="0"/>
          <c:showVal val="0"/>
          <c:showCatName val="0"/>
          <c:showSerName val="0"/>
          <c:showPercent val="0"/>
          <c:showBubbleSize val="0"/>
        </c:dLbls>
        <c:gapWidth val="100"/>
        <c:axId val="995021264"/>
        <c:axId val="995024504"/>
      </c:barChart>
      <c:valAx>
        <c:axId val="995024504"/>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995021264"/>
        <c:crosses val="autoZero"/>
        <c:crossBetween val="between"/>
      </c:valAx>
      <c:catAx>
        <c:axId val="995021264"/>
        <c:scaling>
          <c:orientation val="maxMin"/>
        </c:scaling>
        <c:delete val="1"/>
        <c:axPos val="l"/>
        <c:numFmt formatCode="General" sourceLinked="1"/>
        <c:majorTickMark val="out"/>
        <c:minorTickMark val="none"/>
        <c:tickLblPos val="nextTo"/>
        <c:crossAx val="995024504"/>
        <c:crosses val="autoZero"/>
        <c:auto val="1"/>
        <c:lblAlgn val="ctr"/>
        <c:lblOffset val="100"/>
        <c:noMultiLvlLbl val="0"/>
      </c:catAx>
      <c:spPr>
        <a:noFill/>
        <a:ln>
          <a:noFill/>
        </a:ln>
        <a:effectLst/>
      </c:spPr>
    </c:plotArea>
    <c:plotVisOnly val="1"/>
    <c:dispBlanksAs val="gap"/>
    <c:showDLblsOverMax val="0"/>
    <c:extLst/>
  </c:chart>
  <c:spPr>
    <a:solidFill>
      <a:schemeClr val="accent1">
        <a:lumMod val="20000"/>
        <a:lumOff val="80000"/>
      </a:schemeClr>
    </a:solidFill>
    <a:ln w="19050" cap="flat" cmpd="sng" algn="ctr">
      <a:solidFill>
        <a:schemeClr val="accent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7.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5.png"/><Relationship Id="rId5" Type="http://schemas.openxmlformats.org/officeDocument/2006/relationships/chart" Target="../charts/chart16.xml"/><Relationship Id="rId4"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8.png"/><Relationship Id="rId5" Type="http://schemas.openxmlformats.org/officeDocument/2006/relationships/image" Target="../media/image5.png"/><Relationship Id="rId4"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9.png"/><Relationship Id="rId5" Type="http://schemas.openxmlformats.org/officeDocument/2006/relationships/image" Target="../media/image5.png"/><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10.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122291</xdr:rowOff>
    </xdr:from>
    <xdr:ext cx="1362075" cy="611992"/>
    <xdr:pic>
      <xdr:nvPicPr>
        <xdr:cNvPr id="2" name="Picture 1">
          <a:extLst>
            <a:ext uri="{FF2B5EF4-FFF2-40B4-BE49-F238E27FC236}">
              <a16:creationId xmlns:a16="http://schemas.microsoft.com/office/drawing/2014/main" id="{997C541B-A011-4B12-9431-193FA9919E69}"/>
            </a:ext>
          </a:extLst>
        </xdr:cNvPr>
        <xdr:cNvPicPr>
          <a:picLocks noChangeAspect="1"/>
        </xdr:cNvPicPr>
      </xdr:nvPicPr>
      <xdr:blipFill>
        <a:blip xmlns:r="http://schemas.openxmlformats.org/officeDocument/2006/relationships" r:embed="rId1"/>
        <a:stretch>
          <a:fillRect/>
        </a:stretch>
      </xdr:blipFill>
      <xdr:spPr>
        <a:xfrm>
          <a:off x="104775" y="122291"/>
          <a:ext cx="1362075" cy="611992"/>
        </a:xfrm>
        <a:prstGeom prst="rect">
          <a:avLst/>
        </a:prstGeom>
      </xdr:spPr>
    </xdr:pic>
    <xdr:clientData/>
  </xdr:oneCellAnchor>
  <xdr:oneCellAnchor>
    <xdr:from>
      <xdr:col>0</xdr:col>
      <xdr:colOff>453572</xdr:colOff>
      <xdr:row>3</xdr:row>
      <xdr:rowOff>0</xdr:rowOff>
    </xdr:from>
    <xdr:ext cx="7384142" cy="10303205"/>
    <xdr:sp macro="" textlink="">
      <xdr:nvSpPr>
        <xdr:cNvPr id="3" name="TextBox 2">
          <a:extLst>
            <a:ext uri="{FF2B5EF4-FFF2-40B4-BE49-F238E27FC236}">
              <a16:creationId xmlns:a16="http://schemas.microsoft.com/office/drawing/2014/main" id="{CBF31F12-E9DF-EDB9-AB98-A9AC870BCA41}"/>
            </a:ext>
          </a:extLst>
        </xdr:cNvPr>
        <xdr:cNvSpPr txBox="1"/>
      </xdr:nvSpPr>
      <xdr:spPr bwMode="gray">
        <a:xfrm>
          <a:off x="453572" y="1397000"/>
          <a:ext cx="7384142" cy="10303205"/>
        </a:xfrm>
        <a:prstGeom prst="rect">
          <a:avLst/>
        </a:prstGeom>
        <a:noFill/>
      </xdr:spPr>
      <xdr:txBody>
        <a:bodyPr vertOverflow="clip" horzOverflow="clip" wrap="square" lIns="0" tIns="0" rIns="0" bIns="0" rtlCol="0" anchor="t">
          <a:spAutoFit/>
        </a:bodyPr>
        <a:lstStyle/>
        <a:p>
          <a:pPr eaLnBrk="1" fontAlgn="auto" latinLnBrk="0" hangingPunct="1"/>
          <a:r>
            <a:rPr lang="en-US" sz="1100" b="0" i="0" baseline="0">
              <a:effectLst/>
              <a:latin typeface="+mn-lt"/>
              <a:ea typeface="+mn-ea"/>
              <a:cs typeface="+mn-cs"/>
            </a:rPr>
            <a:t>Follow the instructions below to use the template: </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1. First, in the tab labeled "Key," fill out the "School District Info" table and the "Schools" table.</a:t>
          </a:r>
        </a:p>
        <a:p>
          <a:pPr eaLnBrk="1" fontAlgn="auto" latinLnBrk="0" hangingPunct="1"/>
          <a:endParaRPr lang="en-US" sz="900">
            <a:effectLst/>
          </a:endParaRPr>
        </a:p>
        <a:p>
          <a:pPr eaLnBrk="1" fontAlgn="auto" latinLnBrk="0" hangingPunct="1"/>
          <a:r>
            <a:rPr lang="en-US" sz="1100" b="1" i="0" baseline="0">
              <a:effectLst/>
              <a:latin typeface="+mn-lt"/>
              <a:ea typeface="+mn-ea"/>
              <a:cs typeface="+mn-cs"/>
            </a:rPr>
            <a:t>**Do not edit the "Scale" tables as these are used as references for the data reporting tabs.** If you used a different scale, please reach out to your EAB dedicated advisor for assistance.</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2. Copy and paste your survey data into the tab labelled </a:t>
          </a:r>
          <a:r>
            <a:rPr lang="en-US" sz="1100" b="1" i="0" baseline="0">
              <a:effectLst/>
              <a:latin typeface="+mn-lt"/>
              <a:ea typeface="+mn-ea"/>
              <a:cs typeface="+mn-cs"/>
            </a:rPr>
            <a:t>"Data-Numerical"</a:t>
          </a:r>
          <a:r>
            <a:rPr lang="en-US" sz="1100" b="0" i="0" baseline="0">
              <a:effectLst/>
              <a:latin typeface="+mn-lt"/>
              <a:ea typeface="+mn-ea"/>
              <a:cs typeface="+mn-cs"/>
            </a:rPr>
            <a:t>.</a:t>
          </a:r>
          <a:r>
            <a:rPr lang="en-US" sz="1100" b="1" i="0" baseline="0">
              <a:effectLst/>
              <a:latin typeface="+mn-lt"/>
              <a:ea typeface="+mn-ea"/>
              <a:cs typeface="+mn-cs"/>
            </a:rPr>
            <a:t> </a:t>
          </a:r>
          <a:r>
            <a:rPr lang="en-US" sz="1100" b="0" i="0" baseline="0">
              <a:effectLst/>
              <a:latin typeface="+mn-lt"/>
              <a:ea typeface="+mn-ea"/>
              <a:cs typeface="+mn-cs"/>
            </a:rPr>
            <a:t>Enter your survey data in the same order as the headings in the "Data-Numerical" tab in order for the template to calculate reports correctly. Make sure the # of responses matches your raw data</a:t>
          </a:r>
          <a:r>
            <a:rPr lang="en-US" sz="1100" b="1" i="0" baseline="0">
              <a:effectLst/>
              <a:latin typeface="+mn-lt"/>
              <a:ea typeface="+mn-ea"/>
              <a:cs typeface="+mn-cs"/>
            </a:rPr>
            <a:t>. Delete any leftover 'sample' data.</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*If your district's n-value is greater than the sample data's n-value, highlight the last row of data on the "Data-Numerical" tab and double click to add formulas to additional cells. Your additional data should autopopulate at this time.</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*If your district's n-value is less than the sample data's n-value, highlight remaining 'sample' data, right click and select 'clear contents'. After, highlight those same empty cells, right click, and select 'delete rows'. </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3. Ensure that any non-response in the 'Data-Numerical' tab is input as a 0. Using N/A, no response, blank cells, etc. in the "Data-Numerical" tab will disrupt the tables and analyses.</a:t>
          </a:r>
        </a:p>
        <a:p>
          <a:pPr eaLnBrk="1" fontAlgn="auto" latinLnBrk="0" hangingPunct="1"/>
          <a:endParaRPr lang="en-US" sz="900">
            <a:effectLst/>
          </a:endParaRPr>
        </a:p>
        <a:p>
          <a:pPr eaLnBrk="1" fontAlgn="auto" latinLnBrk="0" hangingPunct="1"/>
          <a:r>
            <a:rPr lang="en-US" sz="1100" b="1" i="0" baseline="0">
              <a:effectLst/>
              <a:latin typeface="+mn-lt"/>
              <a:ea typeface="+mn-ea"/>
              <a:cs typeface="+mn-cs"/>
            </a:rPr>
            <a:t>**Do not enter data into the "Data-Response" tab. Response data will auto-populate based on the "Data-Numerical" tab.**</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4. Check the "Data-Response" tab to ensure the # of responses matches the "Data-Numerical" tab. *See instructions in step #2 to delete or add additional data.</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5. Once the survey data is in the template, select the "Data" heading in Excel and </a:t>
          </a:r>
          <a:r>
            <a:rPr lang="en-US" sz="1100" b="1" i="0" baseline="0">
              <a:effectLst/>
              <a:latin typeface="+mn-lt"/>
              <a:ea typeface="+mn-ea"/>
              <a:cs typeface="+mn-cs"/>
            </a:rPr>
            <a:t>click "Refresh All"</a:t>
          </a:r>
          <a:r>
            <a:rPr lang="en-US" sz="1100" b="0" i="0" baseline="0">
              <a:effectLst/>
              <a:latin typeface="+mn-lt"/>
              <a:ea typeface="+mn-ea"/>
              <a:cs typeface="+mn-cs"/>
            </a:rPr>
            <a:t>.</a:t>
          </a:r>
          <a:r>
            <a:rPr lang="en-US" sz="1100" b="1" i="0" baseline="0">
              <a:effectLst/>
              <a:latin typeface="+mn-lt"/>
              <a:ea typeface="+mn-ea"/>
              <a:cs typeface="+mn-cs"/>
            </a:rPr>
            <a:t> </a:t>
          </a:r>
          <a:r>
            <a:rPr lang="en-US" sz="1100" b="0" i="0" baseline="0">
              <a:effectLst/>
              <a:latin typeface="+mn-lt"/>
              <a:ea typeface="+mn-ea"/>
              <a:cs typeface="+mn-cs"/>
            </a:rPr>
            <a:t>If you do not click "Refresh All," the tables and charts will not update with your data.</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6. Review the dark blue threat area tabs and the teal "Measurement and Progress" tab. Ensure that each table is sorted from 5 to 1 (or 0 for any question that includes a no response in the data). </a:t>
          </a:r>
        </a:p>
        <a:p>
          <a:pPr eaLnBrk="1" fontAlgn="auto" latinLnBrk="0" hangingPunct="1"/>
          <a:endParaRPr lang="en-US" sz="900">
            <a:effectLst/>
          </a:endParaRPr>
        </a:p>
        <a:p>
          <a:pPr eaLnBrk="1" fontAlgn="auto" latinLnBrk="0" hangingPunct="1"/>
          <a:r>
            <a:rPr lang="en-US" sz="1100" b="1" i="0" baseline="0">
              <a:effectLst/>
              <a:latin typeface="+mn-lt"/>
              <a:ea typeface="+mn-ea"/>
              <a:cs typeface="+mn-cs"/>
            </a:rPr>
            <a:t>**If the tables are not in decending response order, the orange "Overview" tab could miscalculate your Overall District Score.**</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7. Navigate to the orange "Overview" tab and filter the two tables from largest to smallest in order to sort results correctly.</a:t>
          </a:r>
        </a:p>
        <a:p>
          <a:pPr eaLnBrk="1" fontAlgn="auto" latinLnBrk="0" hangingPunct="1"/>
          <a:endParaRPr lang="en-US" sz="900">
            <a:effectLst/>
          </a:endParaRPr>
        </a:p>
        <a:p>
          <a:pPr eaLnBrk="1" fontAlgn="auto" latinLnBrk="0" hangingPunct="1"/>
          <a:r>
            <a:rPr lang="en-US" sz="1100" b="1" i="0" baseline="0">
              <a:effectLst/>
              <a:latin typeface="+mn-lt"/>
              <a:ea typeface="+mn-ea"/>
              <a:cs typeface="+mn-cs"/>
            </a:rPr>
            <a:t>**When reviewing results in the "Overview" tab, both tables will be affected by any school filtering done to the tables in the teal and dark blue threat area tabs. Ensure that you have removed all school-level filters from these tabs before reviewing the "Overview" tables in order to review accurate district-level results.**</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8. Once the data is entered and the tables are in the correct order, follow the instructions found on each tab to analyze your data. We recommend reviewing the questions provided in each tab to guide your analysis of the data provided in the tables.</a:t>
          </a:r>
        </a:p>
        <a:p>
          <a:pPr eaLnBrk="1" fontAlgn="auto" latinLnBrk="0" hangingPunct="1"/>
          <a:endParaRPr lang="en-US" sz="900">
            <a:effectLst/>
          </a:endParaRPr>
        </a:p>
        <a:p>
          <a:pPr eaLnBrk="1" fontAlgn="auto" latinLnBrk="0" hangingPunct="1"/>
          <a:r>
            <a:rPr lang="en-US" sz="1100" b="0" i="0" baseline="0">
              <a:effectLst/>
              <a:latin typeface="+mn-lt"/>
              <a:ea typeface="+mn-ea"/>
              <a:cs typeface="+mn-cs"/>
            </a:rPr>
            <a:t>DISCLAIMERS: There are some hidden cells in the orange "Overview" and dark blue threat area tabs. They are used to calculate the </a:t>
          </a:r>
          <a:r>
            <a:rPr lang="en-US" sz="1100" b="1" i="0" baseline="0">
              <a:effectLst/>
              <a:latin typeface="+mn-lt"/>
              <a:ea typeface="+mn-ea"/>
              <a:cs typeface="+mn-cs"/>
            </a:rPr>
            <a:t>Overall District Score</a:t>
          </a:r>
          <a:r>
            <a:rPr lang="en-US" sz="1100" b="0" i="0" baseline="0">
              <a:effectLst/>
              <a:latin typeface="+mn-lt"/>
              <a:ea typeface="+mn-ea"/>
              <a:cs typeface="+mn-cs"/>
            </a:rPr>
            <a:t>. Please do not remove or edit these cells or the scoring will not be accurate. If cells 43-53 on the "Overview" tab are not hidden, hide them or DO NOT edit them. These directly calculate the Overall District Score. If they are edited, all calculations will be incorrect. </a:t>
          </a:r>
          <a:r>
            <a:rPr lang="en-US" sz="1100" b="1" i="0" baseline="0">
              <a:effectLst/>
              <a:latin typeface="+mn-lt"/>
              <a:ea typeface="+mn-ea"/>
              <a:cs typeface="+mn-cs"/>
            </a:rPr>
            <a:t>Only the survey questions denoted with an * are included in the calculation of the Overall District Score as the other questions are specific to a respondent's school, not the entire district</a:t>
          </a:r>
          <a:r>
            <a:rPr lang="en-US" sz="1100" b="0" i="0" baseline="0">
              <a:effectLst/>
              <a:latin typeface="+mn-lt"/>
              <a:ea typeface="+mn-ea"/>
              <a:cs typeface="+mn-cs"/>
            </a:rPr>
            <a:t>. Additionally, if individual questions are 'missing' responses (e.g., there are no 'Strongly Agree' responses, this could impact the overview tab. Reach out to EAB (see below) for any questions or to troubleshoot  this issue.</a:t>
          </a:r>
        </a:p>
        <a:p>
          <a:pPr eaLnBrk="1" fontAlgn="auto" latinLnBrk="0" hangingPunct="1"/>
          <a:endParaRPr lang="en-US" sz="900">
            <a:effectLst/>
          </a:endParaRPr>
        </a:p>
        <a:p>
          <a:r>
            <a:rPr lang="en-US" sz="1100" b="1" i="0" baseline="0">
              <a:effectLst/>
              <a:latin typeface="+mn-lt"/>
              <a:ea typeface="+mn-ea"/>
              <a:cs typeface="+mn-cs"/>
            </a:rPr>
            <a:t>For questions, please reach out to Olivia Rios at orios@eab.com or Mac Sinclair at msinclair@eab.com </a:t>
          </a:r>
          <a:endParaRPr lang="en-US" sz="900" dirty="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172509</xdr:colOff>
      <xdr:row>0</xdr:row>
      <xdr:rowOff>65406</xdr:rowOff>
    </xdr:from>
    <xdr:ext cx="3185053" cy="361446"/>
    <xdr:sp macro="" textlink="">
      <xdr:nvSpPr>
        <xdr:cNvPr id="2" name="TextBox 1">
          <a:extLst>
            <a:ext uri="{FF2B5EF4-FFF2-40B4-BE49-F238E27FC236}">
              <a16:creationId xmlns:a16="http://schemas.microsoft.com/office/drawing/2014/main" id="{376071F1-55BE-4173-BB76-3AF4B72A5B5C}"/>
            </a:ext>
          </a:extLst>
        </xdr:cNvPr>
        <xdr:cNvSpPr txBox="1">
          <a:spLocks noChangeAspect="1"/>
        </xdr:cNvSpPr>
      </xdr:nvSpPr>
      <xdr:spPr bwMode="gray">
        <a:xfrm>
          <a:off x="172509" y="65406"/>
          <a:ext cx="3185053"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Key</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131234</xdr:colOff>
      <xdr:row>10</xdr:row>
      <xdr:rowOff>0</xdr:rowOff>
    </xdr:from>
    <xdr:ext cx="4402666" cy="155877"/>
    <xdr:sp macro="" textlink="">
      <xdr:nvSpPr>
        <xdr:cNvPr id="2" name="TextBox 1">
          <a:extLst>
            <a:ext uri="{FF2B5EF4-FFF2-40B4-BE49-F238E27FC236}">
              <a16:creationId xmlns:a16="http://schemas.microsoft.com/office/drawing/2014/main" id="{4E62AF2F-0704-4746-87F6-E5CC05F64F34}"/>
            </a:ext>
          </a:extLst>
        </xdr:cNvPr>
        <xdr:cNvSpPr txBox="1">
          <a:spLocks noChangeAspect="1"/>
        </xdr:cNvSpPr>
      </xdr:nvSpPr>
      <xdr:spPr bwMode="gray">
        <a:xfrm>
          <a:off x="7543095" y="818444"/>
          <a:ext cx="4402666" cy="155877"/>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0" i="1" u="none" strike="noStrike" kern="0" cap="none" spc="0" normalizeH="0" baseline="0" noProof="0" dirty="0">
            <a:ln>
              <a:noFill/>
            </a:ln>
            <a:solidFill>
              <a:schemeClr val="tx1"/>
            </a:solidFill>
            <a:effectLst/>
            <a:uLnTx/>
            <a:uFillTx/>
            <a:latin typeface="+mn-lt"/>
          </a:endParaRPr>
        </a:p>
      </xdr:txBody>
    </xdr:sp>
    <xdr:clientData/>
  </xdr:oneCellAnchor>
  <xdr:oneCellAnchor>
    <xdr:from>
      <xdr:col>6</xdr:col>
      <xdr:colOff>119804</xdr:colOff>
      <xdr:row>10</xdr:row>
      <xdr:rowOff>0</xdr:rowOff>
    </xdr:from>
    <xdr:ext cx="2832946" cy="271100"/>
    <xdr:sp macro="" textlink="">
      <xdr:nvSpPr>
        <xdr:cNvPr id="3" name="TextBox 2">
          <a:extLst>
            <a:ext uri="{FF2B5EF4-FFF2-40B4-BE49-F238E27FC236}">
              <a16:creationId xmlns:a16="http://schemas.microsoft.com/office/drawing/2014/main" id="{C329AB75-56E6-4D6D-83DE-68800C1D2DB8}"/>
            </a:ext>
          </a:extLst>
        </xdr:cNvPr>
        <xdr:cNvSpPr txBox="1">
          <a:spLocks noChangeAspect="1"/>
        </xdr:cNvSpPr>
      </xdr:nvSpPr>
      <xdr:spPr bwMode="gray">
        <a:xfrm>
          <a:off x="14961486" y="2199409"/>
          <a:ext cx="2832946" cy="271100"/>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endParaRPr kumimoji="0" lang="en-US" sz="1800" b="0" i="0" u="none" strike="noStrike" kern="0" cap="none" spc="0" normalizeH="0" baseline="0" noProof="0" dirty="0">
            <a:ln>
              <a:noFill/>
            </a:ln>
            <a:solidFill>
              <a:schemeClr val="tx1"/>
            </a:solidFill>
            <a:effectLst/>
            <a:uLnTx/>
            <a:uFillTx/>
            <a:latin typeface="Rockwell"/>
          </a:endParaRPr>
        </a:p>
      </xdr:txBody>
    </xdr:sp>
    <xdr:clientData/>
  </xdr:oneCellAnchor>
  <xdr:oneCellAnchor>
    <xdr:from>
      <xdr:col>1</xdr:col>
      <xdr:colOff>1019177</xdr:colOff>
      <xdr:row>0</xdr:row>
      <xdr:rowOff>84666</xdr:rowOff>
    </xdr:from>
    <xdr:ext cx="4781548" cy="450532"/>
    <xdr:sp macro="" textlink="">
      <xdr:nvSpPr>
        <xdr:cNvPr id="4" name="TextBox 3">
          <a:extLst>
            <a:ext uri="{FF2B5EF4-FFF2-40B4-BE49-F238E27FC236}">
              <a16:creationId xmlns:a16="http://schemas.microsoft.com/office/drawing/2014/main" id="{47240B20-2A90-4DE7-AB6D-746C37462E10}"/>
            </a:ext>
          </a:extLst>
        </xdr:cNvPr>
        <xdr:cNvSpPr txBox="1">
          <a:spLocks noChangeAspect="1"/>
        </xdr:cNvSpPr>
      </xdr:nvSpPr>
      <xdr:spPr bwMode="gray">
        <a:xfrm>
          <a:off x="1343027" y="84666"/>
          <a:ext cx="4781548" cy="450532"/>
        </a:xfrm>
        <a:prstGeom prst="rect">
          <a:avLst/>
        </a:prstGeom>
        <a:noFill/>
      </xdr:spPr>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Overview </a:t>
          </a:r>
          <a:endParaRPr kumimoji="0" lang="en-US" sz="2400" b="0" i="0" u="none" strike="noStrike" kern="0" cap="none" spc="0" normalizeH="0" baseline="0" noProof="0" dirty="0">
            <a:ln>
              <a:noFill/>
            </a:ln>
            <a:solidFill>
              <a:schemeClr val="accent3"/>
            </a:solidFill>
            <a:effectLst/>
            <a:uLnTx/>
            <a:uFillTx/>
            <a:latin typeface="Rockwell"/>
          </a:endParaRPr>
        </a:p>
      </xdr:txBody>
    </xdr:sp>
    <xdr:clientData/>
  </xdr:oneCellAnchor>
  <xdr:oneCellAnchor>
    <xdr:from>
      <xdr:col>1</xdr:col>
      <xdr:colOff>113510</xdr:colOff>
      <xdr:row>3</xdr:row>
      <xdr:rowOff>122238</xdr:rowOff>
    </xdr:from>
    <xdr:ext cx="2584964" cy="271100"/>
    <xdr:sp macro="" textlink="">
      <xdr:nvSpPr>
        <xdr:cNvPr id="9" name="TextBox 8">
          <a:extLst>
            <a:ext uri="{FF2B5EF4-FFF2-40B4-BE49-F238E27FC236}">
              <a16:creationId xmlns:a16="http://schemas.microsoft.com/office/drawing/2014/main" id="{A611CFD7-73A6-4B31-841F-67111209271F}"/>
            </a:ext>
          </a:extLst>
        </xdr:cNvPr>
        <xdr:cNvSpPr txBox="1">
          <a:spLocks noChangeAspect="1"/>
        </xdr:cNvSpPr>
      </xdr:nvSpPr>
      <xdr:spPr bwMode="gray">
        <a:xfrm>
          <a:off x="434835" y="948503"/>
          <a:ext cx="2584964" cy="271100"/>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1800" b="0" i="0" u="none" strike="noStrike" kern="0" cap="none" spc="0" normalizeH="0" baseline="0" noProof="0" dirty="0">
              <a:ln>
                <a:noFill/>
              </a:ln>
              <a:solidFill>
                <a:schemeClr val="bg1"/>
              </a:solidFill>
              <a:effectLst/>
              <a:uLnTx/>
              <a:uFillTx/>
              <a:latin typeface="Rockwell"/>
            </a:rPr>
            <a:t>Overall District Score</a:t>
          </a:r>
        </a:p>
      </xdr:txBody>
    </xdr:sp>
    <xdr:clientData/>
  </xdr:oneCellAnchor>
  <xdr:twoCellAnchor editAs="oneCell">
    <xdr:from>
      <xdr:col>0</xdr:col>
      <xdr:colOff>110067</xdr:colOff>
      <xdr:row>0</xdr:row>
      <xdr:rowOff>38118</xdr:rowOff>
    </xdr:from>
    <xdr:to>
      <xdr:col>1</xdr:col>
      <xdr:colOff>800524</xdr:colOff>
      <xdr:row>0</xdr:row>
      <xdr:rowOff>506179</xdr:rowOff>
    </xdr:to>
    <xdr:pic>
      <xdr:nvPicPr>
        <xdr:cNvPr id="10" name="Picture 9">
          <a:extLst>
            <a:ext uri="{FF2B5EF4-FFF2-40B4-BE49-F238E27FC236}">
              <a16:creationId xmlns:a16="http://schemas.microsoft.com/office/drawing/2014/main" id="{7BBB632A-2E5A-46A9-AC59-DAA35F7A5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67" y="38118"/>
          <a:ext cx="1018540" cy="468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119804</xdr:colOff>
      <xdr:row>10</xdr:row>
      <xdr:rowOff>0</xdr:rowOff>
    </xdr:from>
    <xdr:ext cx="2832946" cy="271100"/>
    <xdr:sp macro="" textlink="">
      <xdr:nvSpPr>
        <xdr:cNvPr id="5" name="TextBox 4">
          <a:extLst>
            <a:ext uri="{FF2B5EF4-FFF2-40B4-BE49-F238E27FC236}">
              <a16:creationId xmlns:a16="http://schemas.microsoft.com/office/drawing/2014/main" id="{1B837AFB-FE0A-4311-9846-D2BEC03217FD}"/>
            </a:ext>
          </a:extLst>
        </xdr:cNvPr>
        <xdr:cNvSpPr txBox="1">
          <a:spLocks noChangeAspect="1"/>
        </xdr:cNvSpPr>
      </xdr:nvSpPr>
      <xdr:spPr bwMode="gray">
        <a:xfrm>
          <a:off x="13194454" y="2203450"/>
          <a:ext cx="2832946" cy="271100"/>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endParaRPr kumimoji="0" lang="en-US" sz="1800" b="0" i="0" u="none" strike="noStrike" kern="0" cap="none" spc="0" normalizeH="0" baseline="0" noProof="0" dirty="0">
            <a:ln>
              <a:noFill/>
            </a:ln>
            <a:solidFill>
              <a:schemeClr val="tx1"/>
            </a:solidFill>
            <a:effectLst/>
            <a:uLnTx/>
            <a:uFillTx/>
            <a:latin typeface="Rockwell"/>
          </a:endParaRPr>
        </a:p>
      </xdr:txBody>
    </xdr:sp>
    <xdr:clientData/>
  </xdr:oneCellAnchor>
  <xdr:twoCellAnchor editAs="oneCell">
    <xdr:from>
      <xdr:col>5</xdr:col>
      <xdr:colOff>511792</xdr:colOff>
      <xdr:row>2</xdr:row>
      <xdr:rowOff>138991</xdr:rowOff>
    </xdr:from>
    <xdr:to>
      <xdr:col>7</xdr:col>
      <xdr:colOff>144315</xdr:colOff>
      <xdr:row>20</xdr:row>
      <xdr:rowOff>11042</xdr:rowOff>
    </xdr:to>
    <xdr:pic>
      <xdr:nvPicPr>
        <xdr:cNvPr id="12" name="Picture 11">
          <a:extLst>
            <a:ext uri="{FF2B5EF4-FFF2-40B4-BE49-F238E27FC236}">
              <a16:creationId xmlns:a16="http://schemas.microsoft.com/office/drawing/2014/main" id="{D40F0199-B07E-2BC8-6F4B-5A542DF47DD3}"/>
            </a:ext>
          </a:extLst>
        </xdr:cNvPr>
        <xdr:cNvPicPr>
          <a:picLocks noChangeAspect="1"/>
        </xdr:cNvPicPr>
      </xdr:nvPicPr>
      <xdr:blipFill>
        <a:blip xmlns:r="http://schemas.openxmlformats.org/officeDocument/2006/relationships" r:embed="rId2"/>
        <a:stretch>
          <a:fillRect/>
        </a:stretch>
      </xdr:blipFill>
      <xdr:spPr>
        <a:xfrm>
          <a:off x="7875896" y="764513"/>
          <a:ext cx="5418606" cy="36141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A2F44F91-9335-4189-9FE0-7A26A24C99CC}"/>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Measurement and Progress</a:t>
          </a:r>
        </a:p>
      </xdr:txBody>
    </xdr:sp>
    <xdr:clientData/>
  </xdr:oneCellAnchor>
  <xdr:twoCellAnchor>
    <xdr:from>
      <xdr:col>7</xdr:col>
      <xdr:colOff>14106</xdr:colOff>
      <xdr:row>6</xdr:row>
      <xdr:rowOff>186971</xdr:rowOff>
    </xdr:from>
    <xdr:to>
      <xdr:col>11</xdr:col>
      <xdr:colOff>3969</xdr:colOff>
      <xdr:row>16</xdr:row>
      <xdr:rowOff>19331</xdr:rowOff>
    </xdr:to>
    <xdr:graphicFrame macro="">
      <xdr:nvGraphicFramePr>
        <xdr:cNvPr id="5" name="Chart 4">
          <a:extLst>
            <a:ext uri="{FF2B5EF4-FFF2-40B4-BE49-F238E27FC236}">
              <a16:creationId xmlns:a16="http://schemas.microsoft.com/office/drawing/2014/main" id="{75195D01-CF8D-450A-907F-8216A6D4A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10931</xdr:colOff>
      <xdr:row>6</xdr:row>
      <xdr:rowOff>190146</xdr:rowOff>
    </xdr:from>
    <xdr:to>
      <xdr:col>11</xdr:col>
      <xdr:colOff>794</xdr:colOff>
      <xdr:row>16</xdr:row>
      <xdr:rowOff>19331</xdr:rowOff>
    </xdr:to>
    <xdr:graphicFrame macro="">
      <xdr:nvGraphicFramePr>
        <xdr:cNvPr id="9" name="Chart 8">
          <a:extLst>
            <a:ext uri="{FF2B5EF4-FFF2-40B4-BE49-F238E27FC236}">
              <a16:creationId xmlns:a16="http://schemas.microsoft.com/office/drawing/2014/main" id="{6F9EEC2E-E3A6-4CFC-B479-DCCD9802C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10897</xdr:colOff>
      <xdr:row>21</xdr:row>
      <xdr:rowOff>10722</xdr:rowOff>
    </xdr:from>
    <xdr:to>
      <xdr:col>10</xdr:col>
      <xdr:colOff>911771</xdr:colOff>
      <xdr:row>30</xdr:row>
      <xdr:rowOff>33582</xdr:rowOff>
    </xdr:to>
    <xdr:graphicFrame macro="">
      <xdr:nvGraphicFramePr>
        <xdr:cNvPr id="10" name="Chart 9">
          <a:extLst>
            <a:ext uri="{FF2B5EF4-FFF2-40B4-BE49-F238E27FC236}">
              <a16:creationId xmlns:a16="http://schemas.microsoft.com/office/drawing/2014/main" id="{2ED9BEEF-7C8F-4ADC-AB8A-CC5C3AAFB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23690</xdr:colOff>
      <xdr:row>35</xdr:row>
      <xdr:rowOff>39931</xdr:rowOff>
    </xdr:from>
    <xdr:to>
      <xdr:col>11</xdr:col>
      <xdr:colOff>18102</xdr:colOff>
      <xdr:row>44</xdr:row>
      <xdr:rowOff>23714</xdr:rowOff>
    </xdr:to>
    <xdr:graphicFrame macro="">
      <xdr:nvGraphicFramePr>
        <xdr:cNvPr id="11" name="Chart 10">
          <a:extLst>
            <a:ext uri="{FF2B5EF4-FFF2-40B4-BE49-F238E27FC236}">
              <a16:creationId xmlns:a16="http://schemas.microsoft.com/office/drawing/2014/main" id="{A94EDF4C-54EE-4D13-B7F3-77017EA23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122979</xdr:colOff>
      <xdr:row>5</xdr:row>
      <xdr:rowOff>46356</xdr:rowOff>
    </xdr:from>
    <xdr:to>
      <xdr:col>13</xdr:col>
      <xdr:colOff>1437879</xdr:colOff>
      <xdr:row>6</xdr:row>
      <xdr:rowOff>148042</xdr:rowOff>
    </xdr:to>
    <xdr:sp macro="" textlink="">
      <xdr:nvSpPr>
        <xdr:cNvPr id="2" name="TextBox 1">
          <a:extLst>
            <a:ext uri="{FF2B5EF4-FFF2-40B4-BE49-F238E27FC236}">
              <a16:creationId xmlns:a16="http://schemas.microsoft.com/office/drawing/2014/main" id="{FB0EA874-A498-40EB-A832-F3B21D11BFB9}"/>
            </a:ext>
          </a:extLst>
        </xdr:cNvPr>
        <xdr:cNvSpPr txBox="1">
          <a:spLocks noChangeAspect="1"/>
        </xdr:cNvSpPr>
      </xdr:nvSpPr>
      <xdr:spPr bwMode="gray">
        <a:xfrm>
          <a:off x="8060479" y="1249720"/>
          <a:ext cx="2839684" cy="278075"/>
        </a:xfrm>
        <a:prstGeom prst="rect">
          <a:avLst/>
        </a:prstGeom>
        <a:noFill/>
      </xdr:spPr>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1800" b="0" i="0" u="none" strike="noStrike" kern="0" cap="none" spc="0" normalizeH="0" baseline="0" noProof="0" dirty="0">
              <a:ln>
                <a:noFill/>
              </a:ln>
              <a:solidFill>
                <a:schemeClr val="tx1"/>
              </a:solidFill>
              <a:effectLst/>
              <a:uLnTx/>
              <a:uFillTx/>
              <a:latin typeface="Rockwell"/>
            </a:rPr>
            <a:t>Graph Analysis Key</a:t>
          </a:r>
        </a:p>
      </xdr:txBody>
    </xdr:sp>
    <xdr:clientData/>
  </xdr:twoCellAnchor>
  <xdr:twoCellAnchor>
    <xdr:from>
      <xdr:col>12</xdr:col>
      <xdr:colOff>542777</xdr:colOff>
      <xdr:row>8</xdr:row>
      <xdr:rowOff>66807</xdr:rowOff>
    </xdr:from>
    <xdr:to>
      <xdr:col>12</xdr:col>
      <xdr:colOff>1022608</xdr:colOff>
      <xdr:row>19</xdr:row>
      <xdr:rowOff>107634</xdr:rowOff>
    </xdr:to>
    <xdr:grpSp>
      <xdr:nvGrpSpPr>
        <xdr:cNvPr id="3" name="Group 2">
          <a:extLst>
            <a:ext uri="{FF2B5EF4-FFF2-40B4-BE49-F238E27FC236}">
              <a16:creationId xmlns:a16="http://schemas.microsoft.com/office/drawing/2014/main" id="{51F20A72-1B78-5FBA-7506-A47930BF40A8}"/>
            </a:ext>
          </a:extLst>
        </xdr:cNvPr>
        <xdr:cNvGrpSpPr/>
      </xdr:nvGrpSpPr>
      <xdr:grpSpPr>
        <a:xfrm>
          <a:off x="8370524" y="1830696"/>
          <a:ext cx="479831" cy="2153574"/>
          <a:chOff x="8480277" y="1885576"/>
          <a:chExt cx="479831" cy="2153574"/>
        </a:xfrm>
      </xdr:grpSpPr>
      <xdr:sp macro="" textlink="">
        <xdr:nvSpPr>
          <xdr:cNvPr id="8" name="TextBox 7">
            <a:extLst>
              <a:ext uri="{FF2B5EF4-FFF2-40B4-BE49-F238E27FC236}">
                <a16:creationId xmlns:a16="http://schemas.microsoft.com/office/drawing/2014/main" id="{B77683EF-EFFD-8B1A-ECAD-B4FA771384C1}"/>
              </a:ext>
            </a:extLst>
          </xdr:cNvPr>
          <xdr:cNvSpPr txBox="1"/>
        </xdr:nvSpPr>
        <xdr:spPr bwMode="gray">
          <a:xfrm rot="10800000">
            <a:off x="8480277" y="3419114"/>
            <a:ext cx="479831" cy="259363"/>
          </a:xfrm>
          <a:prstGeom prst="rect">
            <a:avLst/>
          </a:prstGeom>
          <a:solidFill>
            <a:schemeClr val="accent6"/>
          </a:solidFill>
        </xdr:spPr>
        <xdr:txBody>
          <a:bodyPr vertOverflow="clip" horzOverflow="clip" wrap="square" lIns="0" tIns="0" rIns="0" bIns="0" rtlCol="0" anchor="t">
            <a:noAutofit/>
          </a:bodyPr>
          <a:lstStyle/>
          <a:p>
            <a:pPr>
              <a:spcBef>
                <a:spcPts val="500"/>
              </a:spcBef>
            </a:pPr>
            <a:endParaRPr lang="en-US" sz="900" dirty="0"/>
          </a:p>
        </xdr:txBody>
      </xdr:sp>
      <xdr:sp macro="" textlink="">
        <xdr:nvSpPr>
          <xdr:cNvPr id="12" name="TextBox 11">
            <a:extLst>
              <a:ext uri="{FF2B5EF4-FFF2-40B4-BE49-F238E27FC236}">
                <a16:creationId xmlns:a16="http://schemas.microsoft.com/office/drawing/2014/main" id="{D0DC15CB-90FB-2DBB-F112-F9483A8F2328}"/>
              </a:ext>
            </a:extLst>
          </xdr:cNvPr>
          <xdr:cNvSpPr txBox="1"/>
        </xdr:nvSpPr>
        <xdr:spPr bwMode="gray">
          <a:xfrm rot="10800000">
            <a:off x="8480277" y="3050274"/>
            <a:ext cx="479831" cy="265876"/>
          </a:xfrm>
          <a:prstGeom prst="rect">
            <a:avLst/>
          </a:prstGeom>
          <a:solidFill>
            <a:schemeClr val="accent2"/>
          </a:solidFill>
        </xdr:spPr>
        <xdr:txBody>
          <a:bodyPr vertOverflow="clip" horzOverflow="clip" wrap="square" lIns="0" tIns="0" rIns="0" bIns="0" rtlCol="0" anchor="t">
            <a:noAutofit/>
          </a:bodyPr>
          <a:lstStyle/>
          <a:p>
            <a:pPr>
              <a:spcBef>
                <a:spcPts val="500"/>
              </a:spcBef>
            </a:pPr>
            <a:endParaRPr lang="en-US" sz="900" dirty="0"/>
          </a:p>
        </xdr:txBody>
      </xdr:sp>
      <xdr:sp macro="" textlink="">
        <xdr:nvSpPr>
          <xdr:cNvPr id="13" name="TextBox 12">
            <a:extLst>
              <a:ext uri="{FF2B5EF4-FFF2-40B4-BE49-F238E27FC236}">
                <a16:creationId xmlns:a16="http://schemas.microsoft.com/office/drawing/2014/main" id="{C33FE5E1-3896-074C-BB1C-C4E9F6F820C6}"/>
              </a:ext>
            </a:extLst>
          </xdr:cNvPr>
          <xdr:cNvSpPr txBox="1"/>
        </xdr:nvSpPr>
        <xdr:spPr bwMode="gray">
          <a:xfrm rot="10800000">
            <a:off x="8480277" y="2644603"/>
            <a:ext cx="479831" cy="265875"/>
          </a:xfrm>
          <a:prstGeom prst="rect">
            <a:avLst/>
          </a:prstGeom>
          <a:solidFill>
            <a:schemeClr val="accent4"/>
          </a:solidFill>
        </xdr:spPr>
        <xdr:txBody>
          <a:bodyPr vertOverflow="clip" horzOverflow="clip" wrap="square" lIns="0" tIns="0" rIns="0" bIns="0" rtlCol="0" anchor="t">
            <a:noAutofit/>
          </a:bodyPr>
          <a:lstStyle/>
          <a:p>
            <a:pPr>
              <a:spcBef>
                <a:spcPts val="500"/>
              </a:spcBef>
            </a:pPr>
            <a:endParaRPr lang="en-US" sz="900" dirty="0"/>
          </a:p>
        </xdr:txBody>
      </xdr:sp>
      <xdr:sp macro="" textlink="">
        <xdr:nvSpPr>
          <xdr:cNvPr id="14" name="TextBox 13">
            <a:extLst>
              <a:ext uri="{FF2B5EF4-FFF2-40B4-BE49-F238E27FC236}">
                <a16:creationId xmlns:a16="http://schemas.microsoft.com/office/drawing/2014/main" id="{FC15B58D-B2F1-14BE-1FC5-50EBE7565A76}"/>
              </a:ext>
            </a:extLst>
          </xdr:cNvPr>
          <xdr:cNvSpPr txBox="1"/>
        </xdr:nvSpPr>
        <xdr:spPr bwMode="gray">
          <a:xfrm rot="10800000">
            <a:off x="8480277" y="2272723"/>
            <a:ext cx="479831" cy="265877"/>
          </a:xfrm>
          <a:prstGeom prst="rect">
            <a:avLst/>
          </a:prstGeom>
          <a:solidFill>
            <a:schemeClr val="accent3"/>
          </a:solidFill>
        </xdr:spPr>
        <xdr:txBody>
          <a:bodyPr vertOverflow="clip" horzOverflow="clip" wrap="square" lIns="0" tIns="0" rIns="0" bIns="0" rtlCol="0" anchor="t">
            <a:noAutofit/>
          </a:bodyPr>
          <a:lstStyle/>
          <a:p>
            <a:pPr>
              <a:spcBef>
                <a:spcPts val="500"/>
              </a:spcBef>
            </a:pPr>
            <a:endParaRPr lang="en-US" sz="900" dirty="0"/>
          </a:p>
        </xdr:txBody>
      </xdr:sp>
      <xdr:sp macro="" textlink="">
        <xdr:nvSpPr>
          <xdr:cNvPr id="15" name="TextBox 14">
            <a:extLst>
              <a:ext uri="{FF2B5EF4-FFF2-40B4-BE49-F238E27FC236}">
                <a16:creationId xmlns:a16="http://schemas.microsoft.com/office/drawing/2014/main" id="{EC49B466-C3B0-E186-E223-EE2A256DAB1D}"/>
              </a:ext>
            </a:extLst>
          </xdr:cNvPr>
          <xdr:cNvSpPr txBox="1"/>
        </xdr:nvSpPr>
        <xdr:spPr bwMode="gray">
          <a:xfrm rot="10800000">
            <a:off x="8480277" y="1885576"/>
            <a:ext cx="479831" cy="265876"/>
          </a:xfrm>
          <a:prstGeom prst="rect">
            <a:avLst/>
          </a:prstGeom>
          <a:solidFill>
            <a:schemeClr val="accent5"/>
          </a:solidFill>
        </xdr:spPr>
        <xdr:txBody>
          <a:bodyPr vertOverflow="clip" horzOverflow="clip" wrap="square" lIns="0" tIns="0" rIns="0" bIns="0" rtlCol="0" anchor="t">
            <a:noAutofit/>
          </a:bodyPr>
          <a:lstStyle/>
          <a:p>
            <a:pPr>
              <a:spcBef>
                <a:spcPts val="500"/>
              </a:spcBef>
            </a:pPr>
            <a:endParaRPr lang="en-US" sz="900" dirty="0"/>
          </a:p>
        </xdr:txBody>
      </xdr:sp>
      <xdr:sp macro="" textlink="">
        <xdr:nvSpPr>
          <xdr:cNvPr id="19" name="TextBox 18">
            <a:extLst>
              <a:ext uri="{FF2B5EF4-FFF2-40B4-BE49-F238E27FC236}">
                <a16:creationId xmlns:a16="http://schemas.microsoft.com/office/drawing/2014/main" id="{559001A6-91AC-41F1-B19B-0CAD1CDDE102}"/>
              </a:ext>
            </a:extLst>
          </xdr:cNvPr>
          <xdr:cNvSpPr txBox="1"/>
        </xdr:nvSpPr>
        <xdr:spPr bwMode="gray">
          <a:xfrm rot="10800000">
            <a:off x="8480277" y="3770017"/>
            <a:ext cx="479831" cy="269133"/>
          </a:xfrm>
          <a:prstGeom prst="rect">
            <a:avLst/>
          </a:prstGeom>
          <a:solidFill>
            <a:schemeClr val="accent1"/>
          </a:solidFill>
        </xdr:spPr>
        <xdr:txBody>
          <a:bodyPr vertOverflow="clip" horzOverflow="clip" wrap="square" lIns="0" tIns="0" rIns="0" bIns="0" rtlCol="0" anchor="t">
            <a:noAutofit/>
          </a:bodyPr>
          <a:lstStyle/>
          <a:p>
            <a:pPr>
              <a:spcBef>
                <a:spcPts val="500"/>
              </a:spcBef>
            </a:pPr>
            <a:endParaRPr lang="en-US" sz="900" dirty="0"/>
          </a:p>
        </xdr:txBody>
      </xdr:sp>
    </xdr:grpSp>
    <xdr:clientData/>
  </xdr:twoCellAnchor>
  <xdr:twoCellAnchor editAs="oneCell">
    <xdr:from>
      <xdr:col>11</xdr:col>
      <xdr:colOff>305740</xdr:colOff>
      <xdr:row>21</xdr:row>
      <xdr:rowOff>108067</xdr:rowOff>
    </xdr:from>
    <xdr:to>
      <xdr:col>14</xdr:col>
      <xdr:colOff>952499</xdr:colOff>
      <xdr:row>41</xdr:row>
      <xdr:rowOff>53198</xdr:rowOff>
    </xdr:to>
    <xdr:pic>
      <xdr:nvPicPr>
        <xdr:cNvPr id="6" name="Picture 5">
          <a:extLst>
            <a:ext uri="{FF2B5EF4-FFF2-40B4-BE49-F238E27FC236}">
              <a16:creationId xmlns:a16="http://schemas.microsoft.com/office/drawing/2014/main" id="{47BAB6C1-FB58-017C-D298-2389EC139D74}"/>
            </a:ext>
          </a:extLst>
        </xdr:cNvPr>
        <xdr:cNvPicPr>
          <a:picLocks noChangeAspect="1"/>
        </xdr:cNvPicPr>
      </xdr:nvPicPr>
      <xdr:blipFill>
        <a:blip xmlns:r="http://schemas.openxmlformats.org/officeDocument/2006/relationships" r:embed="rId5"/>
        <a:stretch>
          <a:fillRect/>
        </a:stretch>
      </xdr:blipFill>
      <xdr:spPr>
        <a:xfrm>
          <a:off x="7843425" y="4282604"/>
          <a:ext cx="4221574" cy="35669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22674C04-2ADD-4C4F-A69C-CC36266DFDA9}"/>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Personal Safety and Belonging</a:t>
          </a:r>
        </a:p>
      </xdr:txBody>
    </xdr:sp>
    <xdr:clientData/>
  </xdr:oneCellAnchor>
  <xdr:twoCellAnchor>
    <xdr:from>
      <xdr:col>7</xdr:col>
      <xdr:colOff>14106</xdr:colOff>
      <xdr:row>6</xdr:row>
      <xdr:rowOff>186971</xdr:rowOff>
    </xdr:from>
    <xdr:to>
      <xdr:col>11</xdr:col>
      <xdr:colOff>3969</xdr:colOff>
      <xdr:row>16</xdr:row>
      <xdr:rowOff>19331</xdr:rowOff>
    </xdr:to>
    <xdr:graphicFrame macro="">
      <xdr:nvGraphicFramePr>
        <xdr:cNvPr id="5" name="Chart 4">
          <a:extLst>
            <a:ext uri="{FF2B5EF4-FFF2-40B4-BE49-F238E27FC236}">
              <a16:creationId xmlns:a16="http://schemas.microsoft.com/office/drawing/2014/main" id="{F624F918-7522-47CB-8422-8D4FB23EC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21</xdr:row>
      <xdr:rowOff>10722</xdr:rowOff>
    </xdr:from>
    <xdr:to>
      <xdr:col>10</xdr:col>
      <xdr:colOff>911771</xdr:colOff>
      <xdr:row>30</xdr:row>
      <xdr:rowOff>33582</xdr:rowOff>
    </xdr:to>
    <xdr:graphicFrame macro="">
      <xdr:nvGraphicFramePr>
        <xdr:cNvPr id="6" name="Chart 5">
          <a:extLst>
            <a:ext uri="{FF2B5EF4-FFF2-40B4-BE49-F238E27FC236}">
              <a16:creationId xmlns:a16="http://schemas.microsoft.com/office/drawing/2014/main" id="{41B09C69-E5D5-4124-9144-B0CBFDA49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1763</xdr:colOff>
      <xdr:row>35</xdr:row>
      <xdr:rowOff>25400</xdr:rowOff>
    </xdr:from>
    <xdr:to>
      <xdr:col>10</xdr:col>
      <xdr:colOff>901431</xdr:colOff>
      <xdr:row>44</xdr:row>
      <xdr:rowOff>11684</xdr:rowOff>
    </xdr:to>
    <xdr:graphicFrame macro="">
      <xdr:nvGraphicFramePr>
        <xdr:cNvPr id="9" name="Chart 8">
          <a:extLst>
            <a:ext uri="{FF2B5EF4-FFF2-40B4-BE49-F238E27FC236}">
              <a16:creationId xmlns:a16="http://schemas.microsoft.com/office/drawing/2014/main" id="{67C90311-C5C7-4AFC-8E6F-C8E6AAF434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29985</xdr:colOff>
      <xdr:row>49</xdr:row>
      <xdr:rowOff>18344</xdr:rowOff>
    </xdr:from>
    <xdr:to>
      <xdr:col>11</xdr:col>
      <xdr:colOff>19487</xdr:colOff>
      <xdr:row>58</xdr:row>
      <xdr:rowOff>4628</xdr:rowOff>
    </xdr:to>
    <xdr:graphicFrame macro="">
      <xdr:nvGraphicFramePr>
        <xdr:cNvPr id="10" name="Chart 9">
          <a:extLst>
            <a:ext uri="{FF2B5EF4-FFF2-40B4-BE49-F238E27FC236}">
              <a16:creationId xmlns:a16="http://schemas.microsoft.com/office/drawing/2014/main" id="{5D964EB8-33D4-4A91-AC5A-6A401818C2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104150</xdr:colOff>
      <xdr:row>4</xdr:row>
      <xdr:rowOff>105319</xdr:rowOff>
    </xdr:from>
    <xdr:to>
      <xdr:col>14</xdr:col>
      <xdr:colOff>1456748</xdr:colOff>
      <xdr:row>21</xdr:row>
      <xdr:rowOff>28733</xdr:rowOff>
    </xdr:to>
    <xdr:pic>
      <xdr:nvPicPr>
        <xdr:cNvPr id="3" name="Picture 2">
          <a:extLst>
            <a:ext uri="{FF2B5EF4-FFF2-40B4-BE49-F238E27FC236}">
              <a16:creationId xmlns:a16="http://schemas.microsoft.com/office/drawing/2014/main" id="{73ACE5BD-8B8C-3A60-E279-C3B98C56EB86}"/>
            </a:ext>
          </a:extLst>
        </xdr:cNvPr>
        <xdr:cNvPicPr>
          <a:picLocks noChangeAspect="1"/>
        </xdr:cNvPicPr>
      </xdr:nvPicPr>
      <xdr:blipFill>
        <a:blip xmlns:r="http://schemas.openxmlformats.org/officeDocument/2006/relationships" r:embed="rId5"/>
        <a:stretch>
          <a:fillRect/>
        </a:stretch>
      </xdr:blipFill>
      <xdr:spPr>
        <a:xfrm>
          <a:off x="7844889" y="1111481"/>
          <a:ext cx="4408155" cy="3035808"/>
        </a:xfrm>
        <a:prstGeom prst="rect">
          <a:avLst/>
        </a:prstGeom>
      </xdr:spPr>
    </xdr:pic>
    <xdr:clientData/>
  </xdr:twoCellAnchor>
  <xdr:twoCellAnchor editAs="oneCell">
    <xdr:from>
      <xdr:col>12</xdr:col>
      <xdr:colOff>100907</xdr:colOff>
      <xdr:row>23</xdr:row>
      <xdr:rowOff>65846</xdr:rowOff>
    </xdr:from>
    <xdr:to>
      <xdr:col>15</xdr:col>
      <xdr:colOff>338756</xdr:colOff>
      <xdr:row>49</xdr:row>
      <xdr:rowOff>75674</xdr:rowOff>
    </xdr:to>
    <xdr:pic>
      <xdr:nvPicPr>
        <xdr:cNvPr id="2" name="Picture 1">
          <a:extLst>
            <a:ext uri="{FF2B5EF4-FFF2-40B4-BE49-F238E27FC236}">
              <a16:creationId xmlns:a16="http://schemas.microsoft.com/office/drawing/2014/main" id="{005CD9ED-94E2-9CC2-9CFB-E86270D6A2CB}"/>
            </a:ext>
          </a:extLst>
        </xdr:cNvPr>
        <xdr:cNvPicPr>
          <a:picLocks noChangeAspect="1"/>
        </xdr:cNvPicPr>
      </xdr:nvPicPr>
      <xdr:blipFill>
        <a:blip xmlns:r="http://schemas.openxmlformats.org/officeDocument/2006/relationships" r:embed="rId6"/>
        <a:stretch>
          <a:fillRect/>
        </a:stretch>
      </xdr:blipFill>
      <xdr:spPr>
        <a:xfrm>
          <a:off x="7845146" y="4662694"/>
          <a:ext cx="4793284" cy="49103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5D1414F2-FB6A-4126-AE20-DFD1CC4F2013}"/>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Time and Resources</a:t>
          </a:r>
        </a:p>
      </xdr:txBody>
    </xdr:sp>
    <xdr:clientData/>
  </xdr:oneCellAnchor>
  <xdr:twoCellAnchor>
    <xdr:from>
      <xdr:col>7</xdr:col>
      <xdr:colOff>14106</xdr:colOff>
      <xdr:row>6</xdr:row>
      <xdr:rowOff>186971</xdr:rowOff>
    </xdr:from>
    <xdr:to>
      <xdr:col>11</xdr:col>
      <xdr:colOff>3969</xdr:colOff>
      <xdr:row>16</xdr:row>
      <xdr:rowOff>19331</xdr:rowOff>
    </xdr:to>
    <xdr:graphicFrame macro="">
      <xdr:nvGraphicFramePr>
        <xdr:cNvPr id="5" name="Chart 4">
          <a:extLst>
            <a:ext uri="{FF2B5EF4-FFF2-40B4-BE49-F238E27FC236}">
              <a16:creationId xmlns:a16="http://schemas.microsoft.com/office/drawing/2014/main" id="{A8A7BFCA-FBA2-4D1A-9E0C-F70B39774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21</xdr:row>
      <xdr:rowOff>10722</xdr:rowOff>
    </xdr:from>
    <xdr:to>
      <xdr:col>10</xdr:col>
      <xdr:colOff>911771</xdr:colOff>
      <xdr:row>30</xdr:row>
      <xdr:rowOff>33582</xdr:rowOff>
    </xdr:to>
    <xdr:graphicFrame macro="">
      <xdr:nvGraphicFramePr>
        <xdr:cNvPr id="6" name="Chart 5">
          <a:extLst>
            <a:ext uri="{FF2B5EF4-FFF2-40B4-BE49-F238E27FC236}">
              <a16:creationId xmlns:a16="http://schemas.microsoft.com/office/drawing/2014/main" id="{039F5A92-B785-4845-B5BB-616045640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12346</xdr:colOff>
      <xdr:row>35</xdr:row>
      <xdr:rowOff>25400</xdr:rowOff>
    </xdr:from>
    <xdr:to>
      <xdr:col>11</xdr:col>
      <xdr:colOff>1848</xdr:colOff>
      <xdr:row>44</xdr:row>
      <xdr:rowOff>11684</xdr:rowOff>
    </xdr:to>
    <xdr:graphicFrame macro="">
      <xdr:nvGraphicFramePr>
        <xdr:cNvPr id="2" name="Chart 1">
          <a:extLst>
            <a:ext uri="{FF2B5EF4-FFF2-40B4-BE49-F238E27FC236}">
              <a16:creationId xmlns:a16="http://schemas.microsoft.com/office/drawing/2014/main" id="{9F543338-0E86-4EC0-B7B5-E0D4501268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66863</xdr:colOff>
      <xdr:row>4</xdr:row>
      <xdr:rowOff>161736</xdr:rowOff>
    </xdr:from>
    <xdr:to>
      <xdr:col>14</xdr:col>
      <xdr:colOff>1418428</xdr:colOff>
      <xdr:row>20</xdr:row>
      <xdr:rowOff>143941</xdr:rowOff>
    </xdr:to>
    <xdr:pic>
      <xdr:nvPicPr>
        <xdr:cNvPr id="8" name="Picture 7">
          <a:extLst>
            <a:ext uri="{FF2B5EF4-FFF2-40B4-BE49-F238E27FC236}">
              <a16:creationId xmlns:a16="http://schemas.microsoft.com/office/drawing/2014/main" id="{8456D5CF-1F58-4264-B42E-08F243987847}"/>
            </a:ext>
          </a:extLst>
        </xdr:cNvPr>
        <xdr:cNvPicPr>
          <a:picLocks noChangeAspect="1"/>
        </xdr:cNvPicPr>
      </xdr:nvPicPr>
      <xdr:blipFill>
        <a:blip xmlns:r="http://schemas.openxmlformats.org/officeDocument/2006/relationships" r:embed="rId4"/>
        <a:stretch>
          <a:fillRect/>
        </a:stretch>
      </xdr:blipFill>
      <xdr:spPr>
        <a:xfrm>
          <a:off x="7812929" y="1184273"/>
          <a:ext cx="4408344" cy="3038983"/>
        </a:xfrm>
        <a:prstGeom prst="rect">
          <a:avLst/>
        </a:prstGeom>
      </xdr:spPr>
    </xdr:pic>
    <xdr:clientData/>
  </xdr:twoCellAnchor>
  <xdr:twoCellAnchor editAs="oneCell">
    <xdr:from>
      <xdr:col>12</xdr:col>
      <xdr:colOff>38238</xdr:colOff>
      <xdr:row>21</xdr:row>
      <xdr:rowOff>182618</xdr:rowOff>
    </xdr:from>
    <xdr:to>
      <xdr:col>14</xdr:col>
      <xdr:colOff>1465870</xdr:colOff>
      <xdr:row>47</xdr:row>
      <xdr:rowOff>37846</xdr:rowOff>
    </xdr:to>
    <xdr:pic>
      <xdr:nvPicPr>
        <xdr:cNvPr id="3" name="Picture 2">
          <a:extLst>
            <a:ext uri="{FF2B5EF4-FFF2-40B4-BE49-F238E27FC236}">
              <a16:creationId xmlns:a16="http://schemas.microsoft.com/office/drawing/2014/main" id="{8FDC2DBE-2019-A77B-055C-0DAB4C65A07E}"/>
            </a:ext>
          </a:extLst>
        </xdr:cNvPr>
        <xdr:cNvPicPr>
          <a:picLocks noChangeAspect="1"/>
        </xdr:cNvPicPr>
      </xdr:nvPicPr>
      <xdr:blipFill>
        <a:blip xmlns:r="http://schemas.openxmlformats.org/officeDocument/2006/relationships" r:embed="rId5"/>
        <a:stretch>
          <a:fillRect/>
        </a:stretch>
      </xdr:blipFill>
      <xdr:spPr>
        <a:xfrm>
          <a:off x="8113781" y="4282509"/>
          <a:ext cx="4495373" cy="46177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A7C4F4D7-AF57-4883-BEBE-FFDB4CA64DFA}"/>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Leadership Trust and Values Alignment</a:t>
          </a:r>
        </a:p>
      </xdr:txBody>
    </xdr:sp>
    <xdr:clientData/>
  </xdr:oneCellAnchor>
  <xdr:twoCellAnchor>
    <xdr:from>
      <xdr:col>7</xdr:col>
      <xdr:colOff>14106</xdr:colOff>
      <xdr:row>6</xdr:row>
      <xdr:rowOff>186971</xdr:rowOff>
    </xdr:from>
    <xdr:to>
      <xdr:col>11</xdr:col>
      <xdr:colOff>3969</xdr:colOff>
      <xdr:row>16</xdr:row>
      <xdr:rowOff>19331</xdr:rowOff>
    </xdr:to>
    <xdr:graphicFrame macro="">
      <xdr:nvGraphicFramePr>
        <xdr:cNvPr id="5" name="Chart 4">
          <a:extLst>
            <a:ext uri="{FF2B5EF4-FFF2-40B4-BE49-F238E27FC236}">
              <a16:creationId xmlns:a16="http://schemas.microsoft.com/office/drawing/2014/main" id="{5B27B9F6-711F-4CFC-9755-7525093C0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21</xdr:row>
      <xdr:rowOff>10722</xdr:rowOff>
    </xdr:from>
    <xdr:to>
      <xdr:col>10</xdr:col>
      <xdr:colOff>911771</xdr:colOff>
      <xdr:row>30</xdr:row>
      <xdr:rowOff>33582</xdr:rowOff>
    </xdr:to>
    <xdr:graphicFrame macro="">
      <xdr:nvGraphicFramePr>
        <xdr:cNvPr id="6" name="Chart 5">
          <a:extLst>
            <a:ext uri="{FF2B5EF4-FFF2-40B4-BE49-F238E27FC236}">
              <a16:creationId xmlns:a16="http://schemas.microsoft.com/office/drawing/2014/main" id="{8F09FB56-311E-479A-A91F-23E831000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33513</xdr:colOff>
      <xdr:row>35</xdr:row>
      <xdr:rowOff>25400</xdr:rowOff>
    </xdr:from>
    <xdr:to>
      <xdr:col>11</xdr:col>
      <xdr:colOff>23015</xdr:colOff>
      <xdr:row>44</xdr:row>
      <xdr:rowOff>11684</xdr:rowOff>
    </xdr:to>
    <xdr:graphicFrame macro="">
      <xdr:nvGraphicFramePr>
        <xdr:cNvPr id="2" name="Chart 1">
          <a:extLst>
            <a:ext uri="{FF2B5EF4-FFF2-40B4-BE49-F238E27FC236}">
              <a16:creationId xmlns:a16="http://schemas.microsoft.com/office/drawing/2014/main" id="{EB742D80-0054-490B-969C-59AA043189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24693</xdr:colOff>
      <xdr:row>49</xdr:row>
      <xdr:rowOff>21872</xdr:rowOff>
    </xdr:from>
    <xdr:to>
      <xdr:col>11</xdr:col>
      <xdr:colOff>14195</xdr:colOff>
      <xdr:row>58</xdr:row>
      <xdr:rowOff>8156</xdr:rowOff>
    </xdr:to>
    <xdr:graphicFrame macro="">
      <xdr:nvGraphicFramePr>
        <xdr:cNvPr id="3" name="Chart 2">
          <a:extLst>
            <a:ext uri="{FF2B5EF4-FFF2-40B4-BE49-F238E27FC236}">
              <a16:creationId xmlns:a16="http://schemas.microsoft.com/office/drawing/2014/main" id="{91502DBC-C20A-4117-9414-DE2FA8C938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53478</xdr:colOff>
      <xdr:row>62</xdr:row>
      <xdr:rowOff>155938</xdr:rowOff>
    </xdr:from>
    <xdr:to>
      <xdr:col>11</xdr:col>
      <xdr:colOff>45096</xdr:colOff>
      <xdr:row>71</xdr:row>
      <xdr:rowOff>145397</xdr:rowOff>
    </xdr:to>
    <xdr:graphicFrame macro="">
      <xdr:nvGraphicFramePr>
        <xdr:cNvPr id="10" name="Chart 9">
          <a:extLst>
            <a:ext uri="{FF2B5EF4-FFF2-40B4-BE49-F238E27FC236}">
              <a16:creationId xmlns:a16="http://schemas.microsoft.com/office/drawing/2014/main" id="{69A9341F-B613-4142-8B5C-EEDF05065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263945</xdr:colOff>
      <xdr:row>4</xdr:row>
      <xdr:rowOff>134536</xdr:rowOff>
    </xdr:from>
    <xdr:to>
      <xdr:col>14</xdr:col>
      <xdr:colOff>1303804</xdr:colOff>
      <xdr:row>20</xdr:row>
      <xdr:rowOff>153405</xdr:rowOff>
    </xdr:to>
    <xdr:pic>
      <xdr:nvPicPr>
        <xdr:cNvPr id="8" name="Picture 7">
          <a:extLst>
            <a:ext uri="{FF2B5EF4-FFF2-40B4-BE49-F238E27FC236}">
              <a16:creationId xmlns:a16="http://schemas.microsoft.com/office/drawing/2014/main" id="{C65AD210-F8A2-4C8F-AE1B-18BA5A30EE4A}"/>
            </a:ext>
          </a:extLst>
        </xdr:cNvPr>
        <xdr:cNvPicPr>
          <a:picLocks noChangeAspect="1"/>
        </xdr:cNvPicPr>
      </xdr:nvPicPr>
      <xdr:blipFill>
        <a:blip xmlns:r="http://schemas.openxmlformats.org/officeDocument/2006/relationships" r:embed="rId6"/>
        <a:stretch>
          <a:fillRect/>
        </a:stretch>
      </xdr:blipFill>
      <xdr:spPr>
        <a:xfrm>
          <a:off x="7654427" y="1155891"/>
          <a:ext cx="4416950" cy="3045333"/>
        </a:xfrm>
        <a:prstGeom prst="rect">
          <a:avLst/>
        </a:prstGeom>
      </xdr:spPr>
    </xdr:pic>
    <xdr:clientData/>
  </xdr:twoCellAnchor>
  <xdr:oneCellAnchor>
    <xdr:from>
      <xdr:col>12</xdr:col>
      <xdr:colOff>119804</xdr:colOff>
      <xdr:row>22</xdr:row>
      <xdr:rowOff>46356</xdr:rowOff>
    </xdr:from>
    <xdr:ext cx="2832946" cy="271100"/>
    <xdr:sp macro="" textlink="">
      <xdr:nvSpPr>
        <xdr:cNvPr id="7" name="TextBox 6">
          <a:extLst>
            <a:ext uri="{FF2B5EF4-FFF2-40B4-BE49-F238E27FC236}">
              <a16:creationId xmlns:a16="http://schemas.microsoft.com/office/drawing/2014/main" id="{D2D16CC2-F816-4064-B075-3A94AE3A0849}"/>
            </a:ext>
          </a:extLst>
        </xdr:cNvPr>
        <xdr:cNvSpPr txBox="1">
          <a:spLocks noChangeAspect="1"/>
        </xdr:cNvSpPr>
      </xdr:nvSpPr>
      <xdr:spPr bwMode="gray">
        <a:xfrm>
          <a:off x="7638204" y="1246506"/>
          <a:ext cx="2832946" cy="271100"/>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1800" b="0" i="0" u="none" strike="noStrike" kern="0" cap="none" spc="0" normalizeH="0" baseline="0" noProof="0" dirty="0">
              <a:ln>
                <a:noFill/>
              </a:ln>
              <a:solidFill>
                <a:schemeClr val="tx1"/>
              </a:solidFill>
              <a:effectLst/>
              <a:uLnTx/>
              <a:uFillTx/>
              <a:latin typeface="Rockwell"/>
            </a:rPr>
            <a:t>Analyze the Data</a:t>
          </a:r>
        </a:p>
      </xdr:txBody>
    </xdr:sp>
    <xdr:clientData/>
  </xdr:oneCellAnchor>
  <xdr:oneCellAnchor>
    <xdr:from>
      <xdr:col>12</xdr:col>
      <xdr:colOff>115358</xdr:colOff>
      <xdr:row>24</xdr:row>
      <xdr:rowOff>103717</xdr:rowOff>
    </xdr:from>
    <xdr:ext cx="4321176" cy="696383"/>
    <xdr:sp macro="" textlink="">
      <xdr:nvSpPr>
        <xdr:cNvPr id="9" name="TextBox 8">
          <a:extLst>
            <a:ext uri="{FF2B5EF4-FFF2-40B4-BE49-F238E27FC236}">
              <a16:creationId xmlns:a16="http://schemas.microsoft.com/office/drawing/2014/main" id="{64E2845C-C240-459A-BA78-648F900F0376}"/>
            </a:ext>
          </a:extLst>
        </xdr:cNvPr>
        <xdr:cNvSpPr txBox="1">
          <a:spLocks noChangeAspect="1"/>
        </xdr:cNvSpPr>
      </xdr:nvSpPr>
      <xdr:spPr bwMode="gray">
        <a:xfrm>
          <a:off x="7633758" y="1672167"/>
          <a:ext cx="4321176" cy="696383"/>
        </a:xfrm>
        <a:prstGeom prst="rect">
          <a:avLst/>
        </a:prstGeom>
        <a:noFill/>
      </xdr:spPr>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1000" b="1" i="0" u="none" strike="noStrike" kern="0" cap="none" spc="0" normalizeH="0" baseline="0" noProof="0" dirty="0">
              <a:ln>
                <a:noFill/>
              </a:ln>
              <a:solidFill>
                <a:schemeClr val="tx1"/>
              </a:solidFill>
              <a:effectLst/>
              <a:uLnTx/>
              <a:uFillTx/>
              <a:latin typeface="+mn-lt"/>
            </a:rPr>
            <a:t>Use the data to answer:</a:t>
          </a:r>
        </a:p>
        <a:p>
          <a:pPr marL="228600" marR="0" lvl="0" indent="-228600" defTabSz="914400" eaLnBrk="1" fontAlgn="auto" latinLnBrk="0" hangingPunct="1">
            <a:lnSpc>
              <a:spcPct val="100000"/>
            </a:lnSpc>
            <a:spcBef>
              <a:spcPts val="500"/>
            </a:spcBef>
            <a:spcAft>
              <a:spcPts val="0"/>
            </a:spcAft>
            <a:buClrTx/>
            <a:buSzTx/>
            <a:buFont typeface="+mj-lt"/>
            <a:buAutoNum type="arabicPeriod"/>
            <a:tabLst/>
            <a:defRPr/>
          </a:pPr>
          <a:r>
            <a:rPr kumimoji="0" lang="en-US" sz="1000" b="0" i="0" u="none" strike="noStrike" kern="0" cap="none" spc="0" normalizeH="0" baseline="0" noProof="0" dirty="0">
              <a:ln>
                <a:noFill/>
              </a:ln>
              <a:solidFill>
                <a:srgbClr val="333E48"/>
              </a:solidFill>
              <a:effectLst/>
              <a:uLnTx/>
              <a:uFillTx/>
              <a:latin typeface="+mn-lt"/>
              <a:ea typeface="+mn-ea"/>
              <a:cs typeface="+mn-cs"/>
            </a:rPr>
            <a:t>How does the 'Leadership Trust and Values Alignment' threat area rank amongst the others in terms of disagreement? </a:t>
          </a:r>
          <a:r>
            <a:rPr kumimoji="0" lang="en-US" sz="1000" b="0" i="1" u="none" strike="noStrike" kern="0" cap="none" spc="0" normalizeH="0" baseline="0" noProof="0" dirty="0">
              <a:ln>
                <a:noFill/>
              </a:ln>
              <a:solidFill>
                <a:srgbClr val="333E48"/>
              </a:solidFill>
              <a:effectLst/>
              <a:uLnTx/>
              <a:uFillTx/>
              <a:latin typeface="+mn-lt"/>
              <a:ea typeface="+mn-ea"/>
              <a:cs typeface="+mn-cs"/>
            </a:rPr>
            <a:t>(Hint: Check the Overview tab) </a:t>
          </a:r>
        </a:p>
        <a:p>
          <a:pPr marL="228600" marR="0" lvl="0" indent="-228600" defTabSz="914400" eaLnBrk="1" fontAlgn="auto" latinLnBrk="0" hangingPunct="1">
            <a:lnSpc>
              <a:spcPct val="100000"/>
            </a:lnSpc>
            <a:spcBef>
              <a:spcPts val="500"/>
            </a:spcBef>
            <a:spcAft>
              <a:spcPts val="0"/>
            </a:spcAft>
            <a:buClrTx/>
            <a:buSzTx/>
            <a:buFont typeface="+mj-lt"/>
            <a:buAutoNum type="arabicPeriod"/>
            <a:tabLst/>
            <a:defRPr/>
          </a:pPr>
          <a:endParaRPr kumimoji="0" lang="en-US" sz="1000" b="0" i="0" u="none" strike="noStrike" kern="0" cap="none" spc="0" normalizeH="0" baseline="0" noProof="0" dirty="0">
            <a:ln>
              <a:noFill/>
            </a:ln>
            <a:solidFill>
              <a:srgbClr val="333E48"/>
            </a:solidFill>
            <a:effectLst/>
            <a:uLnTx/>
            <a:uFillTx/>
            <a:latin typeface="+mn-lt"/>
            <a:ea typeface="+mn-ea"/>
            <a:cs typeface="+mn-cs"/>
          </a:endParaRP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1" i="1" u="none" strike="noStrike" kern="0" cap="none" spc="0" normalizeH="0" baseline="0" noProof="0" dirty="0">
            <a:ln>
              <a:noFill/>
            </a:ln>
            <a:solidFill>
              <a:srgbClr val="CF102D"/>
            </a:solidFill>
            <a:effectLst/>
            <a:uLnTx/>
            <a:uFillTx/>
            <a:latin typeface="+mn-lt"/>
          </a:endParaRPr>
        </a:p>
      </xdr:txBody>
    </xdr:sp>
    <xdr:clientData/>
  </xdr:oneCellAnchor>
  <xdr:oneCellAnchor>
    <xdr:from>
      <xdr:col>12</xdr:col>
      <xdr:colOff>115358</xdr:colOff>
      <xdr:row>28</xdr:row>
      <xdr:rowOff>119639</xdr:rowOff>
    </xdr:from>
    <xdr:ext cx="4321176" cy="248708"/>
    <xdr:sp macro="" textlink="">
      <xdr:nvSpPr>
        <xdr:cNvPr id="11" name="TextBox 10">
          <a:extLst>
            <a:ext uri="{FF2B5EF4-FFF2-40B4-BE49-F238E27FC236}">
              <a16:creationId xmlns:a16="http://schemas.microsoft.com/office/drawing/2014/main" id="{C53D214F-16AD-46E7-8836-08EE77AE8B7A}"/>
            </a:ext>
          </a:extLst>
        </xdr:cNvPr>
        <xdr:cNvSpPr txBox="1">
          <a:spLocks noChangeAspect="1"/>
        </xdr:cNvSpPr>
      </xdr:nvSpPr>
      <xdr:spPr bwMode="gray">
        <a:xfrm>
          <a:off x="7633758" y="2450089"/>
          <a:ext cx="4321176" cy="248708"/>
        </a:xfrm>
        <a:prstGeom prst="rect">
          <a:avLst/>
        </a:prstGeom>
        <a:noFill/>
        <a:ln>
          <a:solidFill>
            <a:schemeClr val="accent1"/>
          </a:solidFill>
        </a:ln>
      </xdr:spPr>
      <xdr:txBody>
        <a:bodyPr vertOverflow="clip" horzOverflow="clip" wrap="square" lIns="45720" tIns="45720" rIns="0" bIns="45720" rtlCol="0" anchor="t">
          <a:no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1000" b="0" i="1" u="none" strike="noStrike" kern="0" cap="none" spc="0" normalizeH="0" baseline="0" noProof="0" dirty="0">
              <a:ln>
                <a:noFill/>
              </a:ln>
              <a:solidFill>
                <a:schemeClr val="tx1"/>
              </a:solidFill>
              <a:effectLst/>
              <a:uLnTx/>
              <a:uFillTx/>
              <a:latin typeface="+mn-lt"/>
            </a:rPr>
            <a:t>Type answer here:</a:t>
          </a:r>
          <a:endParaRPr kumimoji="0" lang="en-US" sz="1000" b="0" i="1" u="none" strike="noStrike" kern="0" cap="none" spc="0" normalizeH="0" baseline="0" noProof="0" dirty="0">
            <a:ln>
              <a:noFill/>
            </a:ln>
            <a:solidFill>
              <a:srgbClr val="333E48"/>
            </a:solidFill>
            <a:effectLst/>
            <a:uLnTx/>
            <a:uFillTx/>
            <a:latin typeface="+mn-lt"/>
            <a:ea typeface="+mn-ea"/>
            <a:cs typeface="+mn-cs"/>
          </a:endParaRPr>
        </a:p>
        <a:p>
          <a:pPr marL="228600" marR="0" lvl="0" indent="-228600" defTabSz="914400" eaLnBrk="1" fontAlgn="auto" latinLnBrk="0" hangingPunct="1">
            <a:lnSpc>
              <a:spcPct val="100000"/>
            </a:lnSpc>
            <a:spcBef>
              <a:spcPts val="500"/>
            </a:spcBef>
            <a:spcAft>
              <a:spcPts val="0"/>
            </a:spcAft>
            <a:buClrTx/>
            <a:buSzTx/>
            <a:buFont typeface="+mj-lt"/>
            <a:buAutoNum type="arabicPeriod"/>
            <a:tabLst/>
            <a:defRPr/>
          </a:pPr>
          <a:endParaRPr kumimoji="0" lang="en-US" sz="1000" b="0" i="0" u="none" strike="noStrike" kern="0" cap="none" spc="0" normalizeH="0" baseline="0" noProof="0" dirty="0">
            <a:ln>
              <a:noFill/>
            </a:ln>
            <a:solidFill>
              <a:srgbClr val="333E48"/>
            </a:solidFill>
            <a:effectLst/>
            <a:uLnTx/>
            <a:uFillTx/>
            <a:latin typeface="+mn-lt"/>
            <a:ea typeface="+mn-ea"/>
            <a:cs typeface="+mn-cs"/>
          </a:endParaRP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1" i="1" u="none" strike="noStrike" kern="0" cap="none" spc="0" normalizeH="0" baseline="0" noProof="0" dirty="0">
            <a:ln>
              <a:noFill/>
            </a:ln>
            <a:solidFill>
              <a:srgbClr val="CF102D"/>
            </a:solidFill>
            <a:effectLst/>
            <a:uLnTx/>
            <a:uFillTx/>
            <a:latin typeface="+mn-lt"/>
          </a:endParaRPr>
        </a:p>
      </xdr:txBody>
    </xdr:sp>
    <xdr:clientData/>
  </xdr:oneCellAnchor>
  <xdr:oneCellAnchor>
    <xdr:from>
      <xdr:col>12</xdr:col>
      <xdr:colOff>115357</xdr:colOff>
      <xdr:row>30</xdr:row>
      <xdr:rowOff>68886</xdr:rowOff>
    </xdr:from>
    <xdr:ext cx="4523317" cy="496122"/>
    <xdr:sp macro="" textlink="">
      <xdr:nvSpPr>
        <xdr:cNvPr id="12" name="TextBox 11">
          <a:extLst>
            <a:ext uri="{FF2B5EF4-FFF2-40B4-BE49-F238E27FC236}">
              <a16:creationId xmlns:a16="http://schemas.microsoft.com/office/drawing/2014/main" id="{D893FEBA-F16E-4310-840C-A57DADE62DBC}"/>
            </a:ext>
          </a:extLst>
        </xdr:cNvPr>
        <xdr:cNvSpPr txBox="1">
          <a:spLocks noChangeAspect="1"/>
        </xdr:cNvSpPr>
      </xdr:nvSpPr>
      <xdr:spPr bwMode="gray">
        <a:xfrm>
          <a:off x="7633757" y="2780336"/>
          <a:ext cx="4523317" cy="496122"/>
        </a:xfrm>
        <a:prstGeom prst="rect">
          <a:avLst/>
        </a:prstGeom>
        <a:noFill/>
      </xdr:spPr>
      <xdr:txBody>
        <a:bodyPr vertOverflow="clip" horzOverflow="clip" wrap="square" lIns="0" tIns="0" rIns="0" bIns="0" rtlCol="0" anchor="t">
          <a:noAutofit/>
        </a:bodyPr>
        <a:lstStyle/>
        <a:p>
          <a:pPr marL="228600" marR="0" lvl="0" indent="-228600" defTabSz="914400" eaLnBrk="1" fontAlgn="auto" latinLnBrk="0" hangingPunct="1">
            <a:lnSpc>
              <a:spcPct val="100000"/>
            </a:lnSpc>
            <a:spcBef>
              <a:spcPts val="500"/>
            </a:spcBef>
            <a:spcAft>
              <a:spcPts val="0"/>
            </a:spcAft>
            <a:buClrTx/>
            <a:buSzTx/>
            <a:buFont typeface="+mj-lt"/>
            <a:buAutoNum type="arabicPeriod" startAt="2"/>
            <a:tabLst/>
            <a:defRPr/>
          </a:pPr>
          <a:r>
            <a:rPr kumimoji="0" lang="en-US" sz="1000" b="0" i="0" u="none" strike="noStrike" kern="0" cap="none" spc="0" normalizeH="0" baseline="0" noProof="0" dirty="0">
              <a:ln>
                <a:noFill/>
              </a:ln>
              <a:solidFill>
                <a:srgbClr val="333E48"/>
              </a:solidFill>
              <a:effectLst/>
              <a:uLnTx/>
              <a:uFillTx/>
              <a:latin typeface="+mn-lt"/>
              <a:ea typeface="+mn-ea"/>
              <a:cs typeface="+mn-cs"/>
            </a:rPr>
            <a:t>Which question within this threat area ranks as one with the highest disagreement levels overall? </a:t>
          </a:r>
          <a:r>
            <a:rPr kumimoji="0" lang="en-US" sz="1000" b="0" i="1" u="none" strike="noStrike" kern="0" cap="none" spc="0" normalizeH="0" baseline="0" noProof="0" dirty="0">
              <a:ln>
                <a:noFill/>
              </a:ln>
              <a:solidFill>
                <a:srgbClr val="333E48"/>
              </a:solidFill>
              <a:effectLst/>
              <a:uLnTx/>
              <a:uFillTx/>
              <a:latin typeface="+mn-lt"/>
              <a:ea typeface="+mn-ea"/>
              <a:cs typeface="+mn-cs"/>
            </a:rPr>
            <a:t>(Hint: Check the </a:t>
          </a:r>
          <a:br>
            <a:rPr kumimoji="0" lang="en-US" sz="1000" b="0" i="1" u="none" strike="noStrike" kern="0" cap="none" spc="0" normalizeH="0" baseline="0" noProof="0" dirty="0">
              <a:ln>
                <a:noFill/>
              </a:ln>
              <a:solidFill>
                <a:srgbClr val="333E48"/>
              </a:solidFill>
              <a:effectLst/>
              <a:uLnTx/>
              <a:uFillTx/>
              <a:latin typeface="+mn-lt"/>
              <a:ea typeface="+mn-ea"/>
              <a:cs typeface="+mn-cs"/>
            </a:rPr>
          </a:br>
          <a:r>
            <a:rPr kumimoji="0" lang="en-US" sz="1000" b="0" i="1" u="none" strike="noStrike" kern="0" cap="none" spc="0" normalizeH="0" baseline="0" noProof="0" dirty="0">
              <a:ln>
                <a:noFill/>
              </a:ln>
              <a:solidFill>
                <a:srgbClr val="333E48"/>
              </a:solidFill>
              <a:effectLst/>
              <a:uLnTx/>
              <a:uFillTx/>
              <a:latin typeface="+mn-lt"/>
              <a:ea typeface="+mn-ea"/>
              <a:cs typeface="+mn-cs"/>
            </a:rPr>
            <a:t>Overview tab) </a:t>
          </a: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0" i="0" u="none" strike="noStrike" kern="0" cap="none" spc="0" normalizeH="0" baseline="0" noProof="0" dirty="0">
            <a:ln>
              <a:noFill/>
            </a:ln>
            <a:solidFill>
              <a:srgbClr val="333E48"/>
            </a:solidFill>
            <a:effectLst/>
            <a:uLnTx/>
            <a:uFillTx/>
            <a:latin typeface="+mn-lt"/>
            <a:ea typeface="+mn-ea"/>
            <a:cs typeface="+mn-cs"/>
          </a:endParaRP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1" i="1" u="none" strike="noStrike" kern="0" cap="none" spc="0" normalizeH="0" baseline="0" noProof="0" dirty="0">
            <a:ln>
              <a:noFill/>
            </a:ln>
            <a:solidFill>
              <a:srgbClr val="CF102D"/>
            </a:solidFill>
            <a:effectLst/>
            <a:uLnTx/>
            <a:uFillTx/>
            <a:latin typeface="+mn-lt"/>
          </a:endParaRPr>
        </a:p>
      </xdr:txBody>
    </xdr:sp>
    <xdr:clientData/>
  </xdr:oneCellAnchor>
  <xdr:oneCellAnchor>
    <xdr:from>
      <xdr:col>12</xdr:col>
      <xdr:colOff>115358</xdr:colOff>
      <xdr:row>33</xdr:row>
      <xdr:rowOff>75047</xdr:rowOff>
    </xdr:from>
    <xdr:ext cx="4321176" cy="1190624"/>
    <xdr:sp macro="" textlink="">
      <xdr:nvSpPr>
        <xdr:cNvPr id="13" name="TextBox 12">
          <a:extLst>
            <a:ext uri="{FF2B5EF4-FFF2-40B4-BE49-F238E27FC236}">
              <a16:creationId xmlns:a16="http://schemas.microsoft.com/office/drawing/2014/main" id="{8454B2AF-8716-4FC9-91E8-69D4EC22D6C2}"/>
            </a:ext>
          </a:extLst>
        </xdr:cNvPr>
        <xdr:cNvSpPr txBox="1">
          <a:spLocks noChangeAspect="1"/>
        </xdr:cNvSpPr>
      </xdr:nvSpPr>
      <xdr:spPr bwMode="gray">
        <a:xfrm>
          <a:off x="7633758" y="3357997"/>
          <a:ext cx="4321176" cy="1190624"/>
        </a:xfrm>
        <a:prstGeom prst="rect">
          <a:avLst/>
        </a:prstGeom>
        <a:noFill/>
        <a:ln>
          <a:solidFill>
            <a:schemeClr val="accent1"/>
          </a:solidFill>
        </a:ln>
      </xdr:spPr>
      <xdr:txBody>
        <a:bodyPr vertOverflow="clip" horzOverflow="clip" wrap="square" lIns="45720" tIns="45720" rIns="0" bIns="45720" rtlCol="0" anchor="t">
          <a:no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1000" b="0" i="1" u="none" strike="noStrike" kern="0" cap="none" spc="0" normalizeH="0" baseline="0" noProof="0" dirty="0">
              <a:ln>
                <a:noFill/>
              </a:ln>
              <a:solidFill>
                <a:schemeClr val="tx1"/>
              </a:solidFill>
              <a:effectLst/>
              <a:uLnTx/>
              <a:uFillTx/>
              <a:latin typeface="+mn-lt"/>
            </a:rPr>
            <a:t>Type answer here: </a:t>
          </a:r>
          <a:endParaRPr kumimoji="0" lang="en-US" sz="1000" b="0" i="0" u="none" strike="noStrike" kern="0" cap="none" spc="0" normalizeH="0" baseline="0" noProof="0" dirty="0">
            <a:ln>
              <a:noFill/>
            </a:ln>
            <a:solidFill>
              <a:srgbClr val="333E48"/>
            </a:solidFill>
            <a:effectLst/>
            <a:uLnTx/>
            <a:uFillTx/>
            <a:latin typeface="+mn-lt"/>
            <a:ea typeface="+mn-ea"/>
            <a:cs typeface="+mn-cs"/>
          </a:endParaRP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1" i="1" u="none" strike="noStrike" kern="0" cap="none" spc="0" normalizeH="0" baseline="0" noProof="0" dirty="0">
            <a:ln>
              <a:noFill/>
            </a:ln>
            <a:solidFill>
              <a:srgbClr val="CF102D"/>
            </a:solidFill>
            <a:effectLst/>
            <a:uLnTx/>
            <a:uFillTx/>
            <a:latin typeface="+mn-lt"/>
          </a:endParaRPr>
        </a:p>
      </xdr:txBody>
    </xdr:sp>
    <xdr:clientData/>
  </xdr:oneCellAnchor>
  <xdr:oneCellAnchor>
    <xdr:from>
      <xdr:col>12</xdr:col>
      <xdr:colOff>115358</xdr:colOff>
      <xdr:row>40</xdr:row>
      <xdr:rowOff>51810</xdr:rowOff>
    </xdr:from>
    <xdr:ext cx="4321176" cy="485774"/>
    <xdr:sp macro="" textlink="">
      <xdr:nvSpPr>
        <xdr:cNvPr id="14" name="TextBox 13">
          <a:extLst>
            <a:ext uri="{FF2B5EF4-FFF2-40B4-BE49-F238E27FC236}">
              <a16:creationId xmlns:a16="http://schemas.microsoft.com/office/drawing/2014/main" id="{C38493C2-2D1F-48DB-BB31-6CDE2DDB5869}"/>
            </a:ext>
          </a:extLst>
        </xdr:cNvPr>
        <xdr:cNvSpPr txBox="1">
          <a:spLocks noChangeAspect="1"/>
        </xdr:cNvSpPr>
      </xdr:nvSpPr>
      <xdr:spPr bwMode="gray">
        <a:xfrm>
          <a:off x="7633758" y="4630160"/>
          <a:ext cx="4321176" cy="485774"/>
        </a:xfrm>
        <a:prstGeom prst="rect">
          <a:avLst/>
        </a:prstGeom>
        <a:noFill/>
      </xdr:spPr>
      <xdr:txBody>
        <a:bodyPr vertOverflow="clip" horzOverflow="clip" wrap="square" lIns="0" tIns="0" rIns="0" bIns="0" rtlCol="0" anchor="t">
          <a:noAutofit/>
        </a:bodyPr>
        <a:lstStyle/>
        <a:p>
          <a:pPr marL="228600" marR="0" lvl="0" indent="-228600" defTabSz="914400" eaLnBrk="1" fontAlgn="auto" latinLnBrk="0" hangingPunct="1">
            <a:lnSpc>
              <a:spcPct val="100000"/>
            </a:lnSpc>
            <a:spcBef>
              <a:spcPts val="500"/>
            </a:spcBef>
            <a:spcAft>
              <a:spcPts val="0"/>
            </a:spcAft>
            <a:buClrTx/>
            <a:buSzTx/>
            <a:buFont typeface="+mj-lt"/>
            <a:buAutoNum type="arabicPeriod" startAt="3"/>
            <a:tabLst/>
            <a:defRPr/>
          </a:pPr>
          <a:r>
            <a:rPr kumimoji="0" lang="en-US" sz="1000" b="0" i="0" u="none" strike="noStrike" kern="0" cap="none" spc="0" normalizeH="0" baseline="0" noProof="0" dirty="0">
              <a:ln>
                <a:noFill/>
              </a:ln>
              <a:solidFill>
                <a:srgbClr val="333E48"/>
              </a:solidFill>
              <a:effectLst/>
              <a:uLnTx/>
              <a:uFillTx/>
              <a:latin typeface="+mn-lt"/>
              <a:ea typeface="+mn-ea"/>
              <a:cs typeface="+mn-cs"/>
            </a:rPr>
            <a:t>For the highest disagreement question in this threat area, what questions would you ask your teachers to better understand this problem? </a:t>
          </a:r>
        </a:p>
      </xdr:txBody>
    </xdr:sp>
    <xdr:clientData/>
  </xdr:oneCellAnchor>
  <xdr:oneCellAnchor>
    <xdr:from>
      <xdr:col>12</xdr:col>
      <xdr:colOff>115358</xdr:colOff>
      <xdr:row>43</xdr:row>
      <xdr:rowOff>47625</xdr:rowOff>
    </xdr:from>
    <xdr:ext cx="4321176" cy="3552825"/>
    <xdr:sp macro="" textlink="">
      <xdr:nvSpPr>
        <xdr:cNvPr id="15" name="TextBox 14">
          <a:extLst>
            <a:ext uri="{FF2B5EF4-FFF2-40B4-BE49-F238E27FC236}">
              <a16:creationId xmlns:a16="http://schemas.microsoft.com/office/drawing/2014/main" id="{BE4A8C0A-F721-4A39-AD39-3FA64B8A1DF9}"/>
            </a:ext>
          </a:extLst>
        </xdr:cNvPr>
        <xdr:cNvSpPr txBox="1">
          <a:spLocks noChangeAspect="1"/>
        </xdr:cNvSpPr>
      </xdr:nvSpPr>
      <xdr:spPr bwMode="gray">
        <a:xfrm>
          <a:off x="7633758" y="5197475"/>
          <a:ext cx="4321176" cy="3552825"/>
        </a:xfrm>
        <a:prstGeom prst="rect">
          <a:avLst/>
        </a:prstGeom>
        <a:noFill/>
        <a:ln>
          <a:solidFill>
            <a:schemeClr val="accent1"/>
          </a:solidFill>
        </a:ln>
      </xdr:spPr>
      <xdr:txBody>
        <a:bodyPr vertOverflow="clip" horzOverflow="clip" wrap="square" lIns="45720" tIns="45720" rIns="0" bIns="45720" rtlCol="0" anchor="t">
          <a:no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1000" b="0" i="1" u="none" strike="noStrike" kern="0" cap="none" spc="0" normalizeH="0" baseline="0" noProof="0" dirty="0">
              <a:ln>
                <a:noFill/>
              </a:ln>
              <a:solidFill>
                <a:schemeClr val="tx1"/>
              </a:solidFill>
              <a:effectLst/>
              <a:uLnTx/>
              <a:uFillTx/>
              <a:latin typeface="+mn-lt"/>
            </a:rPr>
            <a:t>Type answer here:</a:t>
          </a:r>
          <a:endParaRPr kumimoji="0" lang="en-US" sz="1000" b="0" i="1" u="none" strike="noStrike" kern="0" cap="none" spc="0" normalizeH="0" baseline="0" noProof="0" dirty="0">
            <a:ln>
              <a:noFill/>
            </a:ln>
            <a:solidFill>
              <a:srgbClr val="333E48"/>
            </a:solidFill>
            <a:effectLst/>
            <a:uLnTx/>
            <a:uFillTx/>
            <a:latin typeface="+mn-lt"/>
            <a:ea typeface="+mn-ea"/>
            <a:cs typeface="+mn-cs"/>
          </a:endParaRPr>
        </a:p>
        <a:p>
          <a:pPr marL="228600" marR="0" lvl="0" indent="-228600" defTabSz="914400" eaLnBrk="1" fontAlgn="auto" latinLnBrk="0" hangingPunct="1">
            <a:lnSpc>
              <a:spcPct val="100000"/>
            </a:lnSpc>
            <a:spcBef>
              <a:spcPts val="500"/>
            </a:spcBef>
            <a:spcAft>
              <a:spcPts val="0"/>
            </a:spcAft>
            <a:buClrTx/>
            <a:buSzTx/>
            <a:buFont typeface="+mj-lt"/>
            <a:buAutoNum type="arabicPeriod"/>
            <a:tabLst/>
            <a:defRPr/>
          </a:pPr>
          <a:endParaRPr kumimoji="0" lang="en-US" sz="1000" b="0" i="0" u="none" strike="noStrike" kern="0" cap="none" spc="0" normalizeH="0" baseline="0" noProof="0" dirty="0">
            <a:ln>
              <a:noFill/>
            </a:ln>
            <a:solidFill>
              <a:srgbClr val="333E48"/>
            </a:solidFill>
            <a:effectLst/>
            <a:uLnTx/>
            <a:uFillTx/>
            <a:latin typeface="+mn-lt"/>
            <a:ea typeface="+mn-ea"/>
            <a:cs typeface="+mn-cs"/>
          </a:endParaRP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1" i="1" u="none" strike="noStrike" kern="0" cap="none" spc="0" normalizeH="0" baseline="0" noProof="0" dirty="0">
            <a:ln>
              <a:noFill/>
            </a:ln>
            <a:solidFill>
              <a:srgbClr val="CF102D"/>
            </a:solidFill>
            <a:effectLst/>
            <a:uLnTx/>
            <a:uFillTx/>
            <a:latin typeface="+mn-lt"/>
          </a:endParaRPr>
        </a:p>
      </xdr:txBody>
    </xdr:sp>
    <xdr:clientData/>
  </xdr:oneCellAnchor>
  <xdr:oneCellAnchor>
    <xdr:from>
      <xdr:col>16</xdr:col>
      <xdr:colOff>143933</xdr:colOff>
      <xdr:row>22</xdr:row>
      <xdr:rowOff>132290</xdr:rowOff>
    </xdr:from>
    <xdr:ext cx="4321176" cy="2217209"/>
    <xdr:sp macro="" textlink="">
      <xdr:nvSpPr>
        <xdr:cNvPr id="16" name="TextBox 15">
          <a:extLst>
            <a:ext uri="{FF2B5EF4-FFF2-40B4-BE49-F238E27FC236}">
              <a16:creationId xmlns:a16="http://schemas.microsoft.com/office/drawing/2014/main" id="{7D88846C-23DF-4E53-844B-7766FE465421}"/>
            </a:ext>
          </a:extLst>
        </xdr:cNvPr>
        <xdr:cNvSpPr txBox="1">
          <a:spLocks noChangeAspect="1"/>
        </xdr:cNvSpPr>
      </xdr:nvSpPr>
      <xdr:spPr bwMode="gray">
        <a:xfrm>
          <a:off x="13088408" y="1700740"/>
          <a:ext cx="4321176" cy="2217209"/>
        </a:xfrm>
        <a:prstGeom prst="rect">
          <a:avLst/>
        </a:prstGeom>
        <a:noFill/>
      </xdr:spPr>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1000" b="1" i="0" u="none" strike="noStrike" kern="0" cap="none" spc="0" normalizeH="0" baseline="0" noProof="0" dirty="0">
              <a:ln>
                <a:noFill/>
              </a:ln>
              <a:solidFill>
                <a:srgbClr val="333E48"/>
              </a:solidFill>
              <a:effectLst/>
              <a:uLnTx/>
              <a:uFillTx/>
              <a:latin typeface="+mn-lt"/>
              <a:ea typeface="+mn-ea"/>
              <a:cs typeface="+mn-cs"/>
            </a:rPr>
            <a:t>Bonus Question</a:t>
          </a:r>
          <a:r>
            <a:rPr kumimoji="0" lang="en-US" sz="1000" b="0" i="0" u="none" strike="noStrike" kern="0" cap="none" spc="0" normalizeH="0" baseline="0" noProof="0" dirty="0">
              <a:ln>
                <a:noFill/>
              </a:ln>
              <a:solidFill>
                <a:srgbClr val="333E48"/>
              </a:solidFill>
              <a:effectLst/>
              <a:uLnTx/>
              <a:uFillTx/>
              <a:latin typeface="+mn-lt"/>
              <a:ea typeface="+mn-ea"/>
              <a:cs typeface="+mn-cs"/>
            </a:rPr>
            <a:t>: </a:t>
          </a:r>
        </a:p>
        <a:p>
          <a:pPr marL="171450" marR="0" lvl="0" indent="-171450" defTabSz="914400" eaLnBrk="1" fontAlgn="auto" latinLnBrk="0" hangingPunct="1">
            <a:lnSpc>
              <a:spcPct val="100000"/>
            </a:lnSpc>
            <a:spcBef>
              <a:spcPts val="500"/>
            </a:spcBef>
            <a:spcAft>
              <a:spcPts val="0"/>
            </a:spcAft>
            <a:buClrTx/>
            <a:buSzTx/>
            <a:buFont typeface="Arial" panose="020B0604020202020204" pitchFamily="34" charset="0"/>
            <a:buChar char="•"/>
            <a:tabLst/>
            <a:defRPr/>
          </a:pPr>
          <a:endParaRPr kumimoji="0" lang="en-US" sz="1000" b="0" i="1" u="none" strike="noStrike" kern="0" cap="none" spc="0" normalizeH="0" baseline="0" noProof="0" dirty="0">
            <a:ln>
              <a:noFill/>
            </a:ln>
            <a:solidFill>
              <a:srgbClr val="333E48"/>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lang="en-US" sz="1100" b="0" i="1" baseline="0">
              <a:effectLst/>
              <a:latin typeface="+mn-lt"/>
              <a:ea typeface="+mn-ea"/>
              <a:cs typeface="+mn-cs"/>
            </a:rPr>
            <a:t>Did school leaders score higher than district leaders on the question in this category differentiated by district leaders and school leaders? What could that suggest about potential challenges in this threat area?</a:t>
          </a:r>
        </a:p>
        <a:p>
          <a:pPr marL="171450" indent="-171450" eaLnBrk="1" fontAlgn="auto" latinLnBrk="0" hangingPunct="1">
            <a:buFont typeface="Arial" panose="020B0604020202020204" pitchFamily="34" charset="0"/>
            <a:buChar char="•"/>
          </a:pPr>
          <a:endParaRPr lang="en-US" sz="1100">
            <a:effectLst/>
          </a:endParaRPr>
        </a:p>
        <a:p>
          <a:pPr marL="171450" indent="-171450" eaLnBrk="1" fontAlgn="auto" latinLnBrk="0" hangingPunct="1">
            <a:buFont typeface="Arial" panose="020B0604020202020204" pitchFamily="34" charset="0"/>
            <a:buChar char="•"/>
          </a:pPr>
          <a:r>
            <a:rPr lang="en-US" sz="1100" b="0" i="1" baseline="0">
              <a:effectLst/>
              <a:latin typeface="+mn-lt"/>
              <a:ea typeface="+mn-ea"/>
              <a:cs typeface="+mn-cs"/>
            </a:rPr>
            <a:t>Click on one or more school name in the selection box to see if any individual schools did better than the district overall on an individual question. If so, what might that suggest?</a:t>
          </a:r>
          <a:endParaRPr lang="en-US" sz="1000">
            <a:effectLst/>
          </a:endParaRPr>
        </a:p>
        <a:p>
          <a:pPr marL="0" marR="0" lvl="0" indent="0" defTabSz="914400" eaLnBrk="1" fontAlgn="auto" latinLnBrk="0" hangingPunct="1">
            <a:lnSpc>
              <a:spcPct val="100000"/>
            </a:lnSpc>
            <a:spcBef>
              <a:spcPts val="500"/>
            </a:spcBef>
            <a:spcAft>
              <a:spcPts val="0"/>
            </a:spcAft>
            <a:buClrTx/>
            <a:buSzTx/>
            <a:buFontTx/>
            <a:buNone/>
            <a:tabLst/>
            <a:defRPr/>
          </a:pPr>
          <a:endParaRPr kumimoji="0" lang="en-US" sz="1000" b="1" i="1" u="none" strike="noStrike" kern="0" cap="none" spc="0" normalizeH="0" baseline="0" noProof="0" dirty="0">
            <a:ln>
              <a:noFill/>
            </a:ln>
            <a:solidFill>
              <a:srgbClr val="CF102D"/>
            </a:solidFill>
            <a:effectLst/>
            <a:uLnTx/>
            <a:uFillTx/>
            <a:latin typeface="+mn-l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AF138222-79BA-4E0F-9853-6B8AAB6C164A}"/>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Ownership and Input</a:t>
          </a:r>
        </a:p>
      </xdr:txBody>
    </xdr:sp>
    <xdr:clientData/>
  </xdr:oneCellAnchor>
  <xdr:twoCellAnchor>
    <xdr:from>
      <xdr:col>7</xdr:col>
      <xdr:colOff>14106</xdr:colOff>
      <xdr:row>6</xdr:row>
      <xdr:rowOff>186971</xdr:rowOff>
    </xdr:from>
    <xdr:to>
      <xdr:col>11</xdr:col>
      <xdr:colOff>3969</xdr:colOff>
      <xdr:row>16</xdr:row>
      <xdr:rowOff>19331</xdr:rowOff>
    </xdr:to>
    <xdr:graphicFrame macro="">
      <xdr:nvGraphicFramePr>
        <xdr:cNvPr id="5" name="Chart 4">
          <a:extLst>
            <a:ext uri="{FF2B5EF4-FFF2-40B4-BE49-F238E27FC236}">
              <a16:creationId xmlns:a16="http://schemas.microsoft.com/office/drawing/2014/main" id="{55253938-9613-468A-B4EF-08BC612D6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21</xdr:row>
      <xdr:rowOff>10722</xdr:rowOff>
    </xdr:from>
    <xdr:to>
      <xdr:col>10</xdr:col>
      <xdr:colOff>911771</xdr:colOff>
      <xdr:row>30</xdr:row>
      <xdr:rowOff>33582</xdr:rowOff>
    </xdr:to>
    <xdr:graphicFrame macro="">
      <xdr:nvGraphicFramePr>
        <xdr:cNvPr id="6" name="Chart 5">
          <a:extLst>
            <a:ext uri="{FF2B5EF4-FFF2-40B4-BE49-F238E27FC236}">
              <a16:creationId xmlns:a16="http://schemas.microsoft.com/office/drawing/2014/main" id="{59F32766-56D7-47EB-A069-132950028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22930</xdr:colOff>
      <xdr:row>35</xdr:row>
      <xdr:rowOff>21872</xdr:rowOff>
    </xdr:from>
    <xdr:to>
      <xdr:col>11</xdr:col>
      <xdr:colOff>12432</xdr:colOff>
      <xdr:row>44</xdr:row>
      <xdr:rowOff>8156</xdr:rowOff>
    </xdr:to>
    <xdr:graphicFrame macro="">
      <xdr:nvGraphicFramePr>
        <xdr:cNvPr id="2" name="Chart 1">
          <a:extLst>
            <a:ext uri="{FF2B5EF4-FFF2-40B4-BE49-F238E27FC236}">
              <a16:creationId xmlns:a16="http://schemas.microsoft.com/office/drawing/2014/main" id="{AF25EEE0-014B-43CD-81DE-52C9A67976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14432</xdr:colOff>
      <xdr:row>49</xdr:row>
      <xdr:rowOff>25399</xdr:rowOff>
    </xdr:from>
    <xdr:to>
      <xdr:col>10</xdr:col>
      <xdr:colOff>908327</xdr:colOff>
      <xdr:row>58</xdr:row>
      <xdr:rowOff>11683</xdr:rowOff>
    </xdr:to>
    <xdr:graphicFrame macro="">
      <xdr:nvGraphicFramePr>
        <xdr:cNvPr id="3" name="Chart 2">
          <a:extLst>
            <a:ext uri="{FF2B5EF4-FFF2-40B4-BE49-F238E27FC236}">
              <a16:creationId xmlns:a16="http://schemas.microsoft.com/office/drawing/2014/main" id="{83BD8AF3-2C1A-4F19-8B7F-016F84A13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260805</xdr:colOff>
      <xdr:row>4</xdr:row>
      <xdr:rowOff>141061</xdr:rowOff>
    </xdr:from>
    <xdr:to>
      <xdr:col>14</xdr:col>
      <xdr:colOff>1294433</xdr:colOff>
      <xdr:row>20</xdr:row>
      <xdr:rowOff>189647</xdr:rowOff>
    </xdr:to>
    <xdr:pic>
      <xdr:nvPicPr>
        <xdr:cNvPr id="7" name="Picture 6">
          <a:extLst>
            <a:ext uri="{FF2B5EF4-FFF2-40B4-BE49-F238E27FC236}">
              <a16:creationId xmlns:a16="http://schemas.microsoft.com/office/drawing/2014/main" id="{A0824213-AB92-4F9B-AB88-C18FC162AC08}"/>
            </a:ext>
          </a:extLst>
        </xdr:cNvPr>
        <xdr:cNvPicPr>
          <a:picLocks noChangeAspect="1"/>
        </xdr:cNvPicPr>
      </xdr:nvPicPr>
      <xdr:blipFill>
        <a:blip xmlns:r="http://schemas.openxmlformats.org/officeDocument/2006/relationships" r:embed="rId5"/>
        <a:stretch>
          <a:fillRect/>
        </a:stretch>
      </xdr:blipFill>
      <xdr:spPr>
        <a:xfrm>
          <a:off x="7631341" y="1150257"/>
          <a:ext cx="4398217" cy="3038983"/>
        </a:xfrm>
        <a:prstGeom prst="rect">
          <a:avLst/>
        </a:prstGeom>
      </xdr:spPr>
    </xdr:pic>
    <xdr:clientData/>
  </xdr:twoCellAnchor>
  <xdr:twoCellAnchor editAs="oneCell">
    <xdr:from>
      <xdr:col>11</xdr:col>
      <xdr:colOff>257419</xdr:colOff>
      <xdr:row>22</xdr:row>
      <xdr:rowOff>109824</xdr:rowOff>
    </xdr:from>
    <xdr:to>
      <xdr:col>14</xdr:col>
      <xdr:colOff>1344979</xdr:colOff>
      <xdr:row>47</xdr:row>
      <xdr:rowOff>8237</xdr:rowOff>
    </xdr:to>
    <xdr:pic>
      <xdr:nvPicPr>
        <xdr:cNvPr id="8" name="Picture 7">
          <a:extLst>
            <a:ext uri="{FF2B5EF4-FFF2-40B4-BE49-F238E27FC236}">
              <a16:creationId xmlns:a16="http://schemas.microsoft.com/office/drawing/2014/main" id="{79D82A79-1318-4839-ED73-90DEA208E707}"/>
            </a:ext>
          </a:extLst>
        </xdr:cNvPr>
        <xdr:cNvPicPr>
          <a:picLocks noChangeAspect="1"/>
        </xdr:cNvPicPr>
      </xdr:nvPicPr>
      <xdr:blipFill>
        <a:blip xmlns:r="http://schemas.openxmlformats.org/officeDocument/2006/relationships" r:embed="rId6"/>
        <a:stretch>
          <a:fillRect/>
        </a:stretch>
      </xdr:blipFill>
      <xdr:spPr>
        <a:xfrm>
          <a:off x="7672265" y="4462016"/>
          <a:ext cx="4457945" cy="45290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8EDC0B00-ADEA-4715-8ABB-2806C08C4BB4}"/>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Recognition and Value</a:t>
          </a:r>
        </a:p>
      </xdr:txBody>
    </xdr:sp>
    <xdr:clientData/>
  </xdr:oneCellAnchor>
  <xdr:twoCellAnchor>
    <xdr:from>
      <xdr:col>7</xdr:col>
      <xdr:colOff>14106</xdr:colOff>
      <xdr:row>6</xdr:row>
      <xdr:rowOff>186971</xdr:rowOff>
    </xdr:from>
    <xdr:to>
      <xdr:col>11</xdr:col>
      <xdr:colOff>3969</xdr:colOff>
      <xdr:row>16</xdr:row>
      <xdr:rowOff>19331</xdr:rowOff>
    </xdr:to>
    <xdr:graphicFrame macro="">
      <xdr:nvGraphicFramePr>
        <xdr:cNvPr id="5" name="Chart 4">
          <a:extLst>
            <a:ext uri="{FF2B5EF4-FFF2-40B4-BE49-F238E27FC236}">
              <a16:creationId xmlns:a16="http://schemas.microsoft.com/office/drawing/2014/main" id="{794A3C2C-1CA3-4B20-BAEF-5AA0F4A75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21</xdr:row>
      <xdr:rowOff>10722</xdr:rowOff>
    </xdr:from>
    <xdr:to>
      <xdr:col>10</xdr:col>
      <xdr:colOff>911771</xdr:colOff>
      <xdr:row>30</xdr:row>
      <xdr:rowOff>33582</xdr:rowOff>
    </xdr:to>
    <xdr:graphicFrame macro="">
      <xdr:nvGraphicFramePr>
        <xdr:cNvPr id="6" name="Chart 5">
          <a:extLst>
            <a:ext uri="{FF2B5EF4-FFF2-40B4-BE49-F238E27FC236}">
              <a16:creationId xmlns:a16="http://schemas.microsoft.com/office/drawing/2014/main" id="{9C856110-6A2E-42EB-B136-F565792CA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5290</xdr:colOff>
      <xdr:row>35</xdr:row>
      <xdr:rowOff>18345</xdr:rowOff>
    </xdr:from>
    <xdr:to>
      <xdr:col>10</xdr:col>
      <xdr:colOff>904958</xdr:colOff>
      <xdr:row>44</xdr:row>
      <xdr:rowOff>4629</xdr:rowOff>
    </xdr:to>
    <xdr:graphicFrame macro="">
      <xdr:nvGraphicFramePr>
        <xdr:cNvPr id="2" name="Chart 1">
          <a:extLst>
            <a:ext uri="{FF2B5EF4-FFF2-40B4-BE49-F238E27FC236}">
              <a16:creationId xmlns:a16="http://schemas.microsoft.com/office/drawing/2014/main" id="{9351CC01-A8B5-4CB3-92AD-DD92758047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52509</xdr:colOff>
      <xdr:row>49</xdr:row>
      <xdr:rowOff>22958</xdr:rowOff>
    </xdr:from>
    <xdr:to>
      <xdr:col>11</xdr:col>
      <xdr:colOff>38754</xdr:colOff>
      <xdr:row>58</xdr:row>
      <xdr:rowOff>9242</xdr:rowOff>
    </xdr:to>
    <xdr:graphicFrame macro="">
      <xdr:nvGraphicFramePr>
        <xdr:cNvPr id="3" name="Chart 2">
          <a:extLst>
            <a:ext uri="{FF2B5EF4-FFF2-40B4-BE49-F238E27FC236}">
              <a16:creationId xmlns:a16="http://schemas.microsoft.com/office/drawing/2014/main" id="{D72931B2-6E9B-4BDD-A20F-C75C18D97C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41412</xdr:colOff>
      <xdr:row>4</xdr:row>
      <xdr:rowOff>134868</xdr:rowOff>
    </xdr:from>
    <xdr:to>
      <xdr:col>14</xdr:col>
      <xdr:colOff>1410592</xdr:colOff>
      <xdr:row>21</xdr:row>
      <xdr:rowOff>19005</xdr:rowOff>
    </xdr:to>
    <xdr:pic>
      <xdr:nvPicPr>
        <xdr:cNvPr id="8" name="Picture 7">
          <a:extLst>
            <a:ext uri="{FF2B5EF4-FFF2-40B4-BE49-F238E27FC236}">
              <a16:creationId xmlns:a16="http://schemas.microsoft.com/office/drawing/2014/main" id="{6A9E18CA-4AEA-427D-85EC-399C6F181359}"/>
            </a:ext>
          </a:extLst>
        </xdr:cNvPr>
        <xdr:cNvPicPr>
          <a:picLocks noChangeAspect="1"/>
        </xdr:cNvPicPr>
      </xdr:nvPicPr>
      <xdr:blipFill>
        <a:blip xmlns:r="http://schemas.openxmlformats.org/officeDocument/2006/relationships" r:embed="rId5"/>
        <a:stretch>
          <a:fillRect/>
        </a:stretch>
      </xdr:blipFill>
      <xdr:spPr>
        <a:xfrm>
          <a:off x="7481955" y="1142585"/>
          <a:ext cx="4409308" cy="3045333"/>
        </a:xfrm>
        <a:prstGeom prst="rect">
          <a:avLst/>
        </a:prstGeom>
      </xdr:spPr>
    </xdr:pic>
    <xdr:clientData/>
  </xdr:twoCellAnchor>
  <xdr:twoCellAnchor editAs="oneCell">
    <xdr:from>
      <xdr:col>12</xdr:col>
      <xdr:colOff>69021</xdr:colOff>
      <xdr:row>22</xdr:row>
      <xdr:rowOff>10757</xdr:rowOff>
    </xdr:from>
    <xdr:to>
      <xdr:col>15</xdr:col>
      <xdr:colOff>82826</xdr:colOff>
      <xdr:row>47</xdr:row>
      <xdr:rowOff>85823</xdr:rowOff>
    </xdr:to>
    <xdr:pic>
      <xdr:nvPicPr>
        <xdr:cNvPr id="7" name="Picture 6">
          <a:extLst>
            <a:ext uri="{FF2B5EF4-FFF2-40B4-BE49-F238E27FC236}">
              <a16:creationId xmlns:a16="http://schemas.microsoft.com/office/drawing/2014/main" id="{B6751B2C-AEB3-4E52-BF26-7A53383CC97F}"/>
            </a:ext>
          </a:extLst>
        </xdr:cNvPr>
        <xdr:cNvPicPr>
          <a:picLocks noChangeAspect="1"/>
        </xdr:cNvPicPr>
      </xdr:nvPicPr>
      <xdr:blipFill>
        <a:blip xmlns:r="http://schemas.openxmlformats.org/officeDocument/2006/relationships" r:embed="rId6"/>
        <a:stretch>
          <a:fillRect/>
        </a:stretch>
      </xdr:blipFill>
      <xdr:spPr>
        <a:xfrm>
          <a:off x="7509564" y="4372931"/>
          <a:ext cx="4569240" cy="48237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169334</xdr:colOff>
      <xdr:row>0</xdr:row>
      <xdr:rowOff>65406</xdr:rowOff>
    </xdr:from>
    <xdr:ext cx="5583766" cy="361446"/>
    <xdr:sp macro="" textlink="">
      <xdr:nvSpPr>
        <xdr:cNvPr id="4" name="TextBox 3">
          <a:extLst>
            <a:ext uri="{FF2B5EF4-FFF2-40B4-BE49-F238E27FC236}">
              <a16:creationId xmlns:a16="http://schemas.microsoft.com/office/drawing/2014/main" id="{DC6E9DDB-5832-4CEE-880F-E8132DD98F6A}"/>
            </a:ext>
          </a:extLst>
        </xdr:cNvPr>
        <xdr:cNvSpPr txBox="1">
          <a:spLocks noChangeAspect="1"/>
        </xdr:cNvSpPr>
      </xdr:nvSpPr>
      <xdr:spPr bwMode="gray">
        <a:xfrm>
          <a:off x="169334" y="65406"/>
          <a:ext cx="5583766" cy="361446"/>
        </a:xfrm>
        <a:prstGeom prst="rect">
          <a:avLst/>
        </a:prstGeom>
        <a:noFill/>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500"/>
            </a:spcBef>
            <a:spcAft>
              <a:spcPts val="0"/>
            </a:spcAft>
            <a:buClrTx/>
            <a:buSzTx/>
            <a:buFontTx/>
            <a:buNone/>
            <a:tabLst/>
            <a:defRPr/>
          </a:pPr>
          <a:r>
            <a:rPr kumimoji="0" lang="en-US" sz="2400" b="0" i="0" u="none" strike="noStrike" kern="0" cap="none" spc="0" normalizeH="0" baseline="0" noProof="0" dirty="0">
              <a:ln>
                <a:noFill/>
              </a:ln>
              <a:solidFill>
                <a:schemeClr val="bg1"/>
              </a:solidFill>
              <a:effectLst/>
              <a:uLnTx/>
              <a:uFillTx/>
              <a:latin typeface="Rockwell"/>
            </a:rPr>
            <a:t>Professional Growth</a:t>
          </a:r>
        </a:p>
      </xdr:txBody>
    </xdr:sp>
    <xdr:clientData/>
  </xdr:oneCellAnchor>
  <xdr:twoCellAnchor>
    <xdr:from>
      <xdr:col>7</xdr:col>
      <xdr:colOff>14106</xdr:colOff>
      <xdr:row>6</xdr:row>
      <xdr:rowOff>186971</xdr:rowOff>
    </xdr:from>
    <xdr:to>
      <xdr:col>11</xdr:col>
      <xdr:colOff>3969</xdr:colOff>
      <xdr:row>16</xdr:row>
      <xdr:rowOff>19331</xdr:rowOff>
    </xdr:to>
    <xdr:graphicFrame macro="">
      <xdr:nvGraphicFramePr>
        <xdr:cNvPr id="5" name="Chart 4">
          <a:extLst>
            <a:ext uri="{FF2B5EF4-FFF2-40B4-BE49-F238E27FC236}">
              <a16:creationId xmlns:a16="http://schemas.microsoft.com/office/drawing/2014/main" id="{3A0FD005-EE7E-4A9A-8141-ADD1B189D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10897</xdr:colOff>
      <xdr:row>21</xdr:row>
      <xdr:rowOff>10722</xdr:rowOff>
    </xdr:from>
    <xdr:to>
      <xdr:col>11</xdr:col>
      <xdr:colOff>4779</xdr:colOff>
      <xdr:row>30</xdr:row>
      <xdr:rowOff>36757</xdr:rowOff>
    </xdr:to>
    <xdr:graphicFrame macro="">
      <xdr:nvGraphicFramePr>
        <xdr:cNvPr id="6" name="Chart 5">
          <a:extLst>
            <a:ext uri="{FF2B5EF4-FFF2-40B4-BE49-F238E27FC236}">
              <a16:creationId xmlns:a16="http://schemas.microsoft.com/office/drawing/2014/main" id="{83C6A98A-9697-4F60-8C84-A1FDD44F8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1763</xdr:colOff>
      <xdr:row>35</xdr:row>
      <xdr:rowOff>14816</xdr:rowOff>
    </xdr:from>
    <xdr:to>
      <xdr:col>10</xdr:col>
      <xdr:colOff>901431</xdr:colOff>
      <xdr:row>44</xdr:row>
      <xdr:rowOff>1100</xdr:rowOff>
    </xdr:to>
    <xdr:graphicFrame macro="">
      <xdr:nvGraphicFramePr>
        <xdr:cNvPr id="2" name="Chart 1">
          <a:extLst>
            <a:ext uri="{FF2B5EF4-FFF2-40B4-BE49-F238E27FC236}">
              <a16:creationId xmlns:a16="http://schemas.microsoft.com/office/drawing/2014/main" id="{2081D62D-8EC1-4075-8C6A-A79A4EC31C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176388</xdr:colOff>
      <xdr:row>4</xdr:row>
      <xdr:rowOff>120767</xdr:rowOff>
    </xdr:from>
    <xdr:to>
      <xdr:col>14</xdr:col>
      <xdr:colOff>1209846</xdr:colOff>
      <xdr:row>21</xdr:row>
      <xdr:rowOff>67065</xdr:rowOff>
    </xdr:to>
    <xdr:pic>
      <xdr:nvPicPr>
        <xdr:cNvPr id="3" name="Picture 2">
          <a:extLst>
            <a:ext uri="{FF2B5EF4-FFF2-40B4-BE49-F238E27FC236}">
              <a16:creationId xmlns:a16="http://schemas.microsoft.com/office/drawing/2014/main" id="{B5E9C0CE-9CC2-4570-9E93-4253453210B8}"/>
            </a:ext>
          </a:extLst>
        </xdr:cNvPr>
        <xdr:cNvPicPr>
          <a:picLocks noChangeAspect="1"/>
        </xdr:cNvPicPr>
      </xdr:nvPicPr>
      <xdr:blipFill>
        <a:blip xmlns:r="http://schemas.openxmlformats.org/officeDocument/2006/relationships" r:embed="rId4"/>
        <a:stretch>
          <a:fillRect/>
        </a:stretch>
      </xdr:blipFill>
      <xdr:spPr>
        <a:xfrm>
          <a:off x="7502407" y="1132063"/>
          <a:ext cx="4416950" cy="3035808"/>
        </a:xfrm>
        <a:prstGeom prst="rect">
          <a:avLst/>
        </a:prstGeom>
      </xdr:spPr>
    </xdr:pic>
    <xdr:clientData/>
  </xdr:twoCellAnchor>
  <xdr:twoCellAnchor editAs="oneCell">
    <xdr:from>
      <xdr:col>11</xdr:col>
      <xdr:colOff>172574</xdr:colOff>
      <xdr:row>22</xdr:row>
      <xdr:rowOff>38451</xdr:rowOff>
    </xdr:from>
    <xdr:to>
      <xdr:col>14</xdr:col>
      <xdr:colOff>1202249</xdr:colOff>
      <xdr:row>47</xdr:row>
      <xdr:rowOff>7659</xdr:rowOff>
    </xdr:to>
    <xdr:pic>
      <xdr:nvPicPr>
        <xdr:cNvPr id="7" name="Picture 6">
          <a:extLst>
            <a:ext uri="{FF2B5EF4-FFF2-40B4-BE49-F238E27FC236}">
              <a16:creationId xmlns:a16="http://schemas.microsoft.com/office/drawing/2014/main" id="{98BF8061-0A70-E292-603C-29731C0A2E2C}"/>
            </a:ext>
          </a:extLst>
        </xdr:cNvPr>
        <xdr:cNvPicPr>
          <a:picLocks noChangeAspect="1"/>
        </xdr:cNvPicPr>
      </xdr:nvPicPr>
      <xdr:blipFill>
        <a:blip xmlns:r="http://schemas.openxmlformats.org/officeDocument/2006/relationships" r:embed="rId5"/>
        <a:stretch>
          <a:fillRect/>
        </a:stretch>
      </xdr:blipFill>
      <xdr:spPr>
        <a:xfrm>
          <a:off x="7310444" y="4330581"/>
          <a:ext cx="4416342" cy="456707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48.363007291664" createdVersion="8" refreshedVersion="8" minRefreshableVersion="3" recordCount="126" xr:uid="{F7555B1B-A861-458D-B7EC-33BC831027BF}">
  <cacheSource type="worksheet">
    <worksheetSource name="Table1"/>
  </cacheSource>
  <cacheFields count="38">
    <cacheField name="Respondent" numFmtId="0">
      <sharedItems containsSemiMixedTypes="0" containsString="0" containsNumber="1" containsInteger="1" minValue="1" maxValue="126"/>
    </cacheField>
    <cacheField name="School Number" numFmtId="1">
      <sharedItems containsSemiMixedTypes="0" containsString="0" containsNumber="1" containsInteger="1" minValue="1" maxValue="23"/>
    </cacheField>
    <cacheField name="School Name" numFmtId="0">
      <sharedItems containsBlank="1" count="47">
        <s v="Liberty High School"/>
        <s v="LPS Support Services"/>
        <s v="Liberty Middle School"/>
        <s v="Liberty North High School"/>
        <s v="Warren Hills Elementary"/>
        <s v="South Valley Middle School"/>
        <s v="Liberty Oaks Elementary"/>
        <s v="Lewis and Clark Elementary"/>
        <s v="Shoal Creek Elementary"/>
        <s v="Alexander Doniphan Elementary"/>
        <s v="Heritage Middle School"/>
        <s v="Lillian Schumacher Elementary"/>
        <s v="Discovery Middle School"/>
        <s v="District Administration Center"/>
        <s v="Manor Hill Elementary"/>
        <s v="Kellybrook Elementary"/>
        <s v="EPiC Elementary"/>
        <s v="Early Childhood Center"/>
        <s v="I work district-wide, across all schools (i.e., custodial, transportation, etc.)"/>
        <s v="Franklin Elementary"/>
        <s v="LPS Facilities Center"/>
        <s v="Ridgeview Elementary" u="1"/>
        <s v="Liberty Academy" u="1"/>
        <s v="Sonoma Elementary" u="1"/>
        <s v="Wattles Park Elementary" u="1"/>
        <s v="Harper Creek Middle School" u="1"/>
        <s v="Beadle Lake Elementary" u="1"/>
        <s v="Harper Creek High School" u="1"/>
        <s v="I work in multiple district buildings (i.e., have multiple school assignments)" u="1"/>
        <s v="Administration Building" u="1"/>
        <s v="Transportation" u="1"/>
        <m u="1"/>
        <s v="District Campus (not grade level specific)" u="1"/>
        <s v="Junior High" u="1"/>
        <s v="Elementary" u="1"/>
        <s v="Early Childhood" u="1"/>
        <s v="High School" u="1"/>
        <s v="Elk Creek Elementary" u="1"/>
        <s v="Mountain View Elementary" u="1"/>
        <s v="Wisdom Elementary" u="1"/>
        <s v="Riverdale Elementary" u="1"/>
        <s v="Preparatory Middle School" u="1"/>
        <s v="Wildwood Elementary" u="1"/>
        <s v="Heritage High School" u="1"/>
        <s v="High Impact Middle School" u="1"/>
        <s v="Sunnyside Elementary" u="1"/>
        <s v="Oak Park Elementary" u="1"/>
      </sharedItems>
    </cacheField>
    <cacheField name="How would you rate your overall satisfaction level with: My School District" numFmtId="1">
      <sharedItems containsSemiMixedTypes="0" containsString="0" containsNumber="1" containsInteger="1" minValue="0" maxValue="5" count="6">
        <n v="4"/>
        <n v="1"/>
        <n v="5"/>
        <n v="3"/>
        <n v="2"/>
        <n v="0" u="1"/>
      </sharedItems>
    </cacheField>
    <cacheField name="How would you rate your overall satisfaction level with: My School" numFmtId="1">
      <sharedItems containsSemiMixedTypes="0" containsString="0" containsNumber="1" containsInteger="1" minValue="0" maxValue="5" count="6">
        <n v="5"/>
        <n v="1"/>
        <n v="4"/>
        <n v="3"/>
        <n v="2"/>
        <n v="0" u="1"/>
      </sharedItems>
    </cacheField>
    <cacheField name="District leadership has communicated clear actions they will take in response to previous staff survey results." numFmtId="0">
      <sharedItems containsSemiMixedTypes="0" containsString="0" containsNumber="1" containsInteger="1" minValue="0" maxValue="5" count="6">
        <n v="2"/>
        <n v="5"/>
        <n v="4"/>
        <n v="3"/>
        <n v="1"/>
        <n v="0"/>
      </sharedItems>
    </cacheField>
    <cacheField name="I feel safe at school." numFmtId="0">
      <sharedItems containsSemiMixedTypes="0" containsString="0" containsNumber="1" containsInteger="1" minValue="0" maxValue="5" count="6">
        <n v="5"/>
        <n v="4"/>
        <n v="2"/>
        <n v="3"/>
        <n v="1" u="1"/>
        <n v="0" u="1"/>
      </sharedItems>
    </cacheField>
    <cacheField name="The benefits provided by my district meet my needs. " numFmtId="0">
      <sharedItems containsSemiMixedTypes="0" containsString="0" containsNumber="1" containsInteger="1" minValue="0" maxValue="5" count="6">
        <n v="2"/>
        <n v="5"/>
        <n v="4"/>
        <n v="3"/>
        <n v="0"/>
        <n v="1"/>
      </sharedItems>
    </cacheField>
    <cacheField name="Someone seems to care about me at work. " numFmtId="0">
      <sharedItems containsSemiMixedTypes="0" containsString="0" containsNumber="1" containsInteger="1" minValue="0" maxValue="5" count="6">
        <n v="3"/>
        <n v="5"/>
        <n v="4"/>
        <n v="2"/>
        <n v="1" u="1"/>
        <n v="0" u="1"/>
      </sharedItems>
    </cacheField>
    <cacheField name="I have the materials and resources needed to do my job well. " numFmtId="0">
      <sharedItems containsSemiMixedTypes="0" containsString="0" containsNumber="1" containsInteger="1" minValue="0" maxValue="5" count="6">
        <n v="4"/>
        <n v="5"/>
        <n v="2"/>
        <n v="3"/>
        <n v="1"/>
        <n v="0" u="1"/>
      </sharedItems>
    </cacheField>
    <cacheField name="Most days, I have a manageable workload." numFmtId="0">
      <sharedItems containsSemiMixedTypes="0" containsString="0" containsNumber="1" containsInteger="1" minValue="0" maxValue="5" count="6">
        <n v="5"/>
        <n v="2"/>
        <n v="4"/>
        <n v="3"/>
        <n v="1"/>
        <n v="0" u="1"/>
      </sharedItems>
    </cacheField>
    <cacheField name="I have the training and skills I need to do my best at work." numFmtId="0">
      <sharedItems containsSemiMixedTypes="0" containsString="0" containsNumber="1" containsInteger="1" minValue="0" maxValue="5" count="6">
        <n v="5"/>
        <n v="4"/>
        <n v="3"/>
        <n v="2"/>
        <n v="1" u="1"/>
        <n v="0" u="1"/>
      </sharedItems>
    </cacheField>
    <cacheField name="I understand how my daily work contributes to my school district’s mission. " numFmtId="0">
      <sharedItems containsSemiMixedTypes="0" containsString="0" containsNumber="1" containsInteger="1" minValue="0" maxValue="5" count="6">
        <n v="5"/>
        <n v="4"/>
        <n v="3"/>
        <n v="1"/>
        <n v="2" u="1"/>
        <n v="0" u="1"/>
      </sharedItems>
    </cacheField>
    <cacheField name="My district’s mission and values are reflected in the actions of district leaders." numFmtId="0">
      <sharedItems containsSemiMixedTypes="0" containsString="0" containsNumber="1" containsInteger="1" minValue="0" maxValue="5" count="6">
        <n v="3"/>
        <n v="5"/>
        <n v="4"/>
        <n v="2"/>
        <n v="0"/>
        <n v="1" u="1"/>
      </sharedItems>
    </cacheField>
    <cacheField name="My district’s mission and values are reflected in the actions of school leaders." numFmtId="0">
      <sharedItems containsSemiMixedTypes="0" containsString="0" containsNumber="1" containsInteger="1" minValue="0" maxValue="5" count="6">
        <n v="3"/>
        <n v="5"/>
        <n v="4"/>
        <n v="0"/>
        <n v="2"/>
        <n v="1" u="1"/>
      </sharedItems>
    </cacheField>
    <cacheField name="I am treated fairly by district leaders." numFmtId="0">
      <sharedItems containsSemiMixedTypes="0" containsString="0" containsNumber="1" containsInteger="1" minValue="0" maxValue="5" count="6">
        <n v="2"/>
        <n v="5"/>
        <n v="4"/>
        <n v="3"/>
        <n v="0"/>
        <n v="1" u="1"/>
      </sharedItems>
    </cacheField>
    <cacheField name="I am treated fairly by school leaders." numFmtId="0">
      <sharedItems containsSemiMixedTypes="0" containsString="0" containsNumber="1" containsInteger="1" minValue="0" maxValue="5" count="6">
        <n v="5"/>
        <n v="4"/>
        <n v="3"/>
        <n v="0"/>
        <n v="2"/>
        <n v="1"/>
      </sharedItems>
    </cacheField>
    <cacheField name="I am treated fairly by my colleagues." numFmtId="0">
      <sharedItems containsSemiMixedTypes="0" containsString="0" containsNumber="1" containsInteger="1" minValue="0" maxValue="5" count="6">
        <n v="5"/>
        <n v="4"/>
        <n v="3"/>
        <n v="2"/>
        <n v="1" u="1"/>
        <n v="0" u="1"/>
      </sharedItems>
    </cacheField>
    <cacheField name="I have ownership and control over my work." numFmtId="0">
      <sharedItems containsSemiMixedTypes="0" containsString="0" containsNumber="1" containsInteger="1" minValue="0" maxValue="5" count="6">
        <n v="2"/>
        <n v="5"/>
        <n v="4"/>
        <n v="3"/>
        <n v="0" u="1"/>
        <n v="1" u="1"/>
      </sharedItems>
    </cacheField>
    <cacheField name="My opinions are heard and valued by district leaders." numFmtId="0">
      <sharedItems containsSemiMixedTypes="0" containsString="0" containsNumber="1" containsInteger="1" minValue="0" maxValue="5" count="6">
        <n v="2"/>
        <n v="4"/>
        <n v="5"/>
        <n v="3"/>
        <n v="1"/>
        <n v="0"/>
      </sharedItems>
    </cacheField>
    <cacheField name="My opinions are heard and valued by school leaders." numFmtId="0">
      <sharedItems containsSemiMixedTypes="0" containsString="0" containsNumber="1" containsInteger="1" minValue="0" maxValue="5" count="6">
        <n v="3"/>
        <n v="5"/>
        <n v="4"/>
        <n v="2"/>
        <n v="0"/>
        <n v="1"/>
      </sharedItems>
    </cacheField>
    <cacheField name="In my current role, I get to do what I do best every day." numFmtId="0">
      <sharedItems containsSemiMixedTypes="0" containsString="0" containsNumber="1" containsInteger="1" minValue="0" maxValue="5" count="6">
        <n v="3"/>
        <n v="5"/>
        <n v="4"/>
        <n v="2"/>
        <n v="1"/>
        <n v="0"/>
      </sharedItems>
    </cacheField>
    <cacheField name="District staff are recognized for excellent work by district leaders." numFmtId="0">
      <sharedItems containsSemiMixedTypes="0" containsString="0" containsNumber="1" containsInteger="1" minValue="0" maxValue="5" count="6">
        <n v="3"/>
        <n v="4"/>
        <n v="2"/>
        <n v="1"/>
        <n v="5"/>
        <n v="0" u="1"/>
      </sharedItems>
    </cacheField>
    <cacheField name="District staff are recognized for excellent work by school leaders." numFmtId="0">
      <sharedItems containsSemiMixedTypes="0" containsString="0" containsNumber="1" containsInteger="1" minValue="0" maxValue="5" count="6">
        <n v="3"/>
        <n v="5"/>
        <n v="4"/>
        <n v="2"/>
        <n v="0"/>
        <n v="1"/>
      </sharedItems>
    </cacheField>
    <cacheField name="I feel valued for my work as a district employee." numFmtId="0">
      <sharedItems containsSemiMixedTypes="0" containsString="0" containsNumber="1" containsInteger="1" minValue="0" maxValue="5" count="6">
        <n v="3"/>
        <n v="5"/>
        <n v="4"/>
        <n v="2"/>
        <n v="1"/>
        <n v="0" u="1"/>
      </sharedItems>
    </cacheField>
    <cacheField name="In the past week, I’ve received recognition for doing my job well." numFmtId="0">
      <sharedItems containsSemiMixedTypes="0" containsString="0" containsNumber="1" containsInteger="1" minValue="0" maxValue="5" count="6">
        <n v="4"/>
        <n v="5"/>
        <n v="2"/>
        <n v="3"/>
        <n v="1"/>
        <n v="0"/>
      </sharedItems>
    </cacheField>
    <cacheField name="In the past year, my district has provided opportunities for me to learn and grow as a district employee. " numFmtId="0">
      <sharedItems containsSemiMixedTypes="0" containsString="0" containsNumber="1" containsInteger="1" minValue="0" maxValue="5" count="6">
        <n v="2"/>
        <n v="3"/>
        <n v="5"/>
        <n v="4"/>
        <n v="0"/>
        <n v="1" u="1"/>
      </sharedItems>
    </cacheField>
    <cacheField name="My direct supervisor supports my career aspirations and goals." numFmtId="0">
      <sharedItems containsSemiMixedTypes="0" containsString="0" containsNumber="1" containsInteger="1" minValue="0" maxValue="5" count="6">
        <n v="4"/>
        <n v="5"/>
        <n v="3"/>
        <n v="2"/>
        <n v="0"/>
        <n v="1" u="1"/>
      </sharedItems>
    </cacheField>
    <cacheField name="I see a path for professional advancement in my district." numFmtId="0">
      <sharedItems containsSemiMixedTypes="0" containsString="0" containsNumber="1" containsInteger="1" minValue="0" maxValue="5" count="6">
        <n v="3"/>
        <n v="4"/>
        <n v="0"/>
        <n v="2"/>
        <n v="5"/>
        <n v="1"/>
      </sharedItems>
    </cacheField>
    <cacheField name="I am willing to go above and beyond to help my district succeed." numFmtId="0">
      <sharedItems containsSemiMixedTypes="0" containsString="0" containsNumber="1" containsInteger="1" minValue="1" maxValue="5" count="5">
        <n v="5"/>
        <n v="4"/>
        <n v="3"/>
        <n v="2" u="1"/>
        <n v="1" u="1"/>
      </sharedItems>
    </cacheField>
    <cacheField name="I am proud to work for my school district." numFmtId="0">
      <sharedItems containsSemiMixedTypes="0" containsString="0" containsNumber="1" containsInteger="1" minValue="1" maxValue="5" count="5">
        <n v="5"/>
        <n v="4"/>
        <n v="3"/>
        <n v="2" u="1"/>
        <n v="1" u="1"/>
      </sharedItems>
    </cacheField>
    <cacheField name="I would recommend working at my school district to a friend." numFmtId="0">
      <sharedItems containsSemiMixedTypes="0" containsString="0" containsNumber="1" containsInteger="1" minValue="1" maxValue="5" count="5">
        <n v="3"/>
        <n v="5"/>
        <n v="4"/>
        <n v="2"/>
        <n v="1" u="1"/>
      </sharedItems>
    </cacheField>
    <cacheField name="I plan to stay at my school district for the next year." numFmtId="0">
      <sharedItems containsSemiMixedTypes="0" containsString="0" containsNumber="1" containsInteger="1" minValue="1" maxValue="5" count="5">
        <n v="5"/>
        <n v="4"/>
        <n v="3"/>
        <n v="2" u="1"/>
        <n v="1" u="1"/>
      </sharedItems>
    </cacheField>
    <cacheField name="I feel inspired to do my best work every day. " numFmtId="0">
      <sharedItems containsSemiMixedTypes="0" containsString="0" containsNumber="1" containsInteger="1" minValue="0" maxValue="5" count="6">
        <n v="5"/>
        <n v="4"/>
        <n v="3"/>
        <n v="2"/>
        <n v="1"/>
        <n v="0" u="1"/>
      </sharedItems>
    </cacheField>
    <cacheField name="Position or Department" numFmtId="0">
      <sharedItems containsBlank="1" count="10">
        <s v="Other"/>
        <s v="Teacher" u="1"/>
        <s v="District Administration and Operation (not Human Resources)" u="1"/>
        <s v="Curriculum and Instruction Staff" u="1"/>
        <s v="School Administration" u="1"/>
        <s v="Athletics, Non-teacher" u="1"/>
        <s v="Library and Media Services" u="1"/>
        <s v="Transportation Staff (e.g., bus driver)" u="1"/>
        <m u="1"/>
        <s v="asdf" u="1"/>
      </sharedItems>
    </cacheField>
    <cacheField name="How long have you worked in your current occupation/profession (regardless of grade, school, or district placement)?" numFmtId="0">
      <sharedItems containsBlank="1" count="4">
        <s v="11+ years"/>
        <s v="0-5 years"/>
        <s v="6-10 years"/>
        <m u="1"/>
      </sharedItems>
    </cacheField>
    <cacheField name="What is your gender?" numFmtId="0">
      <sharedItems containsBlank="1" count="8">
        <s v="Woman"/>
        <s v="Man"/>
        <s v="Prefer not to disclose"/>
        <m u="1"/>
        <s v="Female" u="1"/>
        <s v="Male" u="1"/>
        <s v="Other" u="1"/>
        <s v="Non-Binary" u="1"/>
      </sharedItems>
    </cacheField>
    <cacheField name="If other, please write your gender below (if you wish)."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n v="1"/>
    <n v="12"/>
    <x v="0"/>
    <x v="0"/>
    <x v="0"/>
    <x v="0"/>
    <x v="0"/>
    <x v="0"/>
    <x v="0"/>
    <x v="0"/>
    <x v="0"/>
    <x v="0"/>
    <x v="0"/>
    <x v="0"/>
    <x v="0"/>
    <x v="0"/>
    <x v="0"/>
    <x v="0"/>
    <x v="0"/>
    <x v="0"/>
    <x v="0"/>
    <x v="0"/>
    <x v="0"/>
    <x v="0"/>
    <x v="0"/>
    <x v="0"/>
    <x v="0"/>
    <x v="0"/>
    <x v="0"/>
    <x v="0"/>
    <x v="0"/>
    <x v="0"/>
    <x v="0"/>
    <x v="0"/>
    <x v="0"/>
    <x v="0"/>
    <x v="0"/>
    <m/>
  </r>
  <r>
    <n v="2"/>
    <n v="18"/>
    <x v="1"/>
    <x v="1"/>
    <x v="1"/>
    <x v="1"/>
    <x v="0"/>
    <x v="1"/>
    <x v="1"/>
    <x v="1"/>
    <x v="0"/>
    <x v="1"/>
    <x v="0"/>
    <x v="1"/>
    <x v="1"/>
    <x v="1"/>
    <x v="0"/>
    <x v="0"/>
    <x v="1"/>
    <x v="1"/>
    <x v="1"/>
    <x v="1"/>
    <x v="1"/>
    <x v="1"/>
    <x v="1"/>
    <x v="1"/>
    <x v="1"/>
    <x v="1"/>
    <x v="1"/>
    <x v="0"/>
    <x v="0"/>
    <x v="1"/>
    <x v="0"/>
    <x v="0"/>
    <x v="0"/>
    <x v="1"/>
    <x v="0"/>
    <m/>
  </r>
  <r>
    <n v="3"/>
    <n v="12"/>
    <x v="0"/>
    <x v="2"/>
    <x v="0"/>
    <x v="2"/>
    <x v="0"/>
    <x v="1"/>
    <x v="1"/>
    <x v="1"/>
    <x v="0"/>
    <x v="0"/>
    <x v="0"/>
    <x v="1"/>
    <x v="1"/>
    <x v="1"/>
    <x v="0"/>
    <x v="0"/>
    <x v="1"/>
    <x v="2"/>
    <x v="1"/>
    <x v="1"/>
    <x v="1"/>
    <x v="1"/>
    <x v="1"/>
    <x v="1"/>
    <x v="2"/>
    <x v="1"/>
    <x v="2"/>
    <x v="0"/>
    <x v="0"/>
    <x v="1"/>
    <x v="0"/>
    <x v="0"/>
    <x v="0"/>
    <x v="0"/>
    <x v="0"/>
    <m/>
  </r>
  <r>
    <n v="4"/>
    <n v="13"/>
    <x v="2"/>
    <x v="2"/>
    <x v="0"/>
    <x v="3"/>
    <x v="0"/>
    <x v="2"/>
    <x v="1"/>
    <x v="1"/>
    <x v="0"/>
    <x v="1"/>
    <x v="0"/>
    <x v="1"/>
    <x v="1"/>
    <x v="1"/>
    <x v="0"/>
    <x v="0"/>
    <x v="1"/>
    <x v="1"/>
    <x v="1"/>
    <x v="1"/>
    <x v="1"/>
    <x v="1"/>
    <x v="1"/>
    <x v="1"/>
    <x v="3"/>
    <x v="1"/>
    <x v="1"/>
    <x v="0"/>
    <x v="0"/>
    <x v="2"/>
    <x v="0"/>
    <x v="0"/>
    <x v="0"/>
    <x v="0"/>
    <x v="0"/>
    <m/>
  </r>
  <r>
    <n v="5"/>
    <n v="14"/>
    <x v="3"/>
    <x v="0"/>
    <x v="0"/>
    <x v="0"/>
    <x v="0"/>
    <x v="2"/>
    <x v="1"/>
    <x v="2"/>
    <x v="1"/>
    <x v="0"/>
    <x v="1"/>
    <x v="2"/>
    <x v="2"/>
    <x v="2"/>
    <x v="1"/>
    <x v="0"/>
    <x v="2"/>
    <x v="0"/>
    <x v="2"/>
    <x v="2"/>
    <x v="2"/>
    <x v="2"/>
    <x v="2"/>
    <x v="2"/>
    <x v="3"/>
    <x v="0"/>
    <x v="1"/>
    <x v="1"/>
    <x v="1"/>
    <x v="2"/>
    <x v="1"/>
    <x v="0"/>
    <x v="0"/>
    <x v="1"/>
    <x v="0"/>
    <m/>
  </r>
  <r>
    <n v="6"/>
    <n v="12"/>
    <x v="0"/>
    <x v="2"/>
    <x v="0"/>
    <x v="2"/>
    <x v="1"/>
    <x v="0"/>
    <x v="1"/>
    <x v="0"/>
    <x v="2"/>
    <x v="0"/>
    <x v="1"/>
    <x v="2"/>
    <x v="0"/>
    <x v="2"/>
    <x v="1"/>
    <x v="0"/>
    <x v="2"/>
    <x v="3"/>
    <x v="0"/>
    <x v="2"/>
    <x v="0"/>
    <x v="0"/>
    <x v="2"/>
    <x v="3"/>
    <x v="3"/>
    <x v="0"/>
    <x v="0"/>
    <x v="0"/>
    <x v="0"/>
    <x v="1"/>
    <x v="0"/>
    <x v="0"/>
    <x v="0"/>
    <x v="0"/>
    <x v="0"/>
    <m/>
  </r>
  <r>
    <n v="7"/>
    <n v="13"/>
    <x v="2"/>
    <x v="3"/>
    <x v="2"/>
    <x v="3"/>
    <x v="1"/>
    <x v="2"/>
    <x v="2"/>
    <x v="3"/>
    <x v="2"/>
    <x v="1"/>
    <x v="1"/>
    <x v="0"/>
    <x v="2"/>
    <x v="3"/>
    <x v="1"/>
    <x v="1"/>
    <x v="3"/>
    <x v="3"/>
    <x v="0"/>
    <x v="3"/>
    <x v="0"/>
    <x v="0"/>
    <x v="3"/>
    <x v="2"/>
    <x v="3"/>
    <x v="2"/>
    <x v="3"/>
    <x v="0"/>
    <x v="1"/>
    <x v="0"/>
    <x v="2"/>
    <x v="1"/>
    <x v="0"/>
    <x v="0"/>
    <x v="0"/>
    <m/>
  </r>
  <r>
    <n v="8"/>
    <n v="23"/>
    <x v="4"/>
    <x v="0"/>
    <x v="2"/>
    <x v="3"/>
    <x v="0"/>
    <x v="1"/>
    <x v="2"/>
    <x v="1"/>
    <x v="2"/>
    <x v="0"/>
    <x v="0"/>
    <x v="0"/>
    <x v="0"/>
    <x v="3"/>
    <x v="0"/>
    <x v="2"/>
    <x v="3"/>
    <x v="1"/>
    <x v="2"/>
    <x v="1"/>
    <x v="0"/>
    <x v="0"/>
    <x v="1"/>
    <x v="0"/>
    <x v="1"/>
    <x v="1"/>
    <x v="0"/>
    <x v="0"/>
    <x v="0"/>
    <x v="1"/>
    <x v="0"/>
    <x v="0"/>
    <x v="0"/>
    <x v="0"/>
    <x v="0"/>
    <m/>
  </r>
  <r>
    <n v="9"/>
    <n v="18"/>
    <x v="1"/>
    <x v="2"/>
    <x v="2"/>
    <x v="3"/>
    <x v="1"/>
    <x v="2"/>
    <x v="0"/>
    <x v="3"/>
    <x v="2"/>
    <x v="1"/>
    <x v="2"/>
    <x v="0"/>
    <x v="0"/>
    <x v="3"/>
    <x v="2"/>
    <x v="2"/>
    <x v="3"/>
    <x v="3"/>
    <x v="0"/>
    <x v="2"/>
    <x v="0"/>
    <x v="0"/>
    <x v="0"/>
    <x v="0"/>
    <x v="3"/>
    <x v="2"/>
    <x v="0"/>
    <x v="1"/>
    <x v="1"/>
    <x v="2"/>
    <x v="0"/>
    <x v="0"/>
    <x v="0"/>
    <x v="2"/>
    <x v="1"/>
    <m/>
  </r>
  <r>
    <n v="10"/>
    <n v="22"/>
    <x v="5"/>
    <x v="0"/>
    <x v="2"/>
    <x v="1"/>
    <x v="0"/>
    <x v="2"/>
    <x v="2"/>
    <x v="0"/>
    <x v="0"/>
    <x v="1"/>
    <x v="0"/>
    <x v="2"/>
    <x v="2"/>
    <x v="2"/>
    <x v="1"/>
    <x v="0"/>
    <x v="2"/>
    <x v="1"/>
    <x v="2"/>
    <x v="1"/>
    <x v="1"/>
    <x v="2"/>
    <x v="2"/>
    <x v="3"/>
    <x v="3"/>
    <x v="0"/>
    <x v="1"/>
    <x v="0"/>
    <x v="0"/>
    <x v="1"/>
    <x v="0"/>
    <x v="0"/>
    <x v="0"/>
    <x v="0"/>
    <x v="0"/>
    <m/>
  </r>
  <r>
    <n v="11"/>
    <n v="15"/>
    <x v="6"/>
    <x v="2"/>
    <x v="0"/>
    <x v="2"/>
    <x v="0"/>
    <x v="2"/>
    <x v="1"/>
    <x v="1"/>
    <x v="0"/>
    <x v="0"/>
    <x v="0"/>
    <x v="2"/>
    <x v="1"/>
    <x v="2"/>
    <x v="0"/>
    <x v="0"/>
    <x v="1"/>
    <x v="1"/>
    <x v="1"/>
    <x v="1"/>
    <x v="1"/>
    <x v="2"/>
    <x v="1"/>
    <x v="1"/>
    <x v="3"/>
    <x v="1"/>
    <x v="4"/>
    <x v="0"/>
    <x v="0"/>
    <x v="1"/>
    <x v="0"/>
    <x v="0"/>
    <x v="0"/>
    <x v="0"/>
    <x v="0"/>
    <m/>
  </r>
  <r>
    <n v="12"/>
    <n v="10"/>
    <x v="7"/>
    <x v="2"/>
    <x v="0"/>
    <x v="3"/>
    <x v="0"/>
    <x v="2"/>
    <x v="1"/>
    <x v="1"/>
    <x v="0"/>
    <x v="0"/>
    <x v="0"/>
    <x v="0"/>
    <x v="1"/>
    <x v="3"/>
    <x v="0"/>
    <x v="0"/>
    <x v="1"/>
    <x v="3"/>
    <x v="1"/>
    <x v="1"/>
    <x v="0"/>
    <x v="1"/>
    <x v="1"/>
    <x v="1"/>
    <x v="1"/>
    <x v="1"/>
    <x v="0"/>
    <x v="0"/>
    <x v="0"/>
    <x v="1"/>
    <x v="2"/>
    <x v="0"/>
    <x v="0"/>
    <x v="0"/>
    <x v="0"/>
    <m/>
  </r>
  <r>
    <n v="13"/>
    <n v="21"/>
    <x v="8"/>
    <x v="3"/>
    <x v="3"/>
    <x v="4"/>
    <x v="1"/>
    <x v="3"/>
    <x v="2"/>
    <x v="3"/>
    <x v="2"/>
    <x v="2"/>
    <x v="1"/>
    <x v="3"/>
    <x v="0"/>
    <x v="0"/>
    <x v="2"/>
    <x v="1"/>
    <x v="3"/>
    <x v="4"/>
    <x v="0"/>
    <x v="3"/>
    <x v="3"/>
    <x v="0"/>
    <x v="3"/>
    <x v="4"/>
    <x v="0"/>
    <x v="2"/>
    <x v="5"/>
    <x v="2"/>
    <x v="2"/>
    <x v="3"/>
    <x v="1"/>
    <x v="2"/>
    <x v="0"/>
    <x v="0"/>
    <x v="0"/>
    <m/>
  </r>
  <r>
    <n v="14"/>
    <n v="12"/>
    <x v="0"/>
    <x v="0"/>
    <x v="2"/>
    <x v="5"/>
    <x v="1"/>
    <x v="2"/>
    <x v="2"/>
    <x v="3"/>
    <x v="2"/>
    <x v="3"/>
    <x v="1"/>
    <x v="0"/>
    <x v="0"/>
    <x v="3"/>
    <x v="2"/>
    <x v="1"/>
    <x v="0"/>
    <x v="3"/>
    <x v="0"/>
    <x v="0"/>
    <x v="0"/>
    <x v="0"/>
    <x v="0"/>
    <x v="3"/>
    <x v="3"/>
    <x v="2"/>
    <x v="0"/>
    <x v="2"/>
    <x v="1"/>
    <x v="2"/>
    <x v="1"/>
    <x v="1"/>
    <x v="0"/>
    <x v="1"/>
    <x v="1"/>
    <m/>
  </r>
  <r>
    <n v="15"/>
    <n v="1"/>
    <x v="9"/>
    <x v="4"/>
    <x v="0"/>
    <x v="3"/>
    <x v="0"/>
    <x v="2"/>
    <x v="1"/>
    <x v="1"/>
    <x v="0"/>
    <x v="0"/>
    <x v="0"/>
    <x v="0"/>
    <x v="1"/>
    <x v="3"/>
    <x v="0"/>
    <x v="0"/>
    <x v="1"/>
    <x v="3"/>
    <x v="1"/>
    <x v="1"/>
    <x v="2"/>
    <x v="1"/>
    <x v="1"/>
    <x v="1"/>
    <x v="3"/>
    <x v="1"/>
    <x v="1"/>
    <x v="1"/>
    <x v="1"/>
    <x v="2"/>
    <x v="0"/>
    <x v="0"/>
    <x v="0"/>
    <x v="2"/>
    <x v="0"/>
    <m/>
  </r>
  <r>
    <n v="16"/>
    <n v="7"/>
    <x v="10"/>
    <x v="0"/>
    <x v="2"/>
    <x v="0"/>
    <x v="1"/>
    <x v="0"/>
    <x v="2"/>
    <x v="0"/>
    <x v="2"/>
    <x v="1"/>
    <x v="1"/>
    <x v="0"/>
    <x v="2"/>
    <x v="3"/>
    <x v="1"/>
    <x v="1"/>
    <x v="2"/>
    <x v="3"/>
    <x v="2"/>
    <x v="2"/>
    <x v="2"/>
    <x v="3"/>
    <x v="3"/>
    <x v="2"/>
    <x v="3"/>
    <x v="0"/>
    <x v="1"/>
    <x v="1"/>
    <x v="0"/>
    <x v="2"/>
    <x v="2"/>
    <x v="1"/>
    <x v="0"/>
    <x v="1"/>
    <x v="0"/>
    <m/>
  </r>
  <r>
    <n v="17"/>
    <n v="16"/>
    <x v="11"/>
    <x v="0"/>
    <x v="2"/>
    <x v="2"/>
    <x v="0"/>
    <x v="2"/>
    <x v="2"/>
    <x v="1"/>
    <x v="0"/>
    <x v="1"/>
    <x v="0"/>
    <x v="3"/>
    <x v="0"/>
    <x v="3"/>
    <x v="1"/>
    <x v="1"/>
    <x v="1"/>
    <x v="4"/>
    <x v="3"/>
    <x v="2"/>
    <x v="0"/>
    <x v="0"/>
    <x v="3"/>
    <x v="2"/>
    <x v="3"/>
    <x v="0"/>
    <x v="0"/>
    <x v="0"/>
    <x v="1"/>
    <x v="2"/>
    <x v="1"/>
    <x v="1"/>
    <x v="0"/>
    <x v="0"/>
    <x v="0"/>
    <m/>
  </r>
  <r>
    <n v="18"/>
    <n v="1"/>
    <x v="9"/>
    <x v="0"/>
    <x v="0"/>
    <x v="3"/>
    <x v="0"/>
    <x v="2"/>
    <x v="2"/>
    <x v="0"/>
    <x v="2"/>
    <x v="0"/>
    <x v="0"/>
    <x v="0"/>
    <x v="2"/>
    <x v="3"/>
    <x v="1"/>
    <x v="1"/>
    <x v="3"/>
    <x v="3"/>
    <x v="2"/>
    <x v="1"/>
    <x v="4"/>
    <x v="1"/>
    <x v="0"/>
    <x v="0"/>
    <x v="2"/>
    <x v="0"/>
    <x v="0"/>
    <x v="0"/>
    <x v="0"/>
    <x v="2"/>
    <x v="2"/>
    <x v="1"/>
    <x v="0"/>
    <x v="0"/>
    <x v="0"/>
    <m/>
  </r>
  <r>
    <n v="19"/>
    <n v="2"/>
    <x v="12"/>
    <x v="0"/>
    <x v="2"/>
    <x v="0"/>
    <x v="1"/>
    <x v="2"/>
    <x v="2"/>
    <x v="2"/>
    <x v="1"/>
    <x v="1"/>
    <x v="1"/>
    <x v="3"/>
    <x v="0"/>
    <x v="3"/>
    <x v="1"/>
    <x v="1"/>
    <x v="2"/>
    <x v="0"/>
    <x v="2"/>
    <x v="4"/>
    <x v="2"/>
    <x v="2"/>
    <x v="3"/>
    <x v="4"/>
    <x v="3"/>
    <x v="2"/>
    <x v="3"/>
    <x v="1"/>
    <x v="1"/>
    <x v="0"/>
    <x v="1"/>
    <x v="3"/>
    <x v="0"/>
    <x v="0"/>
    <x v="0"/>
    <m/>
  </r>
  <r>
    <n v="20"/>
    <n v="2"/>
    <x v="12"/>
    <x v="2"/>
    <x v="2"/>
    <x v="4"/>
    <x v="0"/>
    <x v="2"/>
    <x v="1"/>
    <x v="1"/>
    <x v="0"/>
    <x v="0"/>
    <x v="0"/>
    <x v="1"/>
    <x v="1"/>
    <x v="1"/>
    <x v="0"/>
    <x v="0"/>
    <x v="1"/>
    <x v="2"/>
    <x v="1"/>
    <x v="1"/>
    <x v="2"/>
    <x v="3"/>
    <x v="2"/>
    <x v="0"/>
    <x v="2"/>
    <x v="1"/>
    <x v="4"/>
    <x v="1"/>
    <x v="0"/>
    <x v="2"/>
    <x v="0"/>
    <x v="0"/>
    <x v="0"/>
    <x v="2"/>
    <x v="0"/>
    <m/>
  </r>
  <r>
    <n v="21"/>
    <n v="1"/>
    <x v="9"/>
    <x v="2"/>
    <x v="0"/>
    <x v="3"/>
    <x v="1"/>
    <x v="1"/>
    <x v="1"/>
    <x v="0"/>
    <x v="0"/>
    <x v="0"/>
    <x v="0"/>
    <x v="2"/>
    <x v="2"/>
    <x v="3"/>
    <x v="1"/>
    <x v="0"/>
    <x v="1"/>
    <x v="3"/>
    <x v="0"/>
    <x v="1"/>
    <x v="1"/>
    <x v="2"/>
    <x v="1"/>
    <x v="1"/>
    <x v="3"/>
    <x v="1"/>
    <x v="0"/>
    <x v="0"/>
    <x v="0"/>
    <x v="1"/>
    <x v="0"/>
    <x v="0"/>
    <x v="0"/>
    <x v="0"/>
    <x v="0"/>
    <m/>
  </r>
  <r>
    <n v="22"/>
    <n v="1"/>
    <x v="9"/>
    <x v="0"/>
    <x v="2"/>
    <x v="2"/>
    <x v="0"/>
    <x v="2"/>
    <x v="1"/>
    <x v="0"/>
    <x v="2"/>
    <x v="1"/>
    <x v="0"/>
    <x v="2"/>
    <x v="3"/>
    <x v="2"/>
    <x v="3"/>
    <x v="0"/>
    <x v="2"/>
    <x v="3"/>
    <x v="4"/>
    <x v="2"/>
    <x v="0"/>
    <x v="4"/>
    <x v="2"/>
    <x v="0"/>
    <x v="3"/>
    <x v="0"/>
    <x v="1"/>
    <x v="1"/>
    <x v="0"/>
    <x v="1"/>
    <x v="0"/>
    <x v="1"/>
    <x v="0"/>
    <x v="0"/>
    <x v="1"/>
    <m/>
  </r>
  <r>
    <n v="23"/>
    <n v="2"/>
    <x v="12"/>
    <x v="0"/>
    <x v="2"/>
    <x v="2"/>
    <x v="1"/>
    <x v="1"/>
    <x v="1"/>
    <x v="1"/>
    <x v="3"/>
    <x v="1"/>
    <x v="2"/>
    <x v="2"/>
    <x v="2"/>
    <x v="3"/>
    <x v="0"/>
    <x v="0"/>
    <x v="2"/>
    <x v="3"/>
    <x v="2"/>
    <x v="1"/>
    <x v="2"/>
    <x v="2"/>
    <x v="2"/>
    <x v="0"/>
    <x v="3"/>
    <x v="0"/>
    <x v="0"/>
    <x v="1"/>
    <x v="1"/>
    <x v="2"/>
    <x v="0"/>
    <x v="1"/>
    <x v="0"/>
    <x v="0"/>
    <x v="0"/>
    <m/>
  </r>
  <r>
    <n v="24"/>
    <n v="16"/>
    <x v="11"/>
    <x v="2"/>
    <x v="0"/>
    <x v="2"/>
    <x v="0"/>
    <x v="2"/>
    <x v="1"/>
    <x v="0"/>
    <x v="3"/>
    <x v="1"/>
    <x v="1"/>
    <x v="2"/>
    <x v="2"/>
    <x v="1"/>
    <x v="0"/>
    <x v="0"/>
    <x v="2"/>
    <x v="2"/>
    <x v="1"/>
    <x v="2"/>
    <x v="1"/>
    <x v="2"/>
    <x v="2"/>
    <x v="3"/>
    <x v="2"/>
    <x v="0"/>
    <x v="1"/>
    <x v="1"/>
    <x v="0"/>
    <x v="2"/>
    <x v="0"/>
    <x v="1"/>
    <x v="0"/>
    <x v="0"/>
    <x v="1"/>
    <m/>
  </r>
  <r>
    <n v="25"/>
    <n v="15"/>
    <x v="6"/>
    <x v="3"/>
    <x v="2"/>
    <x v="0"/>
    <x v="1"/>
    <x v="2"/>
    <x v="2"/>
    <x v="0"/>
    <x v="0"/>
    <x v="1"/>
    <x v="0"/>
    <x v="0"/>
    <x v="2"/>
    <x v="3"/>
    <x v="0"/>
    <x v="1"/>
    <x v="2"/>
    <x v="3"/>
    <x v="2"/>
    <x v="0"/>
    <x v="1"/>
    <x v="2"/>
    <x v="2"/>
    <x v="2"/>
    <x v="1"/>
    <x v="0"/>
    <x v="0"/>
    <x v="1"/>
    <x v="1"/>
    <x v="0"/>
    <x v="1"/>
    <x v="1"/>
    <x v="0"/>
    <x v="2"/>
    <x v="2"/>
    <m/>
  </r>
  <r>
    <n v="26"/>
    <n v="22"/>
    <x v="5"/>
    <x v="4"/>
    <x v="3"/>
    <x v="3"/>
    <x v="2"/>
    <x v="0"/>
    <x v="2"/>
    <x v="1"/>
    <x v="0"/>
    <x v="1"/>
    <x v="0"/>
    <x v="0"/>
    <x v="2"/>
    <x v="3"/>
    <x v="1"/>
    <x v="2"/>
    <x v="2"/>
    <x v="0"/>
    <x v="0"/>
    <x v="0"/>
    <x v="2"/>
    <x v="3"/>
    <x v="0"/>
    <x v="2"/>
    <x v="3"/>
    <x v="2"/>
    <x v="0"/>
    <x v="1"/>
    <x v="2"/>
    <x v="0"/>
    <x v="1"/>
    <x v="1"/>
    <x v="0"/>
    <x v="0"/>
    <x v="0"/>
    <m/>
  </r>
  <r>
    <n v="27"/>
    <n v="3"/>
    <x v="13"/>
    <x v="2"/>
    <x v="0"/>
    <x v="3"/>
    <x v="0"/>
    <x v="1"/>
    <x v="2"/>
    <x v="0"/>
    <x v="0"/>
    <x v="0"/>
    <x v="0"/>
    <x v="2"/>
    <x v="0"/>
    <x v="1"/>
    <x v="0"/>
    <x v="0"/>
    <x v="1"/>
    <x v="2"/>
    <x v="1"/>
    <x v="1"/>
    <x v="1"/>
    <x v="4"/>
    <x v="1"/>
    <x v="0"/>
    <x v="3"/>
    <x v="1"/>
    <x v="3"/>
    <x v="0"/>
    <x v="0"/>
    <x v="1"/>
    <x v="0"/>
    <x v="1"/>
    <x v="0"/>
    <x v="0"/>
    <x v="1"/>
    <m/>
  </r>
  <r>
    <n v="28"/>
    <n v="19"/>
    <x v="14"/>
    <x v="3"/>
    <x v="3"/>
    <x v="0"/>
    <x v="1"/>
    <x v="3"/>
    <x v="2"/>
    <x v="0"/>
    <x v="2"/>
    <x v="1"/>
    <x v="1"/>
    <x v="0"/>
    <x v="2"/>
    <x v="4"/>
    <x v="2"/>
    <x v="1"/>
    <x v="2"/>
    <x v="0"/>
    <x v="3"/>
    <x v="2"/>
    <x v="1"/>
    <x v="3"/>
    <x v="2"/>
    <x v="4"/>
    <x v="3"/>
    <x v="2"/>
    <x v="1"/>
    <x v="2"/>
    <x v="1"/>
    <x v="2"/>
    <x v="1"/>
    <x v="2"/>
    <x v="0"/>
    <x v="1"/>
    <x v="0"/>
    <m/>
  </r>
  <r>
    <n v="29"/>
    <n v="22"/>
    <x v="5"/>
    <x v="2"/>
    <x v="0"/>
    <x v="2"/>
    <x v="0"/>
    <x v="1"/>
    <x v="1"/>
    <x v="0"/>
    <x v="2"/>
    <x v="0"/>
    <x v="1"/>
    <x v="1"/>
    <x v="1"/>
    <x v="1"/>
    <x v="0"/>
    <x v="0"/>
    <x v="1"/>
    <x v="1"/>
    <x v="1"/>
    <x v="1"/>
    <x v="1"/>
    <x v="2"/>
    <x v="2"/>
    <x v="0"/>
    <x v="3"/>
    <x v="0"/>
    <x v="1"/>
    <x v="0"/>
    <x v="0"/>
    <x v="1"/>
    <x v="0"/>
    <x v="0"/>
    <x v="0"/>
    <x v="0"/>
    <x v="0"/>
    <m/>
  </r>
  <r>
    <n v="30"/>
    <n v="9"/>
    <x v="15"/>
    <x v="0"/>
    <x v="2"/>
    <x v="0"/>
    <x v="1"/>
    <x v="2"/>
    <x v="0"/>
    <x v="3"/>
    <x v="2"/>
    <x v="0"/>
    <x v="0"/>
    <x v="2"/>
    <x v="2"/>
    <x v="0"/>
    <x v="0"/>
    <x v="2"/>
    <x v="2"/>
    <x v="0"/>
    <x v="1"/>
    <x v="2"/>
    <x v="1"/>
    <x v="3"/>
    <x v="3"/>
    <x v="4"/>
    <x v="3"/>
    <x v="0"/>
    <x v="3"/>
    <x v="0"/>
    <x v="1"/>
    <x v="2"/>
    <x v="1"/>
    <x v="3"/>
    <x v="0"/>
    <x v="1"/>
    <x v="0"/>
    <m/>
  </r>
  <r>
    <n v="31"/>
    <n v="15"/>
    <x v="6"/>
    <x v="2"/>
    <x v="0"/>
    <x v="2"/>
    <x v="0"/>
    <x v="2"/>
    <x v="2"/>
    <x v="0"/>
    <x v="2"/>
    <x v="1"/>
    <x v="0"/>
    <x v="1"/>
    <x v="3"/>
    <x v="1"/>
    <x v="3"/>
    <x v="0"/>
    <x v="1"/>
    <x v="2"/>
    <x v="4"/>
    <x v="2"/>
    <x v="1"/>
    <x v="1"/>
    <x v="2"/>
    <x v="0"/>
    <x v="3"/>
    <x v="0"/>
    <x v="4"/>
    <x v="0"/>
    <x v="0"/>
    <x v="1"/>
    <x v="0"/>
    <x v="0"/>
    <x v="0"/>
    <x v="1"/>
    <x v="0"/>
    <m/>
  </r>
  <r>
    <n v="32"/>
    <n v="5"/>
    <x v="16"/>
    <x v="2"/>
    <x v="0"/>
    <x v="2"/>
    <x v="0"/>
    <x v="1"/>
    <x v="1"/>
    <x v="1"/>
    <x v="0"/>
    <x v="0"/>
    <x v="0"/>
    <x v="1"/>
    <x v="1"/>
    <x v="1"/>
    <x v="0"/>
    <x v="0"/>
    <x v="1"/>
    <x v="2"/>
    <x v="1"/>
    <x v="1"/>
    <x v="0"/>
    <x v="2"/>
    <x v="2"/>
    <x v="5"/>
    <x v="3"/>
    <x v="1"/>
    <x v="0"/>
    <x v="0"/>
    <x v="0"/>
    <x v="1"/>
    <x v="0"/>
    <x v="0"/>
    <x v="0"/>
    <x v="2"/>
    <x v="0"/>
    <m/>
  </r>
  <r>
    <n v="33"/>
    <n v="14"/>
    <x v="3"/>
    <x v="2"/>
    <x v="0"/>
    <x v="3"/>
    <x v="0"/>
    <x v="2"/>
    <x v="1"/>
    <x v="1"/>
    <x v="0"/>
    <x v="0"/>
    <x v="0"/>
    <x v="2"/>
    <x v="1"/>
    <x v="1"/>
    <x v="0"/>
    <x v="0"/>
    <x v="1"/>
    <x v="1"/>
    <x v="1"/>
    <x v="1"/>
    <x v="0"/>
    <x v="2"/>
    <x v="1"/>
    <x v="0"/>
    <x v="4"/>
    <x v="1"/>
    <x v="4"/>
    <x v="1"/>
    <x v="0"/>
    <x v="1"/>
    <x v="0"/>
    <x v="0"/>
    <x v="0"/>
    <x v="1"/>
    <x v="0"/>
    <m/>
  </r>
  <r>
    <n v="34"/>
    <n v="4"/>
    <x v="17"/>
    <x v="2"/>
    <x v="0"/>
    <x v="3"/>
    <x v="0"/>
    <x v="2"/>
    <x v="1"/>
    <x v="0"/>
    <x v="0"/>
    <x v="0"/>
    <x v="0"/>
    <x v="2"/>
    <x v="2"/>
    <x v="3"/>
    <x v="1"/>
    <x v="1"/>
    <x v="1"/>
    <x v="0"/>
    <x v="2"/>
    <x v="2"/>
    <x v="0"/>
    <x v="0"/>
    <x v="0"/>
    <x v="2"/>
    <x v="2"/>
    <x v="2"/>
    <x v="1"/>
    <x v="1"/>
    <x v="0"/>
    <x v="1"/>
    <x v="0"/>
    <x v="0"/>
    <x v="0"/>
    <x v="1"/>
    <x v="0"/>
    <m/>
  </r>
  <r>
    <n v="35"/>
    <n v="5"/>
    <x v="16"/>
    <x v="0"/>
    <x v="3"/>
    <x v="5"/>
    <x v="0"/>
    <x v="2"/>
    <x v="0"/>
    <x v="0"/>
    <x v="3"/>
    <x v="2"/>
    <x v="1"/>
    <x v="2"/>
    <x v="2"/>
    <x v="2"/>
    <x v="2"/>
    <x v="2"/>
    <x v="2"/>
    <x v="1"/>
    <x v="2"/>
    <x v="0"/>
    <x v="0"/>
    <x v="2"/>
    <x v="2"/>
    <x v="3"/>
    <x v="4"/>
    <x v="2"/>
    <x v="0"/>
    <x v="1"/>
    <x v="1"/>
    <x v="2"/>
    <x v="2"/>
    <x v="1"/>
    <x v="0"/>
    <x v="1"/>
    <x v="0"/>
    <m/>
  </r>
  <r>
    <n v="36"/>
    <n v="7"/>
    <x v="10"/>
    <x v="0"/>
    <x v="4"/>
    <x v="3"/>
    <x v="1"/>
    <x v="4"/>
    <x v="1"/>
    <x v="4"/>
    <x v="2"/>
    <x v="3"/>
    <x v="0"/>
    <x v="3"/>
    <x v="4"/>
    <x v="3"/>
    <x v="4"/>
    <x v="1"/>
    <x v="3"/>
    <x v="0"/>
    <x v="0"/>
    <x v="2"/>
    <x v="0"/>
    <x v="3"/>
    <x v="0"/>
    <x v="3"/>
    <x v="3"/>
    <x v="2"/>
    <x v="1"/>
    <x v="0"/>
    <x v="0"/>
    <x v="2"/>
    <x v="0"/>
    <x v="0"/>
    <x v="0"/>
    <x v="1"/>
    <x v="0"/>
    <m/>
  </r>
  <r>
    <n v="37"/>
    <n v="14"/>
    <x v="3"/>
    <x v="3"/>
    <x v="0"/>
    <x v="2"/>
    <x v="1"/>
    <x v="2"/>
    <x v="2"/>
    <x v="0"/>
    <x v="2"/>
    <x v="1"/>
    <x v="1"/>
    <x v="3"/>
    <x v="2"/>
    <x v="3"/>
    <x v="1"/>
    <x v="1"/>
    <x v="2"/>
    <x v="3"/>
    <x v="2"/>
    <x v="2"/>
    <x v="0"/>
    <x v="0"/>
    <x v="2"/>
    <x v="2"/>
    <x v="3"/>
    <x v="2"/>
    <x v="3"/>
    <x v="1"/>
    <x v="1"/>
    <x v="2"/>
    <x v="1"/>
    <x v="1"/>
    <x v="0"/>
    <x v="1"/>
    <x v="0"/>
    <m/>
  </r>
  <r>
    <n v="38"/>
    <n v="14"/>
    <x v="3"/>
    <x v="0"/>
    <x v="2"/>
    <x v="2"/>
    <x v="1"/>
    <x v="1"/>
    <x v="2"/>
    <x v="0"/>
    <x v="3"/>
    <x v="1"/>
    <x v="1"/>
    <x v="2"/>
    <x v="2"/>
    <x v="2"/>
    <x v="1"/>
    <x v="1"/>
    <x v="2"/>
    <x v="1"/>
    <x v="2"/>
    <x v="2"/>
    <x v="1"/>
    <x v="1"/>
    <x v="2"/>
    <x v="3"/>
    <x v="1"/>
    <x v="0"/>
    <x v="0"/>
    <x v="1"/>
    <x v="0"/>
    <x v="1"/>
    <x v="0"/>
    <x v="0"/>
    <x v="0"/>
    <x v="1"/>
    <x v="0"/>
    <m/>
  </r>
  <r>
    <n v="39"/>
    <n v="8"/>
    <x v="18"/>
    <x v="0"/>
    <x v="0"/>
    <x v="0"/>
    <x v="0"/>
    <x v="5"/>
    <x v="2"/>
    <x v="0"/>
    <x v="1"/>
    <x v="1"/>
    <x v="0"/>
    <x v="3"/>
    <x v="2"/>
    <x v="3"/>
    <x v="1"/>
    <x v="0"/>
    <x v="1"/>
    <x v="4"/>
    <x v="2"/>
    <x v="1"/>
    <x v="2"/>
    <x v="2"/>
    <x v="2"/>
    <x v="3"/>
    <x v="1"/>
    <x v="1"/>
    <x v="3"/>
    <x v="0"/>
    <x v="1"/>
    <x v="2"/>
    <x v="0"/>
    <x v="0"/>
    <x v="0"/>
    <x v="0"/>
    <x v="1"/>
    <m/>
  </r>
  <r>
    <n v="40"/>
    <n v="23"/>
    <x v="4"/>
    <x v="0"/>
    <x v="0"/>
    <x v="3"/>
    <x v="0"/>
    <x v="2"/>
    <x v="1"/>
    <x v="1"/>
    <x v="1"/>
    <x v="1"/>
    <x v="0"/>
    <x v="0"/>
    <x v="0"/>
    <x v="3"/>
    <x v="2"/>
    <x v="0"/>
    <x v="1"/>
    <x v="3"/>
    <x v="1"/>
    <x v="2"/>
    <x v="1"/>
    <x v="2"/>
    <x v="1"/>
    <x v="4"/>
    <x v="0"/>
    <x v="0"/>
    <x v="5"/>
    <x v="0"/>
    <x v="0"/>
    <x v="1"/>
    <x v="2"/>
    <x v="1"/>
    <x v="0"/>
    <x v="2"/>
    <x v="0"/>
    <m/>
  </r>
  <r>
    <n v="41"/>
    <n v="3"/>
    <x v="13"/>
    <x v="2"/>
    <x v="0"/>
    <x v="1"/>
    <x v="0"/>
    <x v="1"/>
    <x v="1"/>
    <x v="1"/>
    <x v="0"/>
    <x v="0"/>
    <x v="0"/>
    <x v="2"/>
    <x v="2"/>
    <x v="1"/>
    <x v="0"/>
    <x v="0"/>
    <x v="1"/>
    <x v="2"/>
    <x v="1"/>
    <x v="1"/>
    <x v="4"/>
    <x v="1"/>
    <x v="1"/>
    <x v="0"/>
    <x v="2"/>
    <x v="1"/>
    <x v="1"/>
    <x v="0"/>
    <x v="0"/>
    <x v="2"/>
    <x v="1"/>
    <x v="0"/>
    <x v="0"/>
    <x v="0"/>
    <x v="0"/>
    <m/>
  </r>
  <r>
    <n v="42"/>
    <n v="4"/>
    <x v="17"/>
    <x v="2"/>
    <x v="0"/>
    <x v="3"/>
    <x v="1"/>
    <x v="2"/>
    <x v="2"/>
    <x v="0"/>
    <x v="0"/>
    <x v="0"/>
    <x v="0"/>
    <x v="2"/>
    <x v="2"/>
    <x v="2"/>
    <x v="1"/>
    <x v="2"/>
    <x v="1"/>
    <x v="1"/>
    <x v="1"/>
    <x v="1"/>
    <x v="1"/>
    <x v="2"/>
    <x v="2"/>
    <x v="2"/>
    <x v="3"/>
    <x v="0"/>
    <x v="2"/>
    <x v="0"/>
    <x v="0"/>
    <x v="1"/>
    <x v="0"/>
    <x v="1"/>
    <x v="0"/>
    <x v="0"/>
    <x v="0"/>
    <m/>
  </r>
  <r>
    <n v="43"/>
    <n v="3"/>
    <x v="13"/>
    <x v="2"/>
    <x v="4"/>
    <x v="3"/>
    <x v="0"/>
    <x v="1"/>
    <x v="1"/>
    <x v="0"/>
    <x v="1"/>
    <x v="1"/>
    <x v="0"/>
    <x v="2"/>
    <x v="2"/>
    <x v="1"/>
    <x v="0"/>
    <x v="0"/>
    <x v="0"/>
    <x v="1"/>
    <x v="2"/>
    <x v="0"/>
    <x v="0"/>
    <x v="0"/>
    <x v="2"/>
    <x v="0"/>
    <x v="2"/>
    <x v="2"/>
    <x v="0"/>
    <x v="0"/>
    <x v="0"/>
    <x v="1"/>
    <x v="0"/>
    <x v="3"/>
    <x v="0"/>
    <x v="1"/>
    <x v="0"/>
    <m/>
  </r>
  <r>
    <n v="44"/>
    <n v="2"/>
    <x v="12"/>
    <x v="3"/>
    <x v="2"/>
    <x v="4"/>
    <x v="0"/>
    <x v="2"/>
    <x v="2"/>
    <x v="3"/>
    <x v="3"/>
    <x v="1"/>
    <x v="1"/>
    <x v="0"/>
    <x v="2"/>
    <x v="0"/>
    <x v="0"/>
    <x v="0"/>
    <x v="3"/>
    <x v="4"/>
    <x v="1"/>
    <x v="2"/>
    <x v="3"/>
    <x v="2"/>
    <x v="0"/>
    <x v="0"/>
    <x v="2"/>
    <x v="0"/>
    <x v="5"/>
    <x v="0"/>
    <x v="1"/>
    <x v="2"/>
    <x v="1"/>
    <x v="1"/>
    <x v="0"/>
    <x v="0"/>
    <x v="1"/>
    <m/>
  </r>
  <r>
    <n v="45"/>
    <n v="14"/>
    <x v="3"/>
    <x v="0"/>
    <x v="2"/>
    <x v="3"/>
    <x v="1"/>
    <x v="1"/>
    <x v="2"/>
    <x v="1"/>
    <x v="2"/>
    <x v="1"/>
    <x v="1"/>
    <x v="1"/>
    <x v="1"/>
    <x v="1"/>
    <x v="0"/>
    <x v="2"/>
    <x v="1"/>
    <x v="1"/>
    <x v="2"/>
    <x v="2"/>
    <x v="1"/>
    <x v="2"/>
    <x v="2"/>
    <x v="0"/>
    <x v="3"/>
    <x v="0"/>
    <x v="0"/>
    <x v="1"/>
    <x v="1"/>
    <x v="2"/>
    <x v="2"/>
    <x v="1"/>
    <x v="0"/>
    <x v="0"/>
    <x v="1"/>
    <m/>
  </r>
  <r>
    <n v="46"/>
    <n v="16"/>
    <x v="11"/>
    <x v="0"/>
    <x v="0"/>
    <x v="5"/>
    <x v="0"/>
    <x v="4"/>
    <x v="1"/>
    <x v="1"/>
    <x v="0"/>
    <x v="0"/>
    <x v="0"/>
    <x v="2"/>
    <x v="1"/>
    <x v="4"/>
    <x v="0"/>
    <x v="1"/>
    <x v="2"/>
    <x v="5"/>
    <x v="1"/>
    <x v="1"/>
    <x v="1"/>
    <x v="1"/>
    <x v="2"/>
    <x v="1"/>
    <x v="4"/>
    <x v="1"/>
    <x v="4"/>
    <x v="1"/>
    <x v="0"/>
    <x v="1"/>
    <x v="0"/>
    <x v="0"/>
    <x v="0"/>
    <x v="1"/>
    <x v="0"/>
    <m/>
  </r>
  <r>
    <n v="47"/>
    <n v="9"/>
    <x v="15"/>
    <x v="4"/>
    <x v="4"/>
    <x v="3"/>
    <x v="0"/>
    <x v="1"/>
    <x v="0"/>
    <x v="2"/>
    <x v="2"/>
    <x v="1"/>
    <x v="1"/>
    <x v="0"/>
    <x v="0"/>
    <x v="3"/>
    <x v="1"/>
    <x v="1"/>
    <x v="2"/>
    <x v="3"/>
    <x v="0"/>
    <x v="2"/>
    <x v="2"/>
    <x v="3"/>
    <x v="0"/>
    <x v="2"/>
    <x v="3"/>
    <x v="2"/>
    <x v="3"/>
    <x v="2"/>
    <x v="2"/>
    <x v="2"/>
    <x v="1"/>
    <x v="0"/>
    <x v="0"/>
    <x v="0"/>
    <x v="0"/>
    <m/>
  </r>
  <r>
    <n v="48"/>
    <n v="6"/>
    <x v="19"/>
    <x v="0"/>
    <x v="0"/>
    <x v="0"/>
    <x v="0"/>
    <x v="1"/>
    <x v="1"/>
    <x v="0"/>
    <x v="0"/>
    <x v="0"/>
    <x v="0"/>
    <x v="2"/>
    <x v="1"/>
    <x v="2"/>
    <x v="0"/>
    <x v="0"/>
    <x v="1"/>
    <x v="1"/>
    <x v="1"/>
    <x v="1"/>
    <x v="1"/>
    <x v="1"/>
    <x v="2"/>
    <x v="0"/>
    <x v="2"/>
    <x v="1"/>
    <x v="1"/>
    <x v="0"/>
    <x v="0"/>
    <x v="2"/>
    <x v="0"/>
    <x v="0"/>
    <x v="0"/>
    <x v="0"/>
    <x v="0"/>
    <m/>
  </r>
  <r>
    <n v="49"/>
    <n v="18"/>
    <x v="1"/>
    <x v="2"/>
    <x v="3"/>
    <x v="2"/>
    <x v="0"/>
    <x v="1"/>
    <x v="1"/>
    <x v="1"/>
    <x v="2"/>
    <x v="1"/>
    <x v="0"/>
    <x v="1"/>
    <x v="2"/>
    <x v="1"/>
    <x v="1"/>
    <x v="1"/>
    <x v="2"/>
    <x v="2"/>
    <x v="2"/>
    <x v="1"/>
    <x v="4"/>
    <x v="2"/>
    <x v="1"/>
    <x v="1"/>
    <x v="2"/>
    <x v="0"/>
    <x v="4"/>
    <x v="0"/>
    <x v="0"/>
    <x v="1"/>
    <x v="0"/>
    <x v="0"/>
    <x v="0"/>
    <x v="1"/>
    <x v="0"/>
    <m/>
  </r>
  <r>
    <n v="50"/>
    <n v="4"/>
    <x v="17"/>
    <x v="0"/>
    <x v="0"/>
    <x v="3"/>
    <x v="3"/>
    <x v="3"/>
    <x v="1"/>
    <x v="0"/>
    <x v="3"/>
    <x v="1"/>
    <x v="0"/>
    <x v="2"/>
    <x v="1"/>
    <x v="1"/>
    <x v="0"/>
    <x v="1"/>
    <x v="3"/>
    <x v="1"/>
    <x v="1"/>
    <x v="2"/>
    <x v="1"/>
    <x v="1"/>
    <x v="2"/>
    <x v="3"/>
    <x v="3"/>
    <x v="1"/>
    <x v="0"/>
    <x v="1"/>
    <x v="0"/>
    <x v="1"/>
    <x v="2"/>
    <x v="1"/>
    <x v="0"/>
    <x v="1"/>
    <x v="0"/>
    <m/>
  </r>
  <r>
    <n v="51"/>
    <n v="15"/>
    <x v="6"/>
    <x v="3"/>
    <x v="2"/>
    <x v="3"/>
    <x v="0"/>
    <x v="2"/>
    <x v="1"/>
    <x v="0"/>
    <x v="0"/>
    <x v="0"/>
    <x v="1"/>
    <x v="2"/>
    <x v="0"/>
    <x v="2"/>
    <x v="0"/>
    <x v="0"/>
    <x v="2"/>
    <x v="3"/>
    <x v="2"/>
    <x v="2"/>
    <x v="0"/>
    <x v="0"/>
    <x v="0"/>
    <x v="5"/>
    <x v="3"/>
    <x v="0"/>
    <x v="0"/>
    <x v="1"/>
    <x v="1"/>
    <x v="2"/>
    <x v="0"/>
    <x v="2"/>
    <x v="0"/>
    <x v="1"/>
    <x v="0"/>
    <m/>
  </r>
  <r>
    <n v="52"/>
    <n v="12"/>
    <x v="0"/>
    <x v="2"/>
    <x v="0"/>
    <x v="0"/>
    <x v="0"/>
    <x v="3"/>
    <x v="1"/>
    <x v="1"/>
    <x v="2"/>
    <x v="1"/>
    <x v="1"/>
    <x v="2"/>
    <x v="2"/>
    <x v="3"/>
    <x v="1"/>
    <x v="1"/>
    <x v="1"/>
    <x v="0"/>
    <x v="0"/>
    <x v="1"/>
    <x v="2"/>
    <x v="2"/>
    <x v="2"/>
    <x v="2"/>
    <x v="3"/>
    <x v="0"/>
    <x v="1"/>
    <x v="0"/>
    <x v="0"/>
    <x v="2"/>
    <x v="0"/>
    <x v="0"/>
    <x v="0"/>
    <x v="0"/>
    <x v="0"/>
    <m/>
  </r>
  <r>
    <n v="53"/>
    <n v="18"/>
    <x v="1"/>
    <x v="2"/>
    <x v="0"/>
    <x v="1"/>
    <x v="0"/>
    <x v="1"/>
    <x v="1"/>
    <x v="1"/>
    <x v="3"/>
    <x v="0"/>
    <x v="0"/>
    <x v="1"/>
    <x v="1"/>
    <x v="1"/>
    <x v="0"/>
    <x v="0"/>
    <x v="1"/>
    <x v="2"/>
    <x v="1"/>
    <x v="1"/>
    <x v="4"/>
    <x v="1"/>
    <x v="1"/>
    <x v="1"/>
    <x v="2"/>
    <x v="1"/>
    <x v="4"/>
    <x v="0"/>
    <x v="0"/>
    <x v="1"/>
    <x v="0"/>
    <x v="0"/>
    <x v="0"/>
    <x v="1"/>
    <x v="0"/>
    <m/>
  </r>
  <r>
    <n v="54"/>
    <n v="4"/>
    <x v="17"/>
    <x v="0"/>
    <x v="2"/>
    <x v="0"/>
    <x v="1"/>
    <x v="2"/>
    <x v="2"/>
    <x v="0"/>
    <x v="3"/>
    <x v="2"/>
    <x v="1"/>
    <x v="2"/>
    <x v="2"/>
    <x v="2"/>
    <x v="1"/>
    <x v="1"/>
    <x v="2"/>
    <x v="3"/>
    <x v="2"/>
    <x v="2"/>
    <x v="2"/>
    <x v="2"/>
    <x v="2"/>
    <x v="2"/>
    <x v="3"/>
    <x v="0"/>
    <x v="1"/>
    <x v="1"/>
    <x v="0"/>
    <x v="1"/>
    <x v="1"/>
    <x v="2"/>
    <x v="0"/>
    <x v="1"/>
    <x v="0"/>
    <m/>
  </r>
  <r>
    <n v="55"/>
    <n v="18"/>
    <x v="1"/>
    <x v="2"/>
    <x v="0"/>
    <x v="1"/>
    <x v="0"/>
    <x v="3"/>
    <x v="1"/>
    <x v="1"/>
    <x v="0"/>
    <x v="0"/>
    <x v="0"/>
    <x v="1"/>
    <x v="1"/>
    <x v="1"/>
    <x v="0"/>
    <x v="0"/>
    <x v="1"/>
    <x v="3"/>
    <x v="0"/>
    <x v="1"/>
    <x v="4"/>
    <x v="1"/>
    <x v="1"/>
    <x v="3"/>
    <x v="3"/>
    <x v="1"/>
    <x v="1"/>
    <x v="0"/>
    <x v="0"/>
    <x v="1"/>
    <x v="0"/>
    <x v="0"/>
    <x v="0"/>
    <x v="1"/>
    <x v="0"/>
    <m/>
  </r>
  <r>
    <n v="56"/>
    <n v="12"/>
    <x v="0"/>
    <x v="0"/>
    <x v="0"/>
    <x v="3"/>
    <x v="1"/>
    <x v="1"/>
    <x v="1"/>
    <x v="1"/>
    <x v="2"/>
    <x v="0"/>
    <x v="0"/>
    <x v="1"/>
    <x v="1"/>
    <x v="2"/>
    <x v="1"/>
    <x v="0"/>
    <x v="2"/>
    <x v="1"/>
    <x v="1"/>
    <x v="2"/>
    <x v="1"/>
    <x v="2"/>
    <x v="1"/>
    <x v="0"/>
    <x v="1"/>
    <x v="1"/>
    <x v="3"/>
    <x v="1"/>
    <x v="0"/>
    <x v="2"/>
    <x v="1"/>
    <x v="1"/>
    <x v="0"/>
    <x v="1"/>
    <x v="0"/>
    <m/>
  </r>
  <r>
    <n v="57"/>
    <n v="19"/>
    <x v="14"/>
    <x v="0"/>
    <x v="0"/>
    <x v="3"/>
    <x v="1"/>
    <x v="2"/>
    <x v="2"/>
    <x v="0"/>
    <x v="2"/>
    <x v="1"/>
    <x v="1"/>
    <x v="2"/>
    <x v="2"/>
    <x v="1"/>
    <x v="0"/>
    <x v="0"/>
    <x v="2"/>
    <x v="1"/>
    <x v="2"/>
    <x v="2"/>
    <x v="1"/>
    <x v="2"/>
    <x v="2"/>
    <x v="0"/>
    <x v="3"/>
    <x v="0"/>
    <x v="0"/>
    <x v="1"/>
    <x v="1"/>
    <x v="2"/>
    <x v="1"/>
    <x v="1"/>
    <x v="0"/>
    <x v="0"/>
    <x v="0"/>
    <m/>
  </r>
  <r>
    <n v="58"/>
    <n v="16"/>
    <x v="11"/>
    <x v="2"/>
    <x v="0"/>
    <x v="1"/>
    <x v="0"/>
    <x v="1"/>
    <x v="1"/>
    <x v="1"/>
    <x v="0"/>
    <x v="0"/>
    <x v="0"/>
    <x v="1"/>
    <x v="1"/>
    <x v="1"/>
    <x v="0"/>
    <x v="0"/>
    <x v="1"/>
    <x v="2"/>
    <x v="1"/>
    <x v="1"/>
    <x v="4"/>
    <x v="1"/>
    <x v="1"/>
    <x v="3"/>
    <x v="2"/>
    <x v="1"/>
    <x v="1"/>
    <x v="0"/>
    <x v="0"/>
    <x v="1"/>
    <x v="0"/>
    <x v="0"/>
    <x v="0"/>
    <x v="0"/>
    <x v="0"/>
    <m/>
  </r>
  <r>
    <n v="59"/>
    <n v="19"/>
    <x v="14"/>
    <x v="2"/>
    <x v="0"/>
    <x v="2"/>
    <x v="0"/>
    <x v="0"/>
    <x v="2"/>
    <x v="1"/>
    <x v="2"/>
    <x v="1"/>
    <x v="0"/>
    <x v="2"/>
    <x v="2"/>
    <x v="3"/>
    <x v="1"/>
    <x v="1"/>
    <x v="3"/>
    <x v="3"/>
    <x v="2"/>
    <x v="2"/>
    <x v="0"/>
    <x v="0"/>
    <x v="2"/>
    <x v="3"/>
    <x v="1"/>
    <x v="2"/>
    <x v="0"/>
    <x v="0"/>
    <x v="0"/>
    <x v="1"/>
    <x v="0"/>
    <x v="0"/>
    <x v="0"/>
    <x v="1"/>
    <x v="0"/>
    <m/>
  </r>
  <r>
    <n v="60"/>
    <n v="4"/>
    <x v="17"/>
    <x v="2"/>
    <x v="0"/>
    <x v="1"/>
    <x v="0"/>
    <x v="2"/>
    <x v="1"/>
    <x v="1"/>
    <x v="2"/>
    <x v="0"/>
    <x v="0"/>
    <x v="2"/>
    <x v="2"/>
    <x v="2"/>
    <x v="1"/>
    <x v="1"/>
    <x v="1"/>
    <x v="1"/>
    <x v="2"/>
    <x v="1"/>
    <x v="1"/>
    <x v="2"/>
    <x v="2"/>
    <x v="1"/>
    <x v="3"/>
    <x v="1"/>
    <x v="0"/>
    <x v="1"/>
    <x v="0"/>
    <x v="1"/>
    <x v="0"/>
    <x v="0"/>
    <x v="0"/>
    <x v="0"/>
    <x v="0"/>
    <m/>
  </r>
  <r>
    <n v="61"/>
    <n v="2"/>
    <x v="12"/>
    <x v="0"/>
    <x v="0"/>
    <x v="0"/>
    <x v="0"/>
    <x v="3"/>
    <x v="2"/>
    <x v="0"/>
    <x v="2"/>
    <x v="1"/>
    <x v="1"/>
    <x v="0"/>
    <x v="1"/>
    <x v="2"/>
    <x v="0"/>
    <x v="0"/>
    <x v="2"/>
    <x v="3"/>
    <x v="1"/>
    <x v="2"/>
    <x v="0"/>
    <x v="2"/>
    <x v="0"/>
    <x v="0"/>
    <x v="3"/>
    <x v="3"/>
    <x v="3"/>
    <x v="0"/>
    <x v="0"/>
    <x v="2"/>
    <x v="1"/>
    <x v="1"/>
    <x v="0"/>
    <x v="0"/>
    <x v="0"/>
    <m/>
  </r>
  <r>
    <n v="62"/>
    <n v="16"/>
    <x v="11"/>
    <x v="0"/>
    <x v="2"/>
    <x v="5"/>
    <x v="1"/>
    <x v="3"/>
    <x v="1"/>
    <x v="0"/>
    <x v="0"/>
    <x v="1"/>
    <x v="1"/>
    <x v="2"/>
    <x v="2"/>
    <x v="2"/>
    <x v="1"/>
    <x v="1"/>
    <x v="2"/>
    <x v="1"/>
    <x v="2"/>
    <x v="1"/>
    <x v="1"/>
    <x v="2"/>
    <x v="2"/>
    <x v="0"/>
    <x v="3"/>
    <x v="1"/>
    <x v="4"/>
    <x v="1"/>
    <x v="1"/>
    <x v="2"/>
    <x v="1"/>
    <x v="0"/>
    <x v="0"/>
    <x v="1"/>
    <x v="0"/>
    <m/>
  </r>
  <r>
    <n v="63"/>
    <n v="6"/>
    <x v="19"/>
    <x v="3"/>
    <x v="2"/>
    <x v="3"/>
    <x v="0"/>
    <x v="2"/>
    <x v="2"/>
    <x v="1"/>
    <x v="2"/>
    <x v="1"/>
    <x v="1"/>
    <x v="0"/>
    <x v="0"/>
    <x v="3"/>
    <x v="1"/>
    <x v="1"/>
    <x v="2"/>
    <x v="3"/>
    <x v="2"/>
    <x v="2"/>
    <x v="0"/>
    <x v="2"/>
    <x v="2"/>
    <x v="3"/>
    <x v="1"/>
    <x v="2"/>
    <x v="0"/>
    <x v="2"/>
    <x v="1"/>
    <x v="2"/>
    <x v="1"/>
    <x v="0"/>
    <x v="0"/>
    <x v="1"/>
    <x v="0"/>
    <m/>
  </r>
  <r>
    <n v="64"/>
    <n v="14"/>
    <x v="3"/>
    <x v="0"/>
    <x v="0"/>
    <x v="3"/>
    <x v="1"/>
    <x v="1"/>
    <x v="1"/>
    <x v="0"/>
    <x v="2"/>
    <x v="3"/>
    <x v="0"/>
    <x v="1"/>
    <x v="1"/>
    <x v="2"/>
    <x v="0"/>
    <x v="0"/>
    <x v="1"/>
    <x v="1"/>
    <x v="1"/>
    <x v="2"/>
    <x v="2"/>
    <x v="1"/>
    <x v="2"/>
    <x v="1"/>
    <x v="0"/>
    <x v="1"/>
    <x v="3"/>
    <x v="0"/>
    <x v="0"/>
    <x v="2"/>
    <x v="1"/>
    <x v="0"/>
    <x v="0"/>
    <x v="2"/>
    <x v="0"/>
    <m/>
  </r>
  <r>
    <n v="65"/>
    <n v="17"/>
    <x v="20"/>
    <x v="0"/>
    <x v="2"/>
    <x v="3"/>
    <x v="0"/>
    <x v="2"/>
    <x v="1"/>
    <x v="1"/>
    <x v="0"/>
    <x v="0"/>
    <x v="0"/>
    <x v="2"/>
    <x v="2"/>
    <x v="2"/>
    <x v="1"/>
    <x v="0"/>
    <x v="2"/>
    <x v="1"/>
    <x v="2"/>
    <x v="1"/>
    <x v="1"/>
    <x v="2"/>
    <x v="1"/>
    <x v="1"/>
    <x v="3"/>
    <x v="1"/>
    <x v="1"/>
    <x v="1"/>
    <x v="0"/>
    <x v="2"/>
    <x v="0"/>
    <x v="0"/>
    <x v="0"/>
    <x v="1"/>
    <x v="1"/>
    <m/>
  </r>
  <r>
    <n v="66"/>
    <n v="12"/>
    <x v="0"/>
    <x v="0"/>
    <x v="0"/>
    <x v="2"/>
    <x v="1"/>
    <x v="2"/>
    <x v="1"/>
    <x v="0"/>
    <x v="1"/>
    <x v="0"/>
    <x v="1"/>
    <x v="1"/>
    <x v="1"/>
    <x v="1"/>
    <x v="0"/>
    <x v="0"/>
    <x v="1"/>
    <x v="1"/>
    <x v="1"/>
    <x v="3"/>
    <x v="4"/>
    <x v="1"/>
    <x v="2"/>
    <x v="1"/>
    <x v="2"/>
    <x v="1"/>
    <x v="1"/>
    <x v="0"/>
    <x v="0"/>
    <x v="1"/>
    <x v="0"/>
    <x v="0"/>
    <x v="0"/>
    <x v="0"/>
    <x v="2"/>
    <m/>
  </r>
  <r>
    <n v="67"/>
    <n v="14"/>
    <x v="3"/>
    <x v="2"/>
    <x v="0"/>
    <x v="3"/>
    <x v="0"/>
    <x v="2"/>
    <x v="1"/>
    <x v="1"/>
    <x v="0"/>
    <x v="0"/>
    <x v="0"/>
    <x v="1"/>
    <x v="1"/>
    <x v="1"/>
    <x v="0"/>
    <x v="0"/>
    <x v="1"/>
    <x v="2"/>
    <x v="1"/>
    <x v="2"/>
    <x v="1"/>
    <x v="1"/>
    <x v="2"/>
    <x v="0"/>
    <x v="2"/>
    <x v="1"/>
    <x v="1"/>
    <x v="0"/>
    <x v="0"/>
    <x v="1"/>
    <x v="0"/>
    <x v="0"/>
    <x v="0"/>
    <x v="1"/>
    <x v="1"/>
    <m/>
  </r>
  <r>
    <n v="68"/>
    <n v="6"/>
    <x v="19"/>
    <x v="2"/>
    <x v="0"/>
    <x v="2"/>
    <x v="0"/>
    <x v="3"/>
    <x v="1"/>
    <x v="1"/>
    <x v="0"/>
    <x v="0"/>
    <x v="0"/>
    <x v="1"/>
    <x v="1"/>
    <x v="2"/>
    <x v="0"/>
    <x v="0"/>
    <x v="1"/>
    <x v="1"/>
    <x v="1"/>
    <x v="1"/>
    <x v="1"/>
    <x v="1"/>
    <x v="1"/>
    <x v="1"/>
    <x v="3"/>
    <x v="1"/>
    <x v="1"/>
    <x v="0"/>
    <x v="0"/>
    <x v="1"/>
    <x v="0"/>
    <x v="0"/>
    <x v="0"/>
    <x v="1"/>
    <x v="0"/>
    <m/>
  </r>
  <r>
    <n v="69"/>
    <n v="12"/>
    <x v="0"/>
    <x v="0"/>
    <x v="2"/>
    <x v="0"/>
    <x v="1"/>
    <x v="1"/>
    <x v="2"/>
    <x v="3"/>
    <x v="3"/>
    <x v="0"/>
    <x v="0"/>
    <x v="0"/>
    <x v="0"/>
    <x v="3"/>
    <x v="1"/>
    <x v="2"/>
    <x v="2"/>
    <x v="0"/>
    <x v="0"/>
    <x v="1"/>
    <x v="0"/>
    <x v="0"/>
    <x v="0"/>
    <x v="0"/>
    <x v="2"/>
    <x v="0"/>
    <x v="1"/>
    <x v="1"/>
    <x v="1"/>
    <x v="2"/>
    <x v="2"/>
    <x v="1"/>
    <x v="0"/>
    <x v="1"/>
    <x v="0"/>
    <m/>
  </r>
  <r>
    <n v="70"/>
    <n v="19"/>
    <x v="14"/>
    <x v="2"/>
    <x v="2"/>
    <x v="2"/>
    <x v="1"/>
    <x v="3"/>
    <x v="2"/>
    <x v="3"/>
    <x v="0"/>
    <x v="1"/>
    <x v="0"/>
    <x v="2"/>
    <x v="2"/>
    <x v="2"/>
    <x v="1"/>
    <x v="1"/>
    <x v="3"/>
    <x v="3"/>
    <x v="2"/>
    <x v="2"/>
    <x v="0"/>
    <x v="2"/>
    <x v="2"/>
    <x v="3"/>
    <x v="3"/>
    <x v="2"/>
    <x v="0"/>
    <x v="1"/>
    <x v="0"/>
    <x v="2"/>
    <x v="0"/>
    <x v="1"/>
    <x v="0"/>
    <x v="0"/>
    <x v="0"/>
    <m/>
  </r>
  <r>
    <n v="71"/>
    <n v="16"/>
    <x v="11"/>
    <x v="0"/>
    <x v="0"/>
    <x v="2"/>
    <x v="1"/>
    <x v="2"/>
    <x v="1"/>
    <x v="1"/>
    <x v="0"/>
    <x v="0"/>
    <x v="0"/>
    <x v="2"/>
    <x v="2"/>
    <x v="2"/>
    <x v="0"/>
    <x v="0"/>
    <x v="1"/>
    <x v="3"/>
    <x v="2"/>
    <x v="1"/>
    <x v="1"/>
    <x v="1"/>
    <x v="2"/>
    <x v="1"/>
    <x v="3"/>
    <x v="1"/>
    <x v="2"/>
    <x v="0"/>
    <x v="0"/>
    <x v="1"/>
    <x v="0"/>
    <x v="1"/>
    <x v="0"/>
    <x v="0"/>
    <x v="0"/>
    <m/>
  </r>
  <r>
    <n v="72"/>
    <n v="4"/>
    <x v="17"/>
    <x v="2"/>
    <x v="0"/>
    <x v="1"/>
    <x v="0"/>
    <x v="1"/>
    <x v="2"/>
    <x v="1"/>
    <x v="0"/>
    <x v="0"/>
    <x v="0"/>
    <x v="1"/>
    <x v="1"/>
    <x v="1"/>
    <x v="0"/>
    <x v="0"/>
    <x v="1"/>
    <x v="2"/>
    <x v="1"/>
    <x v="2"/>
    <x v="1"/>
    <x v="2"/>
    <x v="1"/>
    <x v="1"/>
    <x v="2"/>
    <x v="1"/>
    <x v="1"/>
    <x v="1"/>
    <x v="0"/>
    <x v="1"/>
    <x v="0"/>
    <x v="0"/>
    <x v="0"/>
    <x v="0"/>
    <x v="0"/>
    <m/>
  </r>
  <r>
    <n v="73"/>
    <n v="4"/>
    <x v="17"/>
    <x v="2"/>
    <x v="0"/>
    <x v="2"/>
    <x v="0"/>
    <x v="3"/>
    <x v="2"/>
    <x v="1"/>
    <x v="2"/>
    <x v="1"/>
    <x v="0"/>
    <x v="1"/>
    <x v="1"/>
    <x v="3"/>
    <x v="1"/>
    <x v="0"/>
    <x v="2"/>
    <x v="3"/>
    <x v="1"/>
    <x v="1"/>
    <x v="0"/>
    <x v="0"/>
    <x v="2"/>
    <x v="0"/>
    <x v="3"/>
    <x v="1"/>
    <x v="0"/>
    <x v="1"/>
    <x v="0"/>
    <x v="1"/>
    <x v="0"/>
    <x v="0"/>
    <x v="0"/>
    <x v="0"/>
    <x v="0"/>
    <m/>
  </r>
  <r>
    <n v="74"/>
    <n v="14"/>
    <x v="3"/>
    <x v="3"/>
    <x v="3"/>
    <x v="3"/>
    <x v="1"/>
    <x v="5"/>
    <x v="3"/>
    <x v="2"/>
    <x v="2"/>
    <x v="1"/>
    <x v="1"/>
    <x v="2"/>
    <x v="2"/>
    <x v="0"/>
    <x v="4"/>
    <x v="3"/>
    <x v="2"/>
    <x v="0"/>
    <x v="3"/>
    <x v="2"/>
    <x v="1"/>
    <x v="2"/>
    <x v="4"/>
    <x v="4"/>
    <x v="0"/>
    <x v="3"/>
    <x v="5"/>
    <x v="0"/>
    <x v="1"/>
    <x v="2"/>
    <x v="0"/>
    <x v="1"/>
    <x v="0"/>
    <x v="0"/>
    <x v="0"/>
    <m/>
  </r>
  <r>
    <n v="75"/>
    <n v="22"/>
    <x v="5"/>
    <x v="2"/>
    <x v="0"/>
    <x v="2"/>
    <x v="0"/>
    <x v="1"/>
    <x v="1"/>
    <x v="1"/>
    <x v="2"/>
    <x v="0"/>
    <x v="0"/>
    <x v="1"/>
    <x v="1"/>
    <x v="1"/>
    <x v="0"/>
    <x v="0"/>
    <x v="1"/>
    <x v="2"/>
    <x v="1"/>
    <x v="2"/>
    <x v="1"/>
    <x v="1"/>
    <x v="1"/>
    <x v="1"/>
    <x v="2"/>
    <x v="1"/>
    <x v="4"/>
    <x v="1"/>
    <x v="0"/>
    <x v="1"/>
    <x v="0"/>
    <x v="0"/>
    <x v="0"/>
    <x v="0"/>
    <x v="0"/>
    <m/>
  </r>
  <r>
    <n v="76"/>
    <n v="21"/>
    <x v="8"/>
    <x v="3"/>
    <x v="2"/>
    <x v="0"/>
    <x v="3"/>
    <x v="2"/>
    <x v="2"/>
    <x v="0"/>
    <x v="3"/>
    <x v="2"/>
    <x v="1"/>
    <x v="0"/>
    <x v="0"/>
    <x v="3"/>
    <x v="1"/>
    <x v="1"/>
    <x v="3"/>
    <x v="0"/>
    <x v="2"/>
    <x v="2"/>
    <x v="0"/>
    <x v="0"/>
    <x v="3"/>
    <x v="2"/>
    <x v="1"/>
    <x v="2"/>
    <x v="0"/>
    <x v="2"/>
    <x v="2"/>
    <x v="0"/>
    <x v="0"/>
    <x v="0"/>
    <x v="0"/>
    <x v="0"/>
    <x v="0"/>
    <m/>
  </r>
  <r>
    <n v="77"/>
    <n v="21"/>
    <x v="8"/>
    <x v="0"/>
    <x v="0"/>
    <x v="3"/>
    <x v="0"/>
    <x v="2"/>
    <x v="1"/>
    <x v="1"/>
    <x v="0"/>
    <x v="0"/>
    <x v="0"/>
    <x v="2"/>
    <x v="2"/>
    <x v="3"/>
    <x v="0"/>
    <x v="0"/>
    <x v="1"/>
    <x v="3"/>
    <x v="1"/>
    <x v="1"/>
    <x v="0"/>
    <x v="1"/>
    <x v="2"/>
    <x v="0"/>
    <x v="3"/>
    <x v="1"/>
    <x v="0"/>
    <x v="1"/>
    <x v="1"/>
    <x v="2"/>
    <x v="0"/>
    <x v="0"/>
    <x v="0"/>
    <x v="0"/>
    <x v="0"/>
    <m/>
  </r>
  <r>
    <n v="78"/>
    <n v="6"/>
    <x v="19"/>
    <x v="0"/>
    <x v="0"/>
    <x v="2"/>
    <x v="0"/>
    <x v="1"/>
    <x v="1"/>
    <x v="1"/>
    <x v="0"/>
    <x v="0"/>
    <x v="0"/>
    <x v="1"/>
    <x v="1"/>
    <x v="2"/>
    <x v="0"/>
    <x v="0"/>
    <x v="1"/>
    <x v="1"/>
    <x v="1"/>
    <x v="1"/>
    <x v="4"/>
    <x v="1"/>
    <x v="1"/>
    <x v="1"/>
    <x v="2"/>
    <x v="1"/>
    <x v="4"/>
    <x v="0"/>
    <x v="0"/>
    <x v="1"/>
    <x v="0"/>
    <x v="0"/>
    <x v="0"/>
    <x v="0"/>
    <x v="0"/>
    <m/>
  </r>
  <r>
    <n v="79"/>
    <n v="14"/>
    <x v="3"/>
    <x v="0"/>
    <x v="0"/>
    <x v="2"/>
    <x v="1"/>
    <x v="2"/>
    <x v="1"/>
    <x v="0"/>
    <x v="3"/>
    <x v="0"/>
    <x v="0"/>
    <x v="2"/>
    <x v="1"/>
    <x v="1"/>
    <x v="0"/>
    <x v="0"/>
    <x v="1"/>
    <x v="1"/>
    <x v="1"/>
    <x v="1"/>
    <x v="1"/>
    <x v="1"/>
    <x v="2"/>
    <x v="1"/>
    <x v="2"/>
    <x v="1"/>
    <x v="1"/>
    <x v="0"/>
    <x v="0"/>
    <x v="1"/>
    <x v="0"/>
    <x v="1"/>
    <x v="0"/>
    <x v="0"/>
    <x v="0"/>
    <m/>
  </r>
  <r>
    <n v="80"/>
    <n v="8"/>
    <x v="18"/>
    <x v="0"/>
    <x v="2"/>
    <x v="1"/>
    <x v="0"/>
    <x v="2"/>
    <x v="2"/>
    <x v="0"/>
    <x v="3"/>
    <x v="1"/>
    <x v="1"/>
    <x v="2"/>
    <x v="2"/>
    <x v="3"/>
    <x v="1"/>
    <x v="0"/>
    <x v="2"/>
    <x v="3"/>
    <x v="2"/>
    <x v="2"/>
    <x v="1"/>
    <x v="2"/>
    <x v="0"/>
    <x v="2"/>
    <x v="3"/>
    <x v="0"/>
    <x v="0"/>
    <x v="0"/>
    <x v="0"/>
    <x v="1"/>
    <x v="1"/>
    <x v="1"/>
    <x v="0"/>
    <x v="0"/>
    <x v="0"/>
    <m/>
  </r>
  <r>
    <n v="81"/>
    <n v="4"/>
    <x v="17"/>
    <x v="0"/>
    <x v="2"/>
    <x v="3"/>
    <x v="1"/>
    <x v="2"/>
    <x v="0"/>
    <x v="0"/>
    <x v="1"/>
    <x v="2"/>
    <x v="1"/>
    <x v="1"/>
    <x v="1"/>
    <x v="4"/>
    <x v="1"/>
    <x v="1"/>
    <x v="2"/>
    <x v="5"/>
    <x v="1"/>
    <x v="1"/>
    <x v="2"/>
    <x v="0"/>
    <x v="0"/>
    <x v="2"/>
    <x v="3"/>
    <x v="0"/>
    <x v="3"/>
    <x v="1"/>
    <x v="1"/>
    <x v="2"/>
    <x v="1"/>
    <x v="1"/>
    <x v="0"/>
    <x v="0"/>
    <x v="0"/>
    <m/>
  </r>
  <r>
    <n v="82"/>
    <n v="21"/>
    <x v="8"/>
    <x v="3"/>
    <x v="3"/>
    <x v="3"/>
    <x v="1"/>
    <x v="0"/>
    <x v="2"/>
    <x v="0"/>
    <x v="3"/>
    <x v="1"/>
    <x v="1"/>
    <x v="2"/>
    <x v="2"/>
    <x v="0"/>
    <x v="1"/>
    <x v="2"/>
    <x v="2"/>
    <x v="0"/>
    <x v="2"/>
    <x v="3"/>
    <x v="2"/>
    <x v="3"/>
    <x v="3"/>
    <x v="2"/>
    <x v="1"/>
    <x v="0"/>
    <x v="3"/>
    <x v="2"/>
    <x v="2"/>
    <x v="0"/>
    <x v="2"/>
    <x v="2"/>
    <x v="0"/>
    <x v="0"/>
    <x v="0"/>
    <m/>
  </r>
  <r>
    <n v="83"/>
    <n v="7"/>
    <x v="10"/>
    <x v="2"/>
    <x v="0"/>
    <x v="2"/>
    <x v="0"/>
    <x v="2"/>
    <x v="1"/>
    <x v="1"/>
    <x v="2"/>
    <x v="1"/>
    <x v="2"/>
    <x v="2"/>
    <x v="2"/>
    <x v="2"/>
    <x v="1"/>
    <x v="0"/>
    <x v="3"/>
    <x v="3"/>
    <x v="2"/>
    <x v="1"/>
    <x v="1"/>
    <x v="1"/>
    <x v="2"/>
    <x v="0"/>
    <x v="1"/>
    <x v="1"/>
    <x v="4"/>
    <x v="0"/>
    <x v="0"/>
    <x v="1"/>
    <x v="0"/>
    <x v="0"/>
    <x v="0"/>
    <x v="1"/>
    <x v="0"/>
    <m/>
  </r>
  <r>
    <n v="84"/>
    <n v="2"/>
    <x v="12"/>
    <x v="0"/>
    <x v="2"/>
    <x v="3"/>
    <x v="0"/>
    <x v="1"/>
    <x v="1"/>
    <x v="3"/>
    <x v="0"/>
    <x v="1"/>
    <x v="0"/>
    <x v="2"/>
    <x v="2"/>
    <x v="2"/>
    <x v="1"/>
    <x v="1"/>
    <x v="1"/>
    <x v="1"/>
    <x v="2"/>
    <x v="1"/>
    <x v="0"/>
    <x v="0"/>
    <x v="2"/>
    <x v="0"/>
    <x v="1"/>
    <x v="0"/>
    <x v="4"/>
    <x v="1"/>
    <x v="0"/>
    <x v="1"/>
    <x v="2"/>
    <x v="0"/>
    <x v="0"/>
    <x v="1"/>
    <x v="0"/>
    <m/>
  </r>
  <r>
    <n v="85"/>
    <n v="2"/>
    <x v="12"/>
    <x v="2"/>
    <x v="4"/>
    <x v="4"/>
    <x v="1"/>
    <x v="2"/>
    <x v="2"/>
    <x v="2"/>
    <x v="1"/>
    <x v="1"/>
    <x v="3"/>
    <x v="2"/>
    <x v="4"/>
    <x v="2"/>
    <x v="2"/>
    <x v="1"/>
    <x v="2"/>
    <x v="3"/>
    <x v="3"/>
    <x v="0"/>
    <x v="1"/>
    <x v="3"/>
    <x v="3"/>
    <x v="4"/>
    <x v="3"/>
    <x v="3"/>
    <x v="3"/>
    <x v="0"/>
    <x v="1"/>
    <x v="3"/>
    <x v="1"/>
    <x v="1"/>
    <x v="0"/>
    <x v="1"/>
    <x v="0"/>
    <m/>
  </r>
  <r>
    <n v="86"/>
    <n v="7"/>
    <x v="10"/>
    <x v="2"/>
    <x v="2"/>
    <x v="5"/>
    <x v="1"/>
    <x v="1"/>
    <x v="1"/>
    <x v="0"/>
    <x v="3"/>
    <x v="1"/>
    <x v="0"/>
    <x v="1"/>
    <x v="1"/>
    <x v="1"/>
    <x v="0"/>
    <x v="0"/>
    <x v="3"/>
    <x v="5"/>
    <x v="4"/>
    <x v="1"/>
    <x v="1"/>
    <x v="1"/>
    <x v="1"/>
    <x v="1"/>
    <x v="4"/>
    <x v="2"/>
    <x v="0"/>
    <x v="1"/>
    <x v="0"/>
    <x v="1"/>
    <x v="0"/>
    <x v="1"/>
    <x v="0"/>
    <x v="1"/>
    <x v="0"/>
    <m/>
  </r>
  <r>
    <n v="87"/>
    <n v="14"/>
    <x v="3"/>
    <x v="2"/>
    <x v="0"/>
    <x v="4"/>
    <x v="1"/>
    <x v="1"/>
    <x v="1"/>
    <x v="3"/>
    <x v="3"/>
    <x v="0"/>
    <x v="0"/>
    <x v="2"/>
    <x v="1"/>
    <x v="1"/>
    <x v="0"/>
    <x v="0"/>
    <x v="1"/>
    <x v="0"/>
    <x v="2"/>
    <x v="1"/>
    <x v="1"/>
    <x v="1"/>
    <x v="0"/>
    <x v="2"/>
    <x v="2"/>
    <x v="1"/>
    <x v="0"/>
    <x v="1"/>
    <x v="1"/>
    <x v="2"/>
    <x v="1"/>
    <x v="1"/>
    <x v="0"/>
    <x v="0"/>
    <x v="0"/>
    <m/>
  </r>
  <r>
    <n v="88"/>
    <n v="12"/>
    <x v="0"/>
    <x v="2"/>
    <x v="0"/>
    <x v="2"/>
    <x v="0"/>
    <x v="3"/>
    <x v="1"/>
    <x v="0"/>
    <x v="2"/>
    <x v="1"/>
    <x v="1"/>
    <x v="2"/>
    <x v="2"/>
    <x v="2"/>
    <x v="1"/>
    <x v="0"/>
    <x v="1"/>
    <x v="2"/>
    <x v="1"/>
    <x v="1"/>
    <x v="0"/>
    <x v="2"/>
    <x v="2"/>
    <x v="3"/>
    <x v="3"/>
    <x v="1"/>
    <x v="1"/>
    <x v="0"/>
    <x v="0"/>
    <x v="1"/>
    <x v="0"/>
    <x v="0"/>
    <x v="0"/>
    <x v="0"/>
    <x v="0"/>
    <m/>
  </r>
  <r>
    <n v="89"/>
    <n v="5"/>
    <x v="16"/>
    <x v="0"/>
    <x v="0"/>
    <x v="0"/>
    <x v="0"/>
    <x v="0"/>
    <x v="1"/>
    <x v="3"/>
    <x v="0"/>
    <x v="1"/>
    <x v="0"/>
    <x v="0"/>
    <x v="1"/>
    <x v="2"/>
    <x v="0"/>
    <x v="1"/>
    <x v="1"/>
    <x v="4"/>
    <x v="1"/>
    <x v="1"/>
    <x v="0"/>
    <x v="1"/>
    <x v="2"/>
    <x v="2"/>
    <x v="0"/>
    <x v="1"/>
    <x v="3"/>
    <x v="0"/>
    <x v="0"/>
    <x v="1"/>
    <x v="0"/>
    <x v="0"/>
    <x v="0"/>
    <x v="0"/>
    <x v="0"/>
    <m/>
  </r>
  <r>
    <n v="90"/>
    <n v="4"/>
    <x v="17"/>
    <x v="2"/>
    <x v="0"/>
    <x v="3"/>
    <x v="0"/>
    <x v="1"/>
    <x v="1"/>
    <x v="1"/>
    <x v="2"/>
    <x v="0"/>
    <x v="0"/>
    <x v="1"/>
    <x v="1"/>
    <x v="1"/>
    <x v="0"/>
    <x v="0"/>
    <x v="1"/>
    <x v="1"/>
    <x v="1"/>
    <x v="1"/>
    <x v="1"/>
    <x v="1"/>
    <x v="1"/>
    <x v="0"/>
    <x v="2"/>
    <x v="1"/>
    <x v="0"/>
    <x v="0"/>
    <x v="0"/>
    <x v="1"/>
    <x v="0"/>
    <x v="0"/>
    <x v="0"/>
    <x v="0"/>
    <x v="0"/>
    <m/>
  </r>
  <r>
    <n v="91"/>
    <n v="2"/>
    <x v="12"/>
    <x v="4"/>
    <x v="4"/>
    <x v="0"/>
    <x v="1"/>
    <x v="2"/>
    <x v="2"/>
    <x v="0"/>
    <x v="2"/>
    <x v="1"/>
    <x v="1"/>
    <x v="2"/>
    <x v="2"/>
    <x v="3"/>
    <x v="2"/>
    <x v="3"/>
    <x v="2"/>
    <x v="3"/>
    <x v="0"/>
    <x v="2"/>
    <x v="0"/>
    <x v="3"/>
    <x v="3"/>
    <x v="0"/>
    <x v="1"/>
    <x v="2"/>
    <x v="3"/>
    <x v="1"/>
    <x v="2"/>
    <x v="3"/>
    <x v="1"/>
    <x v="2"/>
    <x v="0"/>
    <x v="0"/>
    <x v="0"/>
    <m/>
  </r>
  <r>
    <n v="92"/>
    <n v="12"/>
    <x v="0"/>
    <x v="0"/>
    <x v="0"/>
    <x v="3"/>
    <x v="0"/>
    <x v="1"/>
    <x v="1"/>
    <x v="1"/>
    <x v="0"/>
    <x v="1"/>
    <x v="0"/>
    <x v="2"/>
    <x v="1"/>
    <x v="1"/>
    <x v="0"/>
    <x v="0"/>
    <x v="1"/>
    <x v="2"/>
    <x v="1"/>
    <x v="1"/>
    <x v="4"/>
    <x v="1"/>
    <x v="1"/>
    <x v="1"/>
    <x v="3"/>
    <x v="1"/>
    <x v="0"/>
    <x v="1"/>
    <x v="0"/>
    <x v="2"/>
    <x v="0"/>
    <x v="0"/>
    <x v="0"/>
    <x v="1"/>
    <x v="0"/>
    <m/>
  </r>
  <r>
    <n v="93"/>
    <n v="9"/>
    <x v="15"/>
    <x v="2"/>
    <x v="4"/>
    <x v="2"/>
    <x v="1"/>
    <x v="1"/>
    <x v="1"/>
    <x v="0"/>
    <x v="2"/>
    <x v="1"/>
    <x v="1"/>
    <x v="1"/>
    <x v="0"/>
    <x v="1"/>
    <x v="2"/>
    <x v="0"/>
    <x v="0"/>
    <x v="2"/>
    <x v="3"/>
    <x v="0"/>
    <x v="4"/>
    <x v="3"/>
    <x v="0"/>
    <x v="0"/>
    <x v="3"/>
    <x v="3"/>
    <x v="0"/>
    <x v="0"/>
    <x v="1"/>
    <x v="0"/>
    <x v="0"/>
    <x v="4"/>
    <x v="0"/>
    <x v="2"/>
    <x v="2"/>
    <m/>
  </r>
  <r>
    <n v="94"/>
    <n v="14"/>
    <x v="3"/>
    <x v="2"/>
    <x v="0"/>
    <x v="3"/>
    <x v="0"/>
    <x v="1"/>
    <x v="1"/>
    <x v="1"/>
    <x v="0"/>
    <x v="0"/>
    <x v="0"/>
    <x v="0"/>
    <x v="0"/>
    <x v="1"/>
    <x v="0"/>
    <x v="0"/>
    <x v="1"/>
    <x v="3"/>
    <x v="0"/>
    <x v="1"/>
    <x v="1"/>
    <x v="2"/>
    <x v="1"/>
    <x v="2"/>
    <x v="3"/>
    <x v="1"/>
    <x v="0"/>
    <x v="1"/>
    <x v="0"/>
    <x v="1"/>
    <x v="0"/>
    <x v="0"/>
    <x v="0"/>
    <x v="0"/>
    <x v="0"/>
    <m/>
  </r>
  <r>
    <n v="95"/>
    <n v="8"/>
    <x v="18"/>
    <x v="0"/>
    <x v="0"/>
    <x v="2"/>
    <x v="0"/>
    <x v="2"/>
    <x v="1"/>
    <x v="1"/>
    <x v="3"/>
    <x v="0"/>
    <x v="0"/>
    <x v="1"/>
    <x v="2"/>
    <x v="1"/>
    <x v="0"/>
    <x v="0"/>
    <x v="1"/>
    <x v="1"/>
    <x v="2"/>
    <x v="1"/>
    <x v="1"/>
    <x v="1"/>
    <x v="2"/>
    <x v="0"/>
    <x v="3"/>
    <x v="1"/>
    <x v="0"/>
    <x v="0"/>
    <x v="0"/>
    <x v="1"/>
    <x v="0"/>
    <x v="1"/>
    <x v="0"/>
    <x v="2"/>
    <x v="1"/>
    <m/>
  </r>
  <r>
    <n v="96"/>
    <n v="8"/>
    <x v="18"/>
    <x v="2"/>
    <x v="0"/>
    <x v="2"/>
    <x v="0"/>
    <x v="2"/>
    <x v="1"/>
    <x v="0"/>
    <x v="0"/>
    <x v="1"/>
    <x v="0"/>
    <x v="1"/>
    <x v="1"/>
    <x v="0"/>
    <x v="1"/>
    <x v="0"/>
    <x v="1"/>
    <x v="1"/>
    <x v="1"/>
    <x v="1"/>
    <x v="4"/>
    <x v="1"/>
    <x v="1"/>
    <x v="0"/>
    <x v="0"/>
    <x v="1"/>
    <x v="3"/>
    <x v="0"/>
    <x v="0"/>
    <x v="1"/>
    <x v="0"/>
    <x v="0"/>
    <x v="0"/>
    <x v="2"/>
    <x v="0"/>
    <m/>
  </r>
  <r>
    <n v="97"/>
    <n v="22"/>
    <x v="5"/>
    <x v="2"/>
    <x v="0"/>
    <x v="1"/>
    <x v="0"/>
    <x v="2"/>
    <x v="1"/>
    <x v="0"/>
    <x v="2"/>
    <x v="1"/>
    <x v="0"/>
    <x v="1"/>
    <x v="1"/>
    <x v="1"/>
    <x v="0"/>
    <x v="0"/>
    <x v="1"/>
    <x v="2"/>
    <x v="1"/>
    <x v="1"/>
    <x v="4"/>
    <x v="1"/>
    <x v="1"/>
    <x v="0"/>
    <x v="3"/>
    <x v="1"/>
    <x v="1"/>
    <x v="0"/>
    <x v="0"/>
    <x v="1"/>
    <x v="0"/>
    <x v="0"/>
    <x v="0"/>
    <x v="0"/>
    <x v="0"/>
    <m/>
  </r>
  <r>
    <n v="98"/>
    <n v="17"/>
    <x v="20"/>
    <x v="0"/>
    <x v="2"/>
    <x v="3"/>
    <x v="0"/>
    <x v="2"/>
    <x v="2"/>
    <x v="1"/>
    <x v="2"/>
    <x v="1"/>
    <x v="1"/>
    <x v="0"/>
    <x v="0"/>
    <x v="2"/>
    <x v="1"/>
    <x v="1"/>
    <x v="2"/>
    <x v="3"/>
    <x v="2"/>
    <x v="2"/>
    <x v="0"/>
    <x v="2"/>
    <x v="2"/>
    <x v="0"/>
    <x v="1"/>
    <x v="1"/>
    <x v="3"/>
    <x v="0"/>
    <x v="1"/>
    <x v="2"/>
    <x v="0"/>
    <x v="0"/>
    <x v="0"/>
    <x v="0"/>
    <x v="1"/>
    <m/>
  </r>
  <r>
    <n v="99"/>
    <n v="14"/>
    <x v="3"/>
    <x v="2"/>
    <x v="0"/>
    <x v="5"/>
    <x v="0"/>
    <x v="1"/>
    <x v="1"/>
    <x v="1"/>
    <x v="0"/>
    <x v="0"/>
    <x v="0"/>
    <x v="1"/>
    <x v="1"/>
    <x v="1"/>
    <x v="0"/>
    <x v="0"/>
    <x v="1"/>
    <x v="2"/>
    <x v="1"/>
    <x v="1"/>
    <x v="4"/>
    <x v="1"/>
    <x v="1"/>
    <x v="1"/>
    <x v="2"/>
    <x v="1"/>
    <x v="4"/>
    <x v="0"/>
    <x v="0"/>
    <x v="1"/>
    <x v="0"/>
    <x v="0"/>
    <x v="0"/>
    <x v="1"/>
    <x v="0"/>
    <m/>
  </r>
  <r>
    <n v="100"/>
    <n v="19"/>
    <x v="14"/>
    <x v="0"/>
    <x v="2"/>
    <x v="2"/>
    <x v="1"/>
    <x v="2"/>
    <x v="1"/>
    <x v="0"/>
    <x v="2"/>
    <x v="0"/>
    <x v="1"/>
    <x v="2"/>
    <x v="2"/>
    <x v="2"/>
    <x v="1"/>
    <x v="0"/>
    <x v="2"/>
    <x v="1"/>
    <x v="1"/>
    <x v="1"/>
    <x v="1"/>
    <x v="0"/>
    <x v="2"/>
    <x v="0"/>
    <x v="3"/>
    <x v="0"/>
    <x v="1"/>
    <x v="0"/>
    <x v="1"/>
    <x v="2"/>
    <x v="2"/>
    <x v="1"/>
    <x v="0"/>
    <x v="1"/>
    <x v="1"/>
    <m/>
  </r>
  <r>
    <n v="101"/>
    <n v="19"/>
    <x v="14"/>
    <x v="0"/>
    <x v="2"/>
    <x v="3"/>
    <x v="3"/>
    <x v="1"/>
    <x v="2"/>
    <x v="1"/>
    <x v="3"/>
    <x v="1"/>
    <x v="2"/>
    <x v="0"/>
    <x v="2"/>
    <x v="3"/>
    <x v="0"/>
    <x v="0"/>
    <x v="1"/>
    <x v="3"/>
    <x v="2"/>
    <x v="2"/>
    <x v="2"/>
    <x v="1"/>
    <x v="3"/>
    <x v="1"/>
    <x v="1"/>
    <x v="1"/>
    <x v="0"/>
    <x v="1"/>
    <x v="1"/>
    <x v="2"/>
    <x v="0"/>
    <x v="1"/>
    <x v="0"/>
    <x v="1"/>
    <x v="0"/>
    <m/>
  </r>
  <r>
    <n v="102"/>
    <n v="19"/>
    <x v="14"/>
    <x v="0"/>
    <x v="2"/>
    <x v="2"/>
    <x v="1"/>
    <x v="2"/>
    <x v="0"/>
    <x v="0"/>
    <x v="2"/>
    <x v="1"/>
    <x v="1"/>
    <x v="0"/>
    <x v="0"/>
    <x v="2"/>
    <x v="1"/>
    <x v="1"/>
    <x v="2"/>
    <x v="3"/>
    <x v="0"/>
    <x v="2"/>
    <x v="0"/>
    <x v="0"/>
    <x v="3"/>
    <x v="2"/>
    <x v="1"/>
    <x v="2"/>
    <x v="0"/>
    <x v="1"/>
    <x v="1"/>
    <x v="0"/>
    <x v="2"/>
    <x v="1"/>
    <x v="0"/>
    <x v="1"/>
    <x v="0"/>
    <m/>
  </r>
  <r>
    <n v="103"/>
    <n v="19"/>
    <x v="14"/>
    <x v="2"/>
    <x v="0"/>
    <x v="2"/>
    <x v="0"/>
    <x v="1"/>
    <x v="1"/>
    <x v="1"/>
    <x v="0"/>
    <x v="0"/>
    <x v="0"/>
    <x v="1"/>
    <x v="1"/>
    <x v="1"/>
    <x v="0"/>
    <x v="0"/>
    <x v="2"/>
    <x v="2"/>
    <x v="1"/>
    <x v="0"/>
    <x v="1"/>
    <x v="2"/>
    <x v="2"/>
    <x v="0"/>
    <x v="2"/>
    <x v="0"/>
    <x v="1"/>
    <x v="1"/>
    <x v="1"/>
    <x v="1"/>
    <x v="0"/>
    <x v="0"/>
    <x v="0"/>
    <x v="1"/>
    <x v="0"/>
    <m/>
  </r>
  <r>
    <n v="104"/>
    <n v="3"/>
    <x v="13"/>
    <x v="3"/>
    <x v="3"/>
    <x v="3"/>
    <x v="1"/>
    <x v="3"/>
    <x v="0"/>
    <x v="0"/>
    <x v="3"/>
    <x v="2"/>
    <x v="2"/>
    <x v="3"/>
    <x v="0"/>
    <x v="3"/>
    <x v="3"/>
    <x v="1"/>
    <x v="3"/>
    <x v="3"/>
    <x v="4"/>
    <x v="3"/>
    <x v="0"/>
    <x v="2"/>
    <x v="0"/>
    <x v="2"/>
    <x v="0"/>
    <x v="2"/>
    <x v="5"/>
    <x v="0"/>
    <x v="2"/>
    <x v="3"/>
    <x v="2"/>
    <x v="1"/>
    <x v="0"/>
    <x v="1"/>
    <x v="0"/>
    <m/>
  </r>
  <r>
    <n v="105"/>
    <n v="4"/>
    <x v="17"/>
    <x v="3"/>
    <x v="3"/>
    <x v="3"/>
    <x v="0"/>
    <x v="2"/>
    <x v="0"/>
    <x v="1"/>
    <x v="3"/>
    <x v="1"/>
    <x v="1"/>
    <x v="0"/>
    <x v="0"/>
    <x v="3"/>
    <x v="2"/>
    <x v="3"/>
    <x v="3"/>
    <x v="0"/>
    <x v="3"/>
    <x v="0"/>
    <x v="0"/>
    <x v="0"/>
    <x v="0"/>
    <x v="3"/>
    <x v="3"/>
    <x v="2"/>
    <x v="0"/>
    <x v="1"/>
    <x v="2"/>
    <x v="2"/>
    <x v="1"/>
    <x v="2"/>
    <x v="0"/>
    <x v="1"/>
    <x v="0"/>
    <m/>
  </r>
  <r>
    <n v="106"/>
    <n v="15"/>
    <x v="6"/>
    <x v="2"/>
    <x v="0"/>
    <x v="1"/>
    <x v="0"/>
    <x v="1"/>
    <x v="1"/>
    <x v="1"/>
    <x v="0"/>
    <x v="0"/>
    <x v="0"/>
    <x v="1"/>
    <x v="1"/>
    <x v="1"/>
    <x v="0"/>
    <x v="0"/>
    <x v="2"/>
    <x v="1"/>
    <x v="1"/>
    <x v="2"/>
    <x v="1"/>
    <x v="1"/>
    <x v="1"/>
    <x v="1"/>
    <x v="2"/>
    <x v="1"/>
    <x v="2"/>
    <x v="1"/>
    <x v="0"/>
    <x v="1"/>
    <x v="0"/>
    <x v="1"/>
    <x v="0"/>
    <x v="1"/>
    <x v="0"/>
    <m/>
  </r>
  <r>
    <n v="107"/>
    <n v="8"/>
    <x v="18"/>
    <x v="2"/>
    <x v="0"/>
    <x v="3"/>
    <x v="0"/>
    <x v="2"/>
    <x v="1"/>
    <x v="0"/>
    <x v="2"/>
    <x v="0"/>
    <x v="1"/>
    <x v="0"/>
    <x v="1"/>
    <x v="2"/>
    <x v="0"/>
    <x v="0"/>
    <x v="2"/>
    <x v="2"/>
    <x v="1"/>
    <x v="1"/>
    <x v="1"/>
    <x v="2"/>
    <x v="1"/>
    <x v="0"/>
    <x v="3"/>
    <x v="1"/>
    <x v="1"/>
    <x v="0"/>
    <x v="0"/>
    <x v="1"/>
    <x v="0"/>
    <x v="0"/>
    <x v="0"/>
    <x v="1"/>
    <x v="0"/>
    <m/>
  </r>
  <r>
    <n v="108"/>
    <n v="12"/>
    <x v="0"/>
    <x v="0"/>
    <x v="0"/>
    <x v="0"/>
    <x v="0"/>
    <x v="1"/>
    <x v="1"/>
    <x v="1"/>
    <x v="0"/>
    <x v="0"/>
    <x v="0"/>
    <x v="2"/>
    <x v="2"/>
    <x v="2"/>
    <x v="0"/>
    <x v="0"/>
    <x v="1"/>
    <x v="3"/>
    <x v="1"/>
    <x v="1"/>
    <x v="0"/>
    <x v="2"/>
    <x v="2"/>
    <x v="1"/>
    <x v="0"/>
    <x v="1"/>
    <x v="3"/>
    <x v="0"/>
    <x v="0"/>
    <x v="1"/>
    <x v="0"/>
    <x v="0"/>
    <x v="0"/>
    <x v="2"/>
    <x v="0"/>
    <m/>
  </r>
  <r>
    <n v="109"/>
    <n v="9"/>
    <x v="15"/>
    <x v="2"/>
    <x v="0"/>
    <x v="5"/>
    <x v="0"/>
    <x v="1"/>
    <x v="1"/>
    <x v="1"/>
    <x v="0"/>
    <x v="1"/>
    <x v="0"/>
    <x v="1"/>
    <x v="1"/>
    <x v="1"/>
    <x v="0"/>
    <x v="1"/>
    <x v="1"/>
    <x v="2"/>
    <x v="1"/>
    <x v="2"/>
    <x v="1"/>
    <x v="1"/>
    <x v="2"/>
    <x v="0"/>
    <x v="4"/>
    <x v="0"/>
    <x v="3"/>
    <x v="1"/>
    <x v="0"/>
    <x v="1"/>
    <x v="0"/>
    <x v="0"/>
    <x v="0"/>
    <x v="1"/>
    <x v="0"/>
    <m/>
  </r>
  <r>
    <n v="110"/>
    <n v="22"/>
    <x v="5"/>
    <x v="2"/>
    <x v="3"/>
    <x v="0"/>
    <x v="0"/>
    <x v="1"/>
    <x v="0"/>
    <x v="3"/>
    <x v="0"/>
    <x v="0"/>
    <x v="0"/>
    <x v="0"/>
    <x v="0"/>
    <x v="2"/>
    <x v="5"/>
    <x v="3"/>
    <x v="3"/>
    <x v="3"/>
    <x v="5"/>
    <x v="1"/>
    <x v="1"/>
    <x v="5"/>
    <x v="0"/>
    <x v="3"/>
    <x v="1"/>
    <x v="2"/>
    <x v="0"/>
    <x v="0"/>
    <x v="1"/>
    <x v="2"/>
    <x v="0"/>
    <x v="0"/>
    <x v="0"/>
    <x v="2"/>
    <x v="0"/>
    <m/>
  </r>
  <r>
    <n v="111"/>
    <n v="8"/>
    <x v="18"/>
    <x v="3"/>
    <x v="2"/>
    <x v="0"/>
    <x v="1"/>
    <x v="2"/>
    <x v="0"/>
    <x v="0"/>
    <x v="2"/>
    <x v="1"/>
    <x v="2"/>
    <x v="3"/>
    <x v="4"/>
    <x v="0"/>
    <x v="4"/>
    <x v="0"/>
    <x v="3"/>
    <x v="0"/>
    <x v="3"/>
    <x v="2"/>
    <x v="2"/>
    <x v="2"/>
    <x v="0"/>
    <x v="5"/>
    <x v="3"/>
    <x v="0"/>
    <x v="2"/>
    <x v="2"/>
    <x v="1"/>
    <x v="0"/>
    <x v="2"/>
    <x v="1"/>
    <x v="0"/>
    <x v="0"/>
    <x v="2"/>
    <m/>
  </r>
  <r>
    <n v="112"/>
    <n v="22"/>
    <x v="5"/>
    <x v="0"/>
    <x v="2"/>
    <x v="1"/>
    <x v="0"/>
    <x v="1"/>
    <x v="1"/>
    <x v="1"/>
    <x v="0"/>
    <x v="1"/>
    <x v="1"/>
    <x v="1"/>
    <x v="1"/>
    <x v="1"/>
    <x v="0"/>
    <x v="0"/>
    <x v="1"/>
    <x v="2"/>
    <x v="1"/>
    <x v="2"/>
    <x v="4"/>
    <x v="1"/>
    <x v="1"/>
    <x v="1"/>
    <x v="4"/>
    <x v="2"/>
    <x v="1"/>
    <x v="1"/>
    <x v="0"/>
    <x v="1"/>
    <x v="0"/>
    <x v="0"/>
    <x v="0"/>
    <x v="1"/>
    <x v="0"/>
    <m/>
  </r>
  <r>
    <n v="113"/>
    <n v="21"/>
    <x v="8"/>
    <x v="0"/>
    <x v="0"/>
    <x v="4"/>
    <x v="0"/>
    <x v="0"/>
    <x v="1"/>
    <x v="2"/>
    <x v="1"/>
    <x v="1"/>
    <x v="0"/>
    <x v="3"/>
    <x v="1"/>
    <x v="0"/>
    <x v="0"/>
    <x v="0"/>
    <x v="2"/>
    <x v="4"/>
    <x v="1"/>
    <x v="2"/>
    <x v="3"/>
    <x v="1"/>
    <x v="0"/>
    <x v="1"/>
    <x v="3"/>
    <x v="1"/>
    <x v="1"/>
    <x v="0"/>
    <x v="0"/>
    <x v="1"/>
    <x v="0"/>
    <x v="0"/>
    <x v="0"/>
    <x v="0"/>
    <x v="0"/>
    <m/>
  </r>
  <r>
    <n v="114"/>
    <n v="19"/>
    <x v="14"/>
    <x v="2"/>
    <x v="0"/>
    <x v="3"/>
    <x v="0"/>
    <x v="1"/>
    <x v="1"/>
    <x v="2"/>
    <x v="2"/>
    <x v="0"/>
    <x v="1"/>
    <x v="2"/>
    <x v="1"/>
    <x v="3"/>
    <x v="0"/>
    <x v="1"/>
    <x v="3"/>
    <x v="3"/>
    <x v="1"/>
    <x v="1"/>
    <x v="1"/>
    <x v="1"/>
    <x v="0"/>
    <x v="2"/>
    <x v="2"/>
    <x v="2"/>
    <x v="0"/>
    <x v="1"/>
    <x v="0"/>
    <x v="1"/>
    <x v="0"/>
    <x v="0"/>
    <x v="0"/>
    <x v="0"/>
    <x v="0"/>
    <m/>
  </r>
  <r>
    <n v="115"/>
    <n v="12"/>
    <x v="0"/>
    <x v="0"/>
    <x v="2"/>
    <x v="2"/>
    <x v="0"/>
    <x v="2"/>
    <x v="1"/>
    <x v="0"/>
    <x v="2"/>
    <x v="2"/>
    <x v="0"/>
    <x v="2"/>
    <x v="2"/>
    <x v="4"/>
    <x v="1"/>
    <x v="2"/>
    <x v="2"/>
    <x v="5"/>
    <x v="2"/>
    <x v="0"/>
    <x v="0"/>
    <x v="2"/>
    <x v="0"/>
    <x v="3"/>
    <x v="3"/>
    <x v="4"/>
    <x v="2"/>
    <x v="0"/>
    <x v="0"/>
    <x v="1"/>
    <x v="0"/>
    <x v="1"/>
    <x v="0"/>
    <x v="0"/>
    <x v="0"/>
    <m/>
  </r>
  <r>
    <n v="116"/>
    <n v="15"/>
    <x v="6"/>
    <x v="2"/>
    <x v="0"/>
    <x v="2"/>
    <x v="0"/>
    <x v="1"/>
    <x v="2"/>
    <x v="1"/>
    <x v="0"/>
    <x v="0"/>
    <x v="0"/>
    <x v="2"/>
    <x v="2"/>
    <x v="2"/>
    <x v="1"/>
    <x v="1"/>
    <x v="1"/>
    <x v="1"/>
    <x v="2"/>
    <x v="1"/>
    <x v="1"/>
    <x v="2"/>
    <x v="2"/>
    <x v="0"/>
    <x v="2"/>
    <x v="0"/>
    <x v="1"/>
    <x v="0"/>
    <x v="0"/>
    <x v="1"/>
    <x v="0"/>
    <x v="0"/>
    <x v="0"/>
    <x v="1"/>
    <x v="0"/>
    <m/>
  </r>
  <r>
    <n v="117"/>
    <n v="3"/>
    <x v="13"/>
    <x v="2"/>
    <x v="0"/>
    <x v="0"/>
    <x v="0"/>
    <x v="1"/>
    <x v="1"/>
    <x v="1"/>
    <x v="0"/>
    <x v="0"/>
    <x v="0"/>
    <x v="1"/>
    <x v="1"/>
    <x v="1"/>
    <x v="0"/>
    <x v="0"/>
    <x v="1"/>
    <x v="2"/>
    <x v="1"/>
    <x v="1"/>
    <x v="1"/>
    <x v="2"/>
    <x v="1"/>
    <x v="1"/>
    <x v="2"/>
    <x v="1"/>
    <x v="2"/>
    <x v="0"/>
    <x v="0"/>
    <x v="1"/>
    <x v="0"/>
    <x v="0"/>
    <x v="0"/>
    <x v="0"/>
    <x v="0"/>
    <m/>
  </r>
  <r>
    <n v="118"/>
    <n v="22"/>
    <x v="5"/>
    <x v="0"/>
    <x v="2"/>
    <x v="2"/>
    <x v="0"/>
    <x v="1"/>
    <x v="2"/>
    <x v="1"/>
    <x v="2"/>
    <x v="1"/>
    <x v="1"/>
    <x v="0"/>
    <x v="2"/>
    <x v="2"/>
    <x v="0"/>
    <x v="0"/>
    <x v="2"/>
    <x v="3"/>
    <x v="2"/>
    <x v="2"/>
    <x v="0"/>
    <x v="2"/>
    <x v="2"/>
    <x v="3"/>
    <x v="3"/>
    <x v="1"/>
    <x v="0"/>
    <x v="0"/>
    <x v="0"/>
    <x v="1"/>
    <x v="0"/>
    <x v="1"/>
    <x v="0"/>
    <x v="1"/>
    <x v="1"/>
    <m/>
  </r>
  <r>
    <n v="119"/>
    <n v="16"/>
    <x v="11"/>
    <x v="2"/>
    <x v="0"/>
    <x v="3"/>
    <x v="0"/>
    <x v="4"/>
    <x v="2"/>
    <x v="0"/>
    <x v="2"/>
    <x v="0"/>
    <x v="2"/>
    <x v="4"/>
    <x v="2"/>
    <x v="1"/>
    <x v="0"/>
    <x v="0"/>
    <x v="2"/>
    <x v="5"/>
    <x v="4"/>
    <x v="5"/>
    <x v="1"/>
    <x v="2"/>
    <x v="2"/>
    <x v="5"/>
    <x v="4"/>
    <x v="1"/>
    <x v="2"/>
    <x v="0"/>
    <x v="0"/>
    <x v="1"/>
    <x v="0"/>
    <x v="1"/>
    <x v="0"/>
    <x v="1"/>
    <x v="1"/>
    <m/>
  </r>
  <r>
    <n v="120"/>
    <n v="21"/>
    <x v="8"/>
    <x v="0"/>
    <x v="0"/>
    <x v="0"/>
    <x v="0"/>
    <x v="2"/>
    <x v="1"/>
    <x v="1"/>
    <x v="4"/>
    <x v="2"/>
    <x v="0"/>
    <x v="2"/>
    <x v="1"/>
    <x v="2"/>
    <x v="0"/>
    <x v="0"/>
    <x v="2"/>
    <x v="1"/>
    <x v="1"/>
    <x v="2"/>
    <x v="0"/>
    <x v="2"/>
    <x v="0"/>
    <x v="3"/>
    <x v="3"/>
    <x v="1"/>
    <x v="1"/>
    <x v="0"/>
    <x v="0"/>
    <x v="2"/>
    <x v="0"/>
    <x v="0"/>
    <x v="0"/>
    <x v="2"/>
    <x v="0"/>
    <m/>
  </r>
  <r>
    <n v="121"/>
    <n v="15"/>
    <x v="6"/>
    <x v="2"/>
    <x v="4"/>
    <x v="2"/>
    <x v="3"/>
    <x v="1"/>
    <x v="1"/>
    <x v="2"/>
    <x v="1"/>
    <x v="3"/>
    <x v="0"/>
    <x v="1"/>
    <x v="1"/>
    <x v="1"/>
    <x v="0"/>
    <x v="0"/>
    <x v="1"/>
    <x v="2"/>
    <x v="1"/>
    <x v="3"/>
    <x v="4"/>
    <x v="1"/>
    <x v="1"/>
    <x v="2"/>
    <x v="2"/>
    <x v="1"/>
    <x v="4"/>
    <x v="0"/>
    <x v="0"/>
    <x v="1"/>
    <x v="2"/>
    <x v="1"/>
    <x v="0"/>
    <x v="1"/>
    <x v="0"/>
    <m/>
  </r>
  <r>
    <n v="122"/>
    <n v="23"/>
    <x v="4"/>
    <x v="2"/>
    <x v="0"/>
    <x v="2"/>
    <x v="0"/>
    <x v="2"/>
    <x v="1"/>
    <x v="1"/>
    <x v="0"/>
    <x v="0"/>
    <x v="0"/>
    <x v="1"/>
    <x v="1"/>
    <x v="1"/>
    <x v="0"/>
    <x v="0"/>
    <x v="1"/>
    <x v="2"/>
    <x v="1"/>
    <x v="1"/>
    <x v="4"/>
    <x v="1"/>
    <x v="2"/>
    <x v="3"/>
    <x v="1"/>
    <x v="1"/>
    <x v="0"/>
    <x v="0"/>
    <x v="0"/>
    <x v="1"/>
    <x v="2"/>
    <x v="1"/>
    <x v="0"/>
    <x v="1"/>
    <x v="0"/>
    <m/>
  </r>
  <r>
    <n v="123"/>
    <n v="15"/>
    <x v="6"/>
    <x v="2"/>
    <x v="0"/>
    <x v="2"/>
    <x v="0"/>
    <x v="1"/>
    <x v="1"/>
    <x v="1"/>
    <x v="0"/>
    <x v="1"/>
    <x v="0"/>
    <x v="0"/>
    <x v="2"/>
    <x v="1"/>
    <x v="1"/>
    <x v="0"/>
    <x v="1"/>
    <x v="1"/>
    <x v="2"/>
    <x v="2"/>
    <x v="1"/>
    <x v="2"/>
    <x v="1"/>
    <x v="0"/>
    <x v="3"/>
    <x v="1"/>
    <x v="1"/>
    <x v="0"/>
    <x v="0"/>
    <x v="2"/>
    <x v="0"/>
    <x v="0"/>
    <x v="0"/>
    <x v="1"/>
    <x v="0"/>
    <m/>
  </r>
  <r>
    <n v="124"/>
    <n v="16"/>
    <x v="11"/>
    <x v="2"/>
    <x v="0"/>
    <x v="3"/>
    <x v="1"/>
    <x v="2"/>
    <x v="2"/>
    <x v="3"/>
    <x v="2"/>
    <x v="3"/>
    <x v="1"/>
    <x v="2"/>
    <x v="2"/>
    <x v="2"/>
    <x v="1"/>
    <x v="1"/>
    <x v="2"/>
    <x v="3"/>
    <x v="2"/>
    <x v="0"/>
    <x v="1"/>
    <x v="0"/>
    <x v="2"/>
    <x v="2"/>
    <x v="1"/>
    <x v="0"/>
    <x v="3"/>
    <x v="1"/>
    <x v="1"/>
    <x v="1"/>
    <x v="0"/>
    <x v="1"/>
    <x v="0"/>
    <x v="1"/>
    <x v="0"/>
    <m/>
  </r>
  <r>
    <n v="125"/>
    <n v="4"/>
    <x v="17"/>
    <x v="3"/>
    <x v="0"/>
    <x v="0"/>
    <x v="0"/>
    <x v="2"/>
    <x v="1"/>
    <x v="3"/>
    <x v="2"/>
    <x v="1"/>
    <x v="2"/>
    <x v="3"/>
    <x v="2"/>
    <x v="0"/>
    <x v="1"/>
    <x v="0"/>
    <x v="2"/>
    <x v="4"/>
    <x v="1"/>
    <x v="2"/>
    <x v="2"/>
    <x v="2"/>
    <x v="3"/>
    <x v="0"/>
    <x v="1"/>
    <x v="0"/>
    <x v="0"/>
    <x v="2"/>
    <x v="2"/>
    <x v="0"/>
    <x v="1"/>
    <x v="1"/>
    <x v="0"/>
    <x v="0"/>
    <x v="0"/>
    <m/>
  </r>
  <r>
    <n v="126"/>
    <n v="13"/>
    <x v="2"/>
    <x v="2"/>
    <x v="0"/>
    <x v="2"/>
    <x v="0"/>
    <x v="2"/>
    <x v="1"/>
    <x v="1"/>
    <x v="0"/>
    <x v="1"/>
    <x v="0"/>
    <x v="1"/>
    <x v="1"/>
    <x v="1"/>
    <x v="0"/>
    <x v="0"/>
    <x v="1"/>
    <x v="2"/>
    <x v="1"/>
    <x v="1"/>
    <x v="4"/>
    <x v="1"/>
    <x v="1"/>
    <x v="0"/>
    <x v="3"/>
    <x v="1"/>
    <x v="4"/>
    <x v="1"/>
    <x v="0"/>
    <x v="1"/>
    <x v="0"/>
    <x v="0"/>
    <x v="0"/>
    <x v="1"/>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2397DA-2629-4050-A930-A4CCC76D7339}" name="PivotTable9" cacheId="2"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30" rowHeaderCaption="Response">
  <location ref="C36:D42"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items count="6">
        <item x="2"/>
        <item x="0"/>
        <item x="3"/>
        <item x="4"/>
        <item x="1"/>
        <item m="1" x="5"/>
      </items>
    </pivotField>
    <pivotField axis="axisRow" numFmtId="1" subtotalTop="0" sortType="descending" defaultSubtotal="0">
      <items count="6">
        <item x="1"/>
        <item x="2"/>
        <item x="3"/>
        <item x="0"/>
        <item x="4"/>
        <item x="5"/>
      </items>
    </pivotField>
    <pivotField showAll="0" defaultSubtotal="0"/>
    <pivotField showAll="0" defaultSubtotal="0"/>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5"/>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5">
    <format dxfId="407">
      <pivotArea outline="0" collapsedLevelsAreSubtotals="1" fieldPosition="0"/>
    </format>
    <format dxfId="406">
      <pivotArea type="all" dataOnly="0" outline="0" fieldPosition="0"/>
    </format>
    <format dxfId="405">
      <pivotArea outline="0" collapsedLevelsAreSubtotals="1" fieldPosition="0"/>
    </format>
    <format dxfId="404">
      <pivotArea field="3" type="button" dataOnly="0" labelOnly="1" outline="0"/>
    </format>
    <format dxfId="403">
      <pivotArea dataOnly="0" labelOnly="1" outline="0" axis="axisValues" fieldPosition="0"/>
    </format>
    <format dxfId="402">
      <pivotArea field="4" type="button" dataOnly="0" labelOnly="1" outline="0"/>
    </format>
    <format dxfId="401">
      <pivotArea dataOnly="0" labelOnly="1" outline="0" axis="axisValues" fieldPosition="0"/>
    </format>
    <format dxfId="400">
      <pivotArea type="all" dataOnly="0" outline="0" fieldPosition="0"/>
    </format>
    <format dxfId="399">
      <pivotArea outline="0" collapsedLevelsAreSubtotals="1" fieldPosition="0"/>
    </format>
    <format dxfId="398">
      <pivotArea dataOnly="0" labelOnly="1" outline="0" axis="axisValues" fieldPosition="0"/>
    </format>
    <format dxfId="397">
      <pivotArea field="2" type="button" dataOnly="0" labelOnly="1" outline="0" axis="axisPage" fieldPosition="0"/>
    </format>
    <format dxfId="396">
      <pivotArea dataOnly="0" labelOnly="1" outline="0" fieldPosition="0">
        <references count="1">
          <reference field="2" count="0"/>
        </references>
      </pivotArea>
    </format>
    <format dxfId="395">
      <pivotArea field="2" type="button" dataOnly="0" labelOnly="1" outline="0" axis="axisPage" fieldPosition="0"/>
    </format>
    <format dxfId="394">
      <pivotArea field="5" type="button" dataOnly="0" labelOnly="1" outline="0" axis="axisRow" fieldPosition="0"/>
    </format>
    <format dxfId="393">
      <pivotArea field="5" type="button" dataOnly="0" labelOnly="1" outline="0" axis="axisRow" fieldPosition="0"/>
    </format>
  </formats>
  <chartFormats count="14">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0"/>
          </reference>
        </references>
      </pivotArea>
    </chartFormat>
    <chartFormat chart="6" format="13" series="1">
      <pivotArea type="data" outline="0" fieldPosition="0">
        <references count="1">
          <reference field="4294967294" count="1" selected="0">
            <x v="0"/>
          </reference>
        </references>
      </pivotArea>
    </chartFormat>
    <chartFormat chart="6" format="31" series="1">
      <pivotArea type="data" outline="0" fieldPosition="0">
        <references count="2">
          <reference field="4294967294" count="1" selected="0">
            <x v="0"/>
          </reference>
          <reference field="5" count="1" selected="0">
            <x v="3"/>
          </reference>
        </references>
      </pivotArea>
    </chartFormat>
    <chartFormat chart="6" format="32" series="1">
      <pivotArea type="data" outline="0" fieldPosition="0">
        <references count="2">
          <reference field="4294967294" count="1" selected="0">
            <x v="0"/>
          </reference>
          <reference field="5" count="1" selected="0">
            <x v="2"/>
          </reference>
        </references>
      </pivotArea>
    </chartFormat>
    <chartFormat chart="6" format="33" series="1">
      <pivotArea type="data" outline="0" fieldPosition="0">
        <references count="2">
          <reference field="4294967294" count="1" selected="0">
            <x v="0"/>
          </reference>
          <reference field="5" count="1" selected="0">
            <x v="1"/>
          </reference>
        </references>
      </pivotArea>
    </chartFormat>
    <chartFormat chart="6" format="34" series="1">
      <pivotArea type="data" outline="0" fieldPosition="0">
        <references count="2">
          <reference field="4294967294" count="1" selected="0">
            <x v="0"/>
          </reference>
          <reference field="5" count="1" selected="0">
            <x v="0"/>
          </reference>
        </references>
      </pivotArea>
    </chartFormat>
    <chartFormat chart="6" format="35">
      <pivotArea type="data" outline="0" fieldPosition="0">
        <references count="2">
          <reference field="4294967294" count="1" selected="0">
            <x v="0"/>
          </reference>
          <reference field="5" count="1" selected="0">
            <x v="5"/>
          </reference>
        </references>
      </pivotArea>
    </chartFormat>
    <chartFormat chart="6" format="36">
      <pivotArea type="data" outline="0" fieldPosition="0">
        <references count="2">
          <reference field="4294967294" count="1" selected="0">
            <x v="0"/>
          </reference>
          <reference field="5" count="1" selected="0">
            <x v="4"/>
          </reference>
        </references>
      </pivotArea>
    </chartFormat>
    <chartFormat chart="6" format="37">
      <pivotArea type="data" outline="0" fieldPosition="0">
        <references count="2">
          <reference field="4294967294" count="1" selected="0">
            <x v="0"/>
          </reference>
          <reference field="5" count="1" selected="0">
            <x v="3"/>
          </reference>
        </references>
      </pivotArea>
    </chartFormat>
    <chartFormat chart="6" format="38">
      <pivotArea type="data" outline="0" fieldPosition="0">
        <references count="2">
          <reference field="4294967294" count="1" selected="0">
            <x v="0"/>
          </reference>
          <reference field="5" count="1" selected="0">
            <x v="2"/>
          </reference>
        </references>
      </pivotArea>
    </chartFormat>
    <chartFormat chart="6" format="39">
      <pivotArea type="data" outline="0" fieldPosition="0">
        <references count="2">
          <reference field="4294967294" count="1" selected="0">
            <x v="0"/>
          </reference>
          <reference field="5" count="1" selected="0">
            <x v="1"/>
          </reference>
        </references>
      </pivotArea>
    </chartFormat>
    <chartFormat chart="6" format="40">
      <pivotArea type="data" outline="0" fieldPosition="0">
        <references count="2">
          <reference field="4294967294" count="1" selected="0">
            <x v="0"/>
          </reference>
          <reference field="5" count="1" selected="0">
            <x v="0"/>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B9EE828-9AA8-4E07-9DB7-37ADAB7C9675}" name="PivotTable2"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7" rowHeaderCaption="Response">
  <location ref="C8:D14"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defaultSubtotal="0">
      <items count="6">
        <item x="0"/>
        <item x="4"/>
        <item x="2"/>
        <item x="3"/>
        <item x="1"/>
        <item m="1" x="5"/>
      </items>
    </pivotField>
    <pivotField showAll="0" defaultSubtotal="0"/>
    <pivotField numFmtId="1" subtotalTop="0" showAll="0" defaultSubtotal="0"/>
    <pivotField showAll="0" defaultSubtotal="0">
      <items count="6">
        <item x="0"/>
        <item x="2"/>
        <item x="1"/>
        <item x="3"/>
        <item m="1" x="4"/>
        <item m="1" x="5"/>
      </items>
    </pivotField>
    <pivotField showAll="0" defaultSubtotal="0"/>
    <pivotField numFmtId="1" subtotalTop="0" showAll="0" defaultSubtotal="0"/>
    <pivotField axis="axisRow" sortType="descending" defaultSubtotal="0">
      <items count="6">
        <item x="1"/>
        <item x="0"/>
        <item x="3"/>
        <item x="2"/>
        <item x="4"/>
        <item m="1"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9"/>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6">
    <format dxfId="339">
      <pivotArea outline="0" collapsedLevelsAreSubtotals="1" fieldPosition="0"/>
    </format>
    <format dxfId="338">
      <pivotArea type="all" dataOnly="0" outline="0" fieldPosition="0"/>
    </format>
    <format dxfId="337">
      <pivotArea outline="0" collapsedLevelsAreSubtotals="1" fieldPosition="0"/>
    </format>
    <format dxfId="336">
      <pivotArea field="3" type="button" dataOnly="0" labelOnly="1" outline="0"/>
    </format>
    <format dxfId="335">
      <pivotArea dataOnly="0" labelOnly="1" outline="0" axis="axisValues" fieldPosition="0"/>
    </format>
    <format dxfId="334">
      <pivotArea outline="0" collapsedLevelsAreSubtotals="1" fieldPosition="0"/>
    </format>
    <format dxfId="333">
      <pivotArea field="3" type="button" dataOnly="0" labelOnly="1" outline="0"/>
    </format>
    <format dxfId="332">
      <pivotArea field="6" type="button" dataOnly="0" labelOnly="1" outline="0"/>
    </format>
    <format dxfId="331">
      <pivotArea field="9" type="button" dataOnly="0" labelOnly="1" outline="0" axis="axisRow" fieldPosition="0"/>
    </format>
    <format dxfId="330">
      <pivotArea dataOnly="0" labelOnly="1" fieldPosition="0">
        <references count="1">
          <reference field="9" count="0"/>
        </references>
      </pivotArea>
    </format>
    <format dxfId="329">
      <pivotArea field="9" type="button" dataOnly="0" labelOnly="1" outline="0" axis="axisRow" fieldPosition="0"/>
    </format>
    <format dxfId="328">
      <pivotArea dataOnly="0" labelOnly="1" outline="0" axis="axisValues" fieldPosition="0"/>
    </format>
    <format dxfId="327">
      <pivotArea field="2" type="button" dataOnly="0" labelOnly="1" outline="0" axis="axisPage" fieldPosition="0"/>
    </format>
    <format dxfId="326">
      <pivotArea dataOnly="0" labelOnly="1" outline="0" fieldPosition="0">
        <references count="1">
          <reference field="2" count="0"/>
        </references>
      </pivotArea>
    </format>
    <format dxfId="325">
      <pivotArea field="2" type="button" dataOnly="0" labelOnly="1" outline="0" axis="axisPage" fieldPosition="0"/>
    </format>
    <format dxfId="324">
      <pivotArea dataOnly="0" labelOnly="1" outline="0" fieldPosition="0">
        <references count="1">
          <reference field="2" count="0"/>
        </references>
      </pivotArea>
    </format>
  </formats>
  <chartFormats count="8">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41" series="1">
      <pivotArea type="data" outline="0" fieldPosition="0">
        <references count="1">
          <reference field="4294967294" count="1" selected="0">
            <x v="0"/>
          </reference>
        </references>
      </pivotArea>
    </chartFormat>
    <chartFormat chart="2" format="42">
      <pivotArea type="data" outline="0" fieldPosition="0">
        <references count="2">
          <reference field="4294967294" count="1" selected="0">
            <x v="0"/>
          </reference>
          <reference field="9" count="1" selected="0">
            <x v="0"/>
          </reference>
        </references>
      </pivotArea>
    </chartFormat>
    <chartFormat chart="2" format="43">
      <pivotArea type="data" outline="0" fieldPosition="0">
        <references count="2">
          <reference field="4294967294" count="1" selected="0">
            <x v="0"/>
          </reference>
          <reference field="9" count="1" selected="0">
            <x v="1"/>
          </reference>
        </references>
      </pivotArea>
    </chartFormat>
    <chartFormat chart="2" format="44">
      <pivotArea type="data" outline="0" fieldPosition="0">
        <references count="2">
          <reference field="4294967294" count="1" selected="0">
            <x v="0"/>
          </reference>
          <reference field="9" count="1" selected="0">
            <x v="2"/>
          </reference>
        </references>
      </pivotArea>
    </chartFormat>
    <chartFormat chart="2" format="45">
      <pivotArea type="data" outline="0" fieldPosition="0">
        <references count="2">
          <reference field="4294967294" count="1" selected="0">
            <x v="0"/>
          </reference>
          <reference field="9" count="1" selected="0">
            <x v="3"/>
          </reference>
        </references>
      </pivotArea>
    </chartFormat>
    <chartFormat chart="2" format="46">
      <pivotArea type="data" outline="0" fieldPosition="0">
        <references count="2">
          <reference field="4294967294" count="1" selected="0">
            <x v="0"/>
          </reference>
          <reference field="9"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6B31192-F0B3-4F46-8B4A-F2B56C530968}" name="PivotTable17"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14" rowHeaderCaption="Response">
  <location ref="C22:D28"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axis="axisRow" sortType="descending" defaultSubtotal="0">
      <items count="6">
        <item x="1"/>
        <item x="2"/>
        <item x="0"/>
        <item x="3"/>
        <item m="1" x="5"/>
        <item x="4"/>
      </items>
    </pivotField>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3"/>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3">
    <format dxfId="242">
      <pivotArea outline="0" collapsedLevelsAreSubtotals="1" fieldPosition="0"/>
    </format>
    <format dxfId="241">
      <pivotArea type="all" dataOnly="0" outline="0" fieldPosition="0"/>
    </format>
    <format dxfId="240">
      <pivotArea outline="0" collapsedLevelsAreSubtotals="1" fieldPosition="0"/>
    </format>
    <format dxfId="239">
      <pivotArea field="3" type="button" dataOnly="0" labelOnly="1" outline="0"/>
    </format>
    <format dxfId="238">
      <pivotArea dataOnly="0" labelOnly="1" outline="0" axis="axisValues" fieldPosition="0"/>
    </format>
    <format dxfId="237">
      <pivotArea outline="0" collapsedLevelsAreSubtotals="1" fieldPosition="0"/>
    </format>
    <format dxfId="236">
      <pivotArea field="7" type="button" dataOnly="0" labelOnly="1" outline="0"/>
    </format>
    <format dxfId="235">
      <pivotArea field="13" type="button" dataOnly="0" labelOnly="1" outline="0" axis="axisRow" fieldPosition="0"/>
    </format>
    <format dxfId="234">
      <pivotArea dataOnly="0" labelOnly="1" fieldPosition="0">
        <references count="1">
          <reference field="13" count="0"/>
        </references>
      </pivotArea>
    </format>
    <format dxfId="233">
      <pivotArea field="13" type="button" dataOnly="0" labelOnly="1" outline="0" axis="axisRow" fieldPosition="0"/>
    </format>
    <format dxfId="232">
      <pivotArea dataOnly="0" labelOnly="1" outline="0" axis="axisValues" fieldPosition="0"/>
    </format>
    <format dxfId="231">
      <pivotArea dataOnly="0" labelOnly="1" outline="0" fieldPosition="0">
        <references count="1">
          <reference field="2" count="0"/>
        </references>
      </pivotArea>
    </format>
    <format dxfId="230">
      <pivotArea field="2" type="button" dataOnly="0" labelOnly="1" outline="0" axis="axisPage"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41" series="1">
      <pivotArea type="data" outline="0" fieldPosition="0">
        <references count="1">
          <reference field="4294967294" count="1" selected="0">
            <x v="0"/>
          </reference>
        </references>
      </pivotArea>
    </chartFormat>
    <chartFormat chart="6" format="42">
      <pivotArea type="data" outline="0" fieldPosition="0">
        <references count="2">
          <reference field="4294967294" count="1" selected="0">
            <x v="0"/>
          </reference>
          <reference field="13" count="1" selected="0">
            <x v="0"/>
          </reference>
        </references>
      </pivotArea>
    </chartFormat>
    <chartFormat chart="6" format="43">
      <pivotArea type="data" outline="0" fieldPosition="0">
        <references count="2">
          <reference field="4294967294" count="1" selected="0">
            <x v="0"/>
          </reference>
          <reference field="13" count="1" selected="0">
            <x v="1"/>
          </reference>
        </references>
      </pivotArea>
    </chartFormat>
    <chartFormat chart="6" format="44">
      <pivotArea type="data" outline="0" fieldPosition="0">
        <references count="2">
          <reference field="4294967294" count="1" selected="0">
            <x v="0"/>
          </reference>
          <reference field="13" count="1" selected="0">
            <x v="2"/>
          </reference>
        </references>
      </pivotArea>
    </chartFormat>
    <chartFormat chart="6" format="45">
      <pivotArea type="data" outline="0" fieldPosition="0">
        <references count="2">
          <reference field="4294967294" count="1" selected="0">
            <x v="0"/>
          </reference>
          <reference field="13" count="1" selected="0">
            <x v="3"/>
          </reference>
        </references>
      </pivotArea>
    </chartFormat>
    <chartFormat chart="6" format="46">
      <pivotArea type="data" outline="0" fieldPosition="0">
        <references count="2">
          <reference field="4294967294" count="1" selected="0">
            <x v="0"/>
          </reference>
          <reference field="13"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D83BE73-E89B-44E2-8708-6BF4B2898F16}" name="PivotTable5"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9" rowHeaderCaption="Response">
  <location ref="C64:D70"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ortType="descending" defaultSubtotal="0">
      <items count="6">
        <item x="0"/>
        <item x="1"/>
        <item x="2"/>
        <item x="4"/>
        <item x="5"/>
        <item x="3"/>
      </items>
    </pivotField>
    <pivotField showAll="0" defaultSubtotal="0">
      <items count="6">
        <item x="1"/>
        <item x="0"/>
        <item x="2"/>
        <item m="1" x="4"/>
        <item x="3"/>
        <item m="1" x="5"/>
      </items>
    </pivotField>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6"/>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3">
    <format dxfId="255">
      <pivotArea outline="0" collapsedLevelsAreSubtotals="1" fieldPosition="0"/>
    </format>
    <format dxfId="254">
      <pivotArea type="all" dataOnly="0" outline="0" fieldPosition="0"/>
    </format>
    <format dxfId="253">
      <pivotArea outline="0" collapsedLevelsAreSubtotals="1" fieldPosition="0"/>
    </format>
    <format dxfId="252">
      <pivotArea field="3" type="button" dataOnly="0" labelOnly="1" outline="0"/>
    </format>
    <format dxfId="251">
      <pivotArea dataOnly="0" labelOnly="1" outline="0" axis="axisValues" fieldPosition="0"/>
    </format>
    <format dxfId="250">
      <pivotArea outline="0" collapsedLevelsAreSubtotals="1" fieldPosition="0"/>
    </format>
    <format dxfId="249">
      <pivotArea field="7" type="button" dataOnly="0" labelOnly="1" outline="0"/>
    </format>
    <format dxfId="248">
      <pivotArea field="17" type="button" dataOnly="0" labelOnly="1" outline="0"/>
    </format>
    <format dxfId="247">
      <pivotArea dataOnly="0" labelOnly="1" fieldPosition="0">
        <references count="1">
          <reference field="16" count="0"/>
        </references>
      </pivotArea>
    </format>
    <format dxfId="246">
      <pivotArea field="16" type="button" dataOnly="0" labelOnly="1" outline="0" axis="axisRow" fieldPosition="0"/>
    </format>
    <format dxfId="245">
      <pivotArea dataOnly="0" labelOnly="1" outline="0" axis="axisValues" fieldPosition="0"/>
    </format>
    <format dxfId="244">
      <pivotArea dataOnly="0" labelOnly="1" outline="0" fieldPosition="0">
        <references count="1">
          <reference field="2" count="0"/>
        </references>
      </pivotArea>
    </format>
    <format dxfId="243">
      <pivotArea field="2" type="button" dataOnly="0" labelOnly="1" outline="0" axis="axisPage" fieldPosition="0"/>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6" count="1" selected="0">
            <x v="0"/>
          </reference>
        </references>
      </pivotArea>
    </chartFormat>
    <chartFormat chart="4" format="43">
      <pivotArea type="data" outline="0" fieldPosition="0">
        <references count="2">
          <reference field="4294967294" count="1" selected="0">
            <x v="0"/>
          </reference>
          <reference field="16" count="1" selected="0">
            <x v="1"/>
          </reference>
        </references>
      </pivotArea>
    </chartFormat>
    <chartFormat chart="4" format="44">
      <pivotArea type="data" outline="0" fieldPosition="0">
        <references count="2">
          <reference field="4294967294" count="1" selected="0">
            <x v="0"/>
          </reference>
          <reference field="16" count="1" selected="0">
            <x v="2"/>
          </reference>
        </references>
      </pivotArea>
    </chartFormat>
    <chartFormat chart="4" format="45">
      <pivotArea type="data" outline="0" fieldPosition="0">
        <references count="2">
          <reference field="4294967294" count="1" selected="0">
            <x v="0"/>
          </reference>
          <reference field="16" count="1" selected="0">
            <x v="3"/>
          </reference>
        </references>
      </pivotArea>
    </chartFormat>
    <chartFormat chart="4" format="46">
      <pivotArea type="data" outline="0" fieldPosition="0">
        <references count="2">
          <reference field="4294967294" count="1" selected="0">
            <x v="0"/>
          </reference>
          <reference field="16"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3F53EC6-7AD2-40F2-B6FD-88B43A2700F5}" name="PivotTable4"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8" rowHeaderCaption="Response">
  <location ref="C50:D56"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axis="axisRow" sortType="descending" defaultSubtotal="0">
      <items count="6">
        <item x="1"/>
        <item x="2"/>
        <item x="3"/>
        <item x="0"/>
        <item m="1" x="5"/>
        <item x="4"/>
      </items>
    </pivotField>
    <pivotField showAll="0" defaultSubtotal="0"/>
    <pivotField showAll="0" defaultSubtotal="0">
      <items count="6">
        <item x="1"/>
        <item x="0"/>
        <item x="2"/>
        <item m="1" x="4"/>
        <item x="3"/>
        <item m="1" x="5"/>
      </items>
    </pivotField>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5"/>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4">
    <format dxfId="269">
      <pivotArea outline="0" collapsedLevelsAreSubtotals="1" fieldPosition="0"/>
    </format>
    <format dxfId="268">
      <pivotArea type="all" dataOnly="0" outline="0" fieldPosition="0"/>
    </format>
    <format dxfId="267">
      <pivotArea outline="0" collapsedLevelsAreSubtotals="1" fieldPosition="0"/>
    </format>
    <format dxfId="266">
      <pivotArea field="3" type="button" dataOnly="0" labelOnly="1" outline="0"/>
    </format>
    <format dxfId="265">
      <pivotArea dataOnly="0" labelOnly="1" outline="0" axis="axisValues" fieldPosition="0"/>
    </format>
    <format dxfId="264">
      <pivotArea outline="0" collapsedLevelsAreSubtotals="1" fieldPosition="0"/>
    </format>
    <format dxfId="263">
      <pivotArea field="7" type="button" dataOnly="0" labelOnly="1" outline="0"/>
    </format>
    <format dxfId="262">
      <pivotArea field="17" type="button" dataOnly="0" labelOnly="1" outline="0"/>
    </format>
    <format dxfId="261">
      <pivotArea field="15" type="button" dataOnly="0" labelOnly="1" outline="0" axis="axisRow" fieldPosition="0"/>
    </format>
    <format dxfId="260">
      <pivotArea dataOnly="0" labelOnly="1" fieldPosition="0">
        <references count="1">
          <reference field="15" count="0"/>
        </references>
      </pivotArea>
    </format>
    <format dxfId="259">
      <pivotArea field="15" type="button" dataOnly="0" labelOnly="1" outline="0" axis="axisRow" fieldPosition="0"/>
    </format>
    <format dxfId="258">
      <pivotArea dataOnly="0" labelOnly="1" outline="0" axis="axisValues" fieldPosition="0"/>
    </format>
    <format dxfId="257">
      <pivotArea dataOnly="0" labelOnly="1" outline="0" fieldPosition="0">
        <references count="1">
          <reference field="2" count="0"/>
        </references>
      </pivotArea>
    </format>
    <format dxfId="256">
      <pivotArea field="2" type="button" dataOnly="0" labelOnly="1" outline="0" axis="axisPage" fieldPosition="0"/>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5" count="1" selected="0">
            <x v="0"/>
          </reference>
        </references>
      </pivotArea>
    </chartFormat>
    <chartFormat chart="4" format="43">
      <pivotArea type="data" outline="0" fieldPosition="0">
        <references count="2">
          <reference field="4294967294" count="1" selected="0">
            <x v="0"/>
          </reference>
          <reference field="15" count="1" selected="0">
            <x v="1"/>
          </reference>
        </references>
      </pivotArea>
    </chartFormat>
    <chartFormat chart="4" format="44">
      <pivotArea type="data" outline="0" fieldPosition="0">
        <references count="2">
          <reference field="4294967294" count="1" selected="0">
            <x v="0"/>
          </reference>
          <reference field="15" count="1" selected="0">
            <x v="2"/>
          </reference>
        </references>
      </pivotArea>
    </chartFormat>
    <chartFormat chart="4" format="45">
      <pivotArea type="data" outline="0" fieldPosition="0">
        <references count="2">
          <reference field="4294967294" count="1" selected="0">
            <x v="0"/>
          </reference>
          <reference field="15" count="1" selected="0">
            <x v="3"/>
          </reference>
        </references>
      </pivotArea>
    </chartFormat>
    <chartFormat chart="4" format="46">
      <pivotArea type="data" outline="0" fieldPosition="0">
        <references count="2">
          <reference field="4294967294" count="1" selected="0">
            <x v="0"/>
          </reference>
          <reference field="15"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E49045B-3FE8-4AF9-A965-DE39FB483EB2}" name="PivotTable3"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8" rowHeaderCaption="Response">
  <location ref="C36:D42"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showAll="0" defaultSubtotal="0"/>
    <pivotField axis="axisRow" sortType="descending" defaultSubtotal="0">
      <items count="6">
        <item x="1"/>
        <item x="2"/>
        <item x="0"/>
        <item x="4"/>
        <item m="1" x="5"/>
        <item x="3"/>
      </items>
    </pivotField>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4"/>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3">
    <format dxfId="282">
      <pivotArea outline="0" collapsedLevelsAreSubtotals="1" fieldPosition="0"/>
    </format>
    <format dxfId="281">
      <pivotArea type="all" dataOnly="0" outline="0" fieldPosition="0"/>
    </format>
    <format dxfId="280">
      <pivotArea outline="0" collapsedLevelsAreSubtotals="1" fieldPosition="0"/>
    </format>
    <format dxfId="279">
      <pivotArea field="3" type="button" dataOnly="0" labelOnly="1" outline="0"/>
    </format>
    <format dxfId="278">
      <pivotArea dataOnly="0" labelOnly="1" outline="0" axis="axisValues" fieldPosition="0"/>
    </format>
    <format dxfId="277">
      <pivotArea outline="0" collapsedLevelsAreSubtotals="1" fieldPosition="0"/>
    </format>
    <format dxfId="276">
      <pivotArea field="7" type="button" dataOnly="0" labelOnly="1" outline="0"/>
    </format>
    <format dxfId="275">
      <pivotArea field="14" type="button" dataOnly="0" labelOnly="1" outline="0" axis="axisRow" fieldPosition="0"/>
    </format>
    <format dxfId="274">
      <pivotArea dataOnly="0" labelOnly="1" fieldPosition="0">
        <references count="1">
          <reference field="14" count="0"/>
        </references>
      </pivotArea>
    </format>
    <format dxfId="273">
      <pivotArea field="14" type="button" dataOnly="0" labelOnly="1" outline="0" axis="axisRow" fieldPosition="0"/>
    </format>
    <format dxfId="272">
      <pivotArea dataOnly="0" labelOnly="1" outline="0" axis="axisValues" fieldPosition="0"/>
    </format>
    <format dxfId="271">
      <pivotArea field="2" type="button" dataOnly="0" labelOnly="1" outline="0" axis="axisPage" fieldPosition="0"/>
    </format>
    <format dxfId="270">
      <pivotArea dataOnly="0" labelOnly="1" outline="0" fieldPosition="0">
        <references count="1">
          <reference field="2" count="0"/>
        </references>
      </pivotArea>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4" count="1" selected="0">
            <x v="0"/>
          </reference>
        </references>
      </pivotArea>
    </chartFormat>
    <chartFormat chart="4" format="43">
      <pivotArea type="data" outline="0" fieldPosition="0">
        <references count="2">
          <reference field="4294967294" count="1" selected="0">
            <x v="0"/>
          </reference>
          <reference field="14" count="1" selected="0">
            <x v="1"/>
          </reference>
        </references>
      </pivotArea>
    </chartFormat>
    <chartFormat chart="4" format="44">
      <pivotArea type="data" outline="0" fieldPosition="0">
        <references count="2">
          <reference field="4294967294" count="1" selected="0">
            <x v="0"/>
          </reference>
          <reference field="14" count="1" selected="0">
            <x v="2"/>
          </reference>
        </references>
      </pivotArea>
    </chartFormat>
    <chartFormat chart="4" format="45">
      <pivotArea type="data" outline="0" fieldPosition="0">
        <references count="2">
          <reference field="4294967294" count="1" selected="0">
            <x v="0"/>
          </reference>
          <reference field="14" count="1" selected="0">
            <x v="3"/>
          </reference>
        </references>
      </pivotArea>
    </chartFormat>
    <chartFormat chart="4" format="46">
      <pivotArea type="data" outline="0" fieldPosition="0">
        <references count="2">
          <reference field="4294967294" count="1" selected="0">
            <x v="0"/>
          </reference>
          <reference field="14"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C404E80-EB6F-466A-9185-77CDAB3B54D7}" name="PivotTable2"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8" rowHeaderCaption="Response">
  <location ref="C8:D14"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defaultSubtotal="0">
      <items count="6">
        <item x="0"/>
        <item x="4"/>
        <item x="2"/>
        <item x="3"/>
        <item x="1"/>
        <item m="1" x="5"/>
      </items>
    </pivotField>
    <pivotField showAll="0" defaultSubtotal="0"/>
    <pivotField numFmtId="1" subtotalTop="0" showAll="0" defaultSubtotal="0"/>
    <pivotField showAll="0" defaultSubtotal="0">
      <items count="6">
        <item x="0"/>
        <item x="2"/>
        <item x="1"/>
        <item x="3"/>
        <item m="1" x="4"/>
        <item m="1" x="5"/>
      </items>
    </pivotField>
    <pivotField showAll="0" defaultSubtotal="0"/>
    <pivotField numFmtId="1" subtotalTop="0" showAll="0" defaultSubtotal="0"/>
    <pivotField showAll="0" defaultSubtotal="0"/>
    <pivotField showAll="0" defaultSubtotal="0"/>
    <pivotField showAll="0" defaultSubtotal="0"/>
    <pivotField axis="axisRow" sortType="descending" defaultSubtotal="0">
      <items count="6">
        <item x="0"/>
        <item x="1"/>
        <item x="2"/>
        <item m="1" x="4"/>
        <item x="3"/>
        <item m="1" x="5"/>
      </items>
    </pivotField>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2"/>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4">
    <format dxfId="296">
      <pivotArea outline="0" collapsedLevelsAreSubtotals="1" fieldPosition="0"/>
    </format>
    <format dxfId="295">
      <pivotArea type="all" dataOnly="0" outline="0" fieldPosition="0"/>
    </format>
    <format dxfId="294">
      <pivotArea outline="0" collapsedLevelsAreSubtotals="1" fieldPosition="0"/>
    </format>
    <format dxfId="293">
      <pivotArea field="3" type="button" dataOnly="0" labelOnly="1" outline="0"/>
    </format>
    <format dxfId="292">
      <pivotArea dataOnly="0" labelOnly="1" outline="0" axis="axisValues" fieldPosition="0"/>
    </format>
    <format dxfId="291">
      <pivotArea outline="0" collapsedLevelsAreSubtotals="1" fieldPosition="0"/>
    </format>
    <format dxfId="290">
      <pivotArea field="3" type="button" dataOnly="0" labelOnly="1" outline="0"/>
    </format>
    <format dxfId="289">
      <pivotArea field="6" type="button" dataOnly="0" labelOnly="1" outline="0"/>
    </format>
    <format dxfId="288">
      <pivotArea field="12" type="button" dataOnly="0" labelOnly="1" outline="0" axis="axisRow" fieldPosition="0"/>
    </format>
    <format dxfId="287">
      <pivotArea dataOnly="0" labelOnly="1" fieldPosition="0">
        <references count="1">
          <reference field="12" count="0"/>
        </references>
      </pivotArea>
    </format>
    <format dxfId="286">
      <pivotArea field="12" type="button" dataOnly="0" labelOnly="1" outline="0" axis="axisRow" fieldPosition="0"/>
    </format>
    <format dxfId="285">
      <pivotArea dataOnly="0" labelOnly="1" outline="0" axis="axisValues" fieldPosition="0"/>
    </format>
    <format dxfId="284">
      <pivotArea dataOnly="0" labelOnly="1" outline="0" fieldPosition="0">
        <references count="1">
          <reference field="2" count="0"/>
        </references>
      </pivotArea>
    </format>
    <format dxfId="283">
      <pivotArea field="2" type="button" dataOnly="0" labelOnly="1" outline="0" axis="axisPage" fieldPosition="0"/>
    </format>
  </formats>
  <chartFormats count="7">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41" series="1">
      <pivotArea type="data" outline="0" fieldPosition="0">
        <references count="1">
          <reference field="4294967294" count="1" selected="0">
            <x v="0"/>
          </reference>
        </references>
      </pivotArea>
    </chartFormat>
    <chartFormat chart="2" format="42">
      <pivotArea type="data" outline="0" fieldPosition="0">
        <references count="2">
          <reference field="4294967294" count="1" selected="0">
            <x v="0"/>
          </reference>
          <reference field="12" count="1" selected="0">
            <x v="0"/>
          </reference>
        </references>
      </pivotArea>
    </chartFormat>
    <chartFormat chart="2" format="43">
      <pivotArea type="data" outline="0" fieldPosition="0">
        <references count="2">
          <reference field="4294967294" count="1" selected="0">
            <x v="0"/>
          </reference>
          <reference field="12" count="1" selected="0">
            <x v="1"/>
          </reference>
        </references>
      </pivotArea>
    </chartFormat>
    <chartFormat chart="2" format="44">
      <pivotArea type="data" outline="0" fieldPosition="0">
        <references count="2">
          <reference field="4294967294" count="1" selected="0">
            <x v="0"/>
          </reference>
          <reference field="12" count="1" selected="0">
            <x v="2"/>
          </reference>
        </references>
      </pivotArea>
    </chartFormat>
    <chartFormat chart="2" format="45">
      <pivotArea type="data" outline="0" fieldPosition="0">
        <references count="2">
          <reference field="4294967294" count="1" selected="0">
            <x v="0"/>
          </reference>
          <reference field="12" count="1" selected="0">
            <x v="3"/>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1D493E0-9AFC-46A7-9EC3-F760CC3BD7C5}" name="PivotTable3"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8" rowHeaderCaption="Response">
  <location ref="C36:D42"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axis="axisRow" sortType="descending" defaultSubtotal="0">
      <items count="6">
        <item x="1"/>
        <item x="2"/>
        <item x="0"/>
        <item x="3"/>
        <item x="5"/>
        <item x="4"/>
      </items>
    </pivotField>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20"/>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5">
    <format dxfId="185">
      <pivotArea outline="0" collapsedLevelsAreSubtotals="1" fieldPosition="0"/>
    </format>
    <format dxfId="184">
      <pivotArea type="all" dataOnly="0" outline="0" fieldPosition="0"/>
    </format>
    <format dxfId="183">
      <pivotArea outline="0" collapsedLevelsAreSubtotals="1" fieldPosition="0"/>
    </format>
    <format dxfId="182">
      <pivotArea field="3" type="button" dataOnly="0" labelOnly="1" outline="0"/>
    </format>
    <format dxfId="181">
      <pivotArea dataOnly="0" labelOnly="1" outline="0" axis="axisValues" fieldPosition="0"/>
    </format>
    <format dxfId="180">
      <pivotArea type="all" dataOnly="0" outline="0" fieldPosition="0"/>
    </format>
    <format dxfId="179">
      <pivotArea outline="0" collapsedLevelsAreSubtotals="1" fieldPosition="0"/>
    </format>
    <format dxfId="178">
      <pivotArea field="20" type="button" dataOnly="0" labelOnly="1" outline="0" axis="axisRow" fieldPosition="0"/>
    </format>
    <format dxfId="177">
      <pivotArea dataOnly="0" labelOnly="1" fieldPosition="0">
        <references count="1">
          <reference field="20" count="0"/>
        </references>
      </pivotArea>
    </format>
    <format dxfId="176">
      <pivotArea dataOnly="0" labelOnly="1" outline="0" axis="axisValues" fieldPosition="0"/>
    </format>
    <format dxfId="175">
      <pivotArea field="20" type="button" dataOnly="0" labelOnly="1" outline="0" axis="axisRow" fieldPosition="0"/>
    </format>
    <format dxfId="174">
      <pivotArea dataOnly="0" labelOnly="1" outline="0" axis="axisValues" fieldPosition="0"/>
    </format>
    <format dxfId="173">
      <pivotArea field="2" type="button" dataOnly="0" labelOnly="1" outline="0" axis="axisPage" fieldPosition="0"/>
    </format>
    <format dxfId="172">
      <pivotArea dataOnly="0" labelOnly="1" outline="0" fieldPosition="0">
        <references count="1">
          <reference field="2" count="0"/>
        </references>
      </pivotArea>
    </format>
    <format dxfId="171">
      <pivotArea field="2" type="button" dataOnly="0" labelOnly="1" outline="0" axis="axisPage" fieldPosition="0"/>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20" count="1" selected="0">
            <x v="0"/>
          </reference>
        </references>
      </pivotArea>
    </chartFormat>
    <chartFormat chart="4" format="43">
      <pivotArea type="data" outline="0" fieldPosition="0">
        <references count="2">
          <reference field="4294967294" count="1" selected="0">
            <x v="0"/>
          </reference>
          <reference field="20" count="1" selected="0">
            <x v="1"/>
          </reference>
        </references>
      </pivotArea>
    </chartFormat>
    <chartFormat chart="4" format="44">
      <pivotArea type="data" outline="0" fieldPosition="0">
        <references count="2">
          <reference field="4294967294" count="1" selected="0">
            <x v="0"/>
          </reference>
          <reference field="20" count="1" selected="0">
            <x v="2"/>
          </reference>
        </references>
      </pivotArea>
    </chartFormat>
    <chartFormat chart="4" format="45">
      <pivotArea type="data" outline="0" fieldPosition="0">
        <references count="2">
          <reference field="4294967294" count="1" selected="0">
            <x v="0"/>
          </reference>
          <reference field="20" count="1" selected="0">
            <x v="3"/>
          </reference>
        </references>
      </pivotArea>
    </chartFormat>
    <chartFormat chart="4" format="46">
      <pivotArea type="data" outline="0" fieldPosition="0">
        <references count="2">
          <reference field="4294967294" count="1" selected="0">
            <x v="0"/>
          </reference>
          <reference field="20"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FA09A71-9E98-49C7-BBC3-43C7EA03E40E}" name="PivotTable4"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8" rowHeaderCaption="Response">
  <location ref="C50:D56"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6">
        <item x="1"/>
        <item x="3"/>
        <item x="2"/>
        <item x="0"/>
        <item m="1" x="5"/>
        <item x="4"/>
      </items>
    </pivotField>
    <pivotField showAll="0" defaultSubtotal="0"/>
    <pivotField showAll="0" defaultSubtotal="0">
      <items count="6">
        <item x="1"/>
        <item x="0"/>
        <item x="2"/>
        <item m="1" x="4"/>
        <item x="3"/>
        <item m="1" x="5"/>
      </items>
    </pivotField>
    <pivotField numFmtId="1" subtotalTop="0" showAll="0" defaultSubtotal="0"/>
    <pivotField showAll="0" defaultSubtotal="0"/>
    <pivotField showAll="0" defaultSubtotal="0"/>
    <pivotField axis="axisRow" sortType="descending" defaultSubtotal="0">
      <items count="6">
        <item x="1"/>
        <item x="2"/>
        <item x="0"/>
        <item x="3"/>
        <item x="4"/>
        <item x="5"/>
      </items>
    </pivotField>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21"/>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5">
    <format dxfId="200">
      <pivotArea outline="0" collapsedLevelsAreSubtotals="1" fieldPosition="0"/>
    </format>
    <format dxfId="199">
      <pivotArea type="all" dataOnly="0" outline="0" fieldPosition="0"/>
    </format>
    <format dxfId="198">
      <pivotArea outline="0" collapsedLevelsAreSubtotals="1" fieldPosition="0"/>
    </format>
    <format dxfId="197">
      <pivotArea field="3" type="button" dataOnly="0" labelOnly="1" outline="0"/>
    </format>
    <format dxfId="196">
      <pivotArea dataOnly="0" labelOnly="1" outline="0" axis="axisValues" fieldPosition="0"/>
    </format>
    <format dxfId="195">
      <pivotArea outline="0" collapsedLevelsAreSubtotals="1" fieldPosition="0"/>
    </format>
    <format dxfId="194">
      <pivotArea field="7" type="button" dataOnly="0" labelOnly="1" outline="0"/>
    </format>
    <format dxfId="193">
      <pivotArea field="17" type="button" dataOnly="0" labelOnly="1" outline="0"/>
    </format>
    <format dxfId="192">
      <pivotArea field="15" type="button" dataOnly="0" labelOnly="1" outline="0"/>
    </format>
    <format dxfId="191">
      <pivotArea field="21" type="button" dataOnly="0" labelOnly="1" outline="0" axis="axisRow" fieldPosition="0"/>
    </format>
    <format dxfId="190">
      <pivotArea dataOnly="0" labelOnly="1" fieldPosition="0">
        <references count="1">
          <reference field="21" count="0"/>
        </references>
      </pivotArea>
    </format>
    <format dxfId="189">
      <pivotArea field="21" type="button" dataOnly="0" labelOnly="1" outline="0" axis="axisRow" fieldPosition="0"/>
    </format>
    <format dxfId="188">
      <pivotArea dataOnly="0" labelOnly="1" outline="0" axis="axisValues" fieldPosition="0"/>
    </format>
    <format dxfId="187">
      <pivotArea dataOnly="0" labelOnly="1" outline="0" fieldPosition="0">
        <references count="1">
          <reference field="2" count="0"/>
        </references>
      </pivotArea>
    </format>
    <format dxfId="186">
      <pivotArea field="2" type="button" dataOnly="0" labelOnly="1" outline="0" axis="axisPage" fieldPosition="0"/>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21" count="1" selected="0">
            <x v="0"/>
          </reference>
        </references>
      </pivotArea>
    </chartFormat>
    <chartFormat chart="4" format="43">
      <pivotArea type="data" outline="0" fieldPosition="0">
        <references count="2">
          <reference field="4294967294" count="1" selected="0">
            <x v="0"/>
          </reference>
          <reference field="21" count="1" selected="0">
            <x v="1"/>
          </reference>
        </references>
      </pivotArea>
    </chartFormat>
    <chartFormat chart="4" format="44">
      <pivotArea type="data" outline="0" fieldPosition="0">
        <references count="2">
          <reference field="4294967294" count="1" selected="0">
            <x v="0"/>
          </reference>
          <reference field="21" count="1" selected="0">
            <x v="2"/>
          </reference>
        </references>
      </pivotArea>
    </chartFormat>
    <chartFormat chart="4" format="45">
      <pivotArea type="data" outline="0" fieldPosition="0">
        <references count="2">
          <reference field="4294967294" count="1" selected="0">
            <x v="0"/>
          </reference>
          <reference field="21" count="1" selected="0">
            <x v="3"/>
          </reference>
        </references>
      </pivotArea>
    </chartFormat>
    <chartFormat chart="4" format="46">
      <pivotArea type="data" outline="0" fieldPosition="0">
        <references count="2">
          <reference field="4294967294" count="1" selected="0">
            <x v="0"/>
          </reference>
          <reference field="21"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23122EEE-24E9-4B4D-A929-8480BFB2B382}" name="PivotTable17"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18" rowHeaderCaption="Response">
  <location ref="C22:D28"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showAll="0" defaultSubtotal="0">
      <items count="6">
        <item x="3"/>
        <item x="0"/>
        <item x="1"/>
        <item x="2"/>
        <item m="1" x="5"/>
        <item x="4"/>
      </items>
    </pivotField>
    <pivotField showAll="0" defaultSubtotal="0"/>
    <pivotField showAll="0" defaultSubtotal="0"/>
    <pivotField showAll="0" defaultSubtotal="0"/>
    <pivotField showAll="0" defaultSubtotal="0"/>
    <pivotField numFmtId="1" subtotalTop="0" showAll="0" defaultSubtotal="0"/>
    <pivotField axis="axisRow" sortType="descending" defaultSubtotal="0">
      <items count="6">
        <item x="2"/>
        <item x="1"/>
        <item x="3"/>
        <item x="0"/>
        <item x="4"/>
        <item x="5"/>
      </items>
    </pivotField>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9"/>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4">
    <format dxfId="214">
      <pivotArea outline="0" collapsedLevelsAreSubtotals="1" fieldPosition="0"/>
    </format>
    <format dxfId="213">
      <pivotArea type="all" dataOnly="0" outline="0" fieldPosition="0"/>
    </format>
    <format dxfId="212">
      <pivotArea outline="0" collapsedLevelsAreSubtotals="1" fieldPosition="0"/>
    </format>
    <format dxfId="211">
      <pivotArea field="3" type="button" dataOnly="0" labelOnly="1" outline="0"/>
    </format>
    <format dxfId="210">
      <pivotArea dataOnly="0" labelOnly="1" outline="0" axis="axisValues" fieldPosition="0"/>
    </format>
    <format dxfId="209">
      <pivotArea outline="0" collapsedLevelsAreSubtotals="1" fieldPosition="0"/>
    </format>
    <format dxfId="208">
      <pivotArea field="7" type="button" dataOnly="0" labelOnly="1" outline="0"/>
    </format>
    <format dxfId="207">
      <pivotArea field="13" type="button" dataOnly="0" labelOnly="1" outline="0"/>
    </format>
    <format dxfId="206">
      <pivotArea field="19" type="button" dataOnly="0" labelOnly="1" outline="0" axis="axisRow" fieldPosition="0"/>
    </format>
    <format dxfId="205">
      <pivotArea dataOnly="0" labelOnly="1" fieldPosition="0">
        <references count="1">
          <reference field="19" count="0"/>
        </references>
      </pivotArea>
    </format>
    <format dxfId="204">
      <pivotArea field="19" type="button" dataOnly="0" labelOnly="1" outline="0" axis="axisRow" fieldPosition="0"/>
    </format>
    <format dxfId="203">
      <pivotArea dataOnly="0" labelOnly="1" outline="0" axis="axisValues" fieldPosition="0"/>
    </format>
    <format dxfId="202">
      <pivotArea dataOnly="0" labelOnly="1" outline="0" fieldPosition="0">
        <references count="1">
          <reference field="2" count="0"/>
        </references>
      </pivotArea>
    </format>
    <format dxfId="201">
      <pivotArea field="2" type="button" dataOnly="0" labelOnly="1" outline="0" axis="axisPage" fieldPosition="0"/>
    </format>
  </formats>
  <chartFormats count="14">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 chart="7" format="24" series="1">
      <pivotArea type="data" outline="0" fieldPosition="0">
        <references count="1">
          <reference field="4294967294" count="1" selected="0">
            <x v="0"/>
          </reference>
        </references>
      </pivotArea>
    </chartFormat>
    <chartFormat chart="8" format="36" series="1">
      <pivotArea type="data" outline="0" fieldPosition="0">
        <references count="1">
          <reference field="4294967294" count="1" selected="0">
            <x v="0"/>
          </reference>
        </references>
      </pivotArea>
    </chartFormat>
    <chartFormat chart="10" format="48" series="1">
      <pivotArea type="data" outline="0" fieldPosition="0">
        <references count="1">
          <reference field="4294967294" count="1" selected="0">
            <x v="0"/>
          </reference>
        </references>
      </pivotArea>
    </chartFormat>
    <chartFormat chart="11" format="41" series="1">
      <pivotArea type="data" outline="0" fieldPosition="0">
        <references count="1">
          <reference field="4294967294" count="1" selected="0">
            <x v="0"/>
          </reference>
        </references>
      </pivotArea>
    </chartFormat>
    <chartFormat chart="11" format="42">
      <pivotArea type="data" outline="0" fieldPosition="0">
        <references count="2">
          <reference field="4294967294" count="1" selected="0">
            <x v="0"/>
          </reference>
          <reference field="19" count="1" selected="0">
            <x v="0"/>
          </reference>
        </references>
      </pivotArea>
    </chartFormat>
    <chartFormat chart="11" format="43">
      <pivotArea type="data" outline="0" fieldPosition="0">
        <references count="2">
          <reference field="4294967294" count="1" selected="0">
            <x v="0"/>
          </reference>
          <reference field="19" count="1" selected="0">
            <x v="1"/>
          </reference>
        </references>
      </pivotArea>
    </chartFormat>
    <chartFormat chart="11" format="44">
      <pivotArea type="data" outline="0" fieldPosition="0">
        <references count="2">
          <reference field="4294967294" count="1" selected="0">
            <x v="0"/>
          </reference>
          <reference field="19" count="1" selected="0">
            <x v="2"/>
          </reference>
        </references>
      </pivotArea>
    </chartFormat>
    <chartFormat chart="11" format="45">
      <pivotArea type="data" outline="0" fieldPosition="0">
        <references count="2">
          <reference field="4294967294" count="1" selected="0">
            <x v="0"/>
          </reference>
          <reference field="19" count="1" selected="0">
            <x v="3"/>
          </reference>
        </references>
      </pivotArea>
    </chartFormat>
    <chartFormat chart="11" format="46">
      <pivotArea type="data" outline="0" fieldPosition="0">
        <references count="2">
          <reference field="4294967294" count="1" selected="0">
            <x v="0"/>
          </reference>
          <reference field="19"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529E35C-86AA-4EB3-9D48-69832913529B}" name="PivotTable2"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7" rowHeaderCaption="Response">
  <location ref="C8:D14"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defaultSubtotal="0">
      <items count="6">
        <item x="0"/>
        <item x="4"/>
        <item x="2"/>
        <item x="3"/>
        <item x="1"/>
        <item m="1" x="5"/>
      </items>
    </pivotField>
    <pivotField showAll="0" defaultSubtotal="0"/>
    <pivotField numFmtId="1" subtotalTop="0" showAll="0" defaultSubtotal="0"/>
    <pivotField showAll="0" defaultSubtotal="0">
      <items count="6">
        <item x="0"/>
        <item x="2"/>
        <item x="1"/>
        <item x="3"/>
        <item m="1" x="4"/>
        <item m="1" x="5"/>
      </items>
    </pivotField>
    <pivotField showAll="0" defaultSubtotal="0"/>
    <pivotField numFmtId="1" subtotalTop="0" showAll="0" defaultSubtotal="0"/>
    <pivotField showAll="0" defaultSubtotal="0"/>
    <pivotField showAll="0" defaultSubtotal="0"/>
    <pivotField showAll="0" defaultSubtotal="0"/>
    <pivotField showAll="0" defaultSubtotal="0">
      <items count="6">
        <item m="1" x="4"/>
        <item x="1"/>
        <item x="0"/>
        <item x="2"/>
        <item x="3"/>
        <item m="1" x="5"/>
      </items>
    </pivotField>
    <pivotField showAll="0" defaultSubtotal="0"/>
    <pivotField showAll="0" defaultSubtotal="0"/>
    <pivotField showAll="0" defaultSubtotal="0"/>
    <pivotField showAll="0" defaultSubtotal="0"/>
    <pivotField showAll="0" defaultSubtotal="0"/>
    <pivotField axis="axisRow" numFmtId="1" subtotalTop="0" sortType="descending" defaultSubtotal="0">
      <items count="6">
        <item x="1"/>
        <item x="2"/>
        <item x="3"/>
        <item x="0"/>
        <item m="1" x="5"/>
        <item m="1" x="4"/>
      </items>
    </pivotField>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8"/>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5">
    <format dxfId="229">
      <pivotArea outline="0" collapsedLevelsAreSubtotals="1" fieldPosition="0"/>
    </format>
    <format dxfId="228">
      <pivotArea type="all" dataOnly="0" outline="0" fieldPosition="0"/>
    </format>
    <format dxfId="227">
      <pivotArea outline="0" collapsedLevelsAreSubtotals="1" fieldPosition="0"/>
    </format>
    <format dxfId="226">
      <pivotArea field="3" type="button" dataOnly="0" labelOnly="1" outline="0"/>
    </format>
    <format dxfId="225">
      <pivotArea dataOnly="0" labelOnly="1" outline="0" axis="axisValues" fieldPosition="0"/>
    </format>
    <format dxfId="224">
      <pivotArea outline="0" collapsedLevelsAreSubtotals="1" fieldPosition="0"/>
    </format>
    <format dxfId="223">
      <pivotArea field="3" type="button" dataOnly="0" labelOnly="1" outline="0"/>
    </format>
    <format dxfId="222">
      <pivotArea field="6" type="button" dataOnly="0" labelOnly="1" outline="0"/>
    </format>
    <format dxfId="221">
      <pivotArea field="12" type="button" dataOnly="0" labelOnly="1" outline="0"/>
    </format>
    <format dxfId="220">
      <pivotArea dataOnly="0" labelOnly="1" outline="0" axis="axisValues" fieldPosition="0"/>
    </format>
    <format dxfId="219">
      <pivotArea dataOnly="0" labelOnly="1" outline="0" fieldPosition="0">
        <references count="1">
          <reference field="2" count="0"/>
        </references>
      </pivotArea>
    </format>
    <format dxfId="218">
      <pivotArea field="2" type="button" dataOnly="0" labelOnly="1" outline="0" axis="axisPage" fieldPosition="0"/>
    </format>
    <format dxfId="217">
      <pivotArea field="18" type="button" dataOnly="0" labelOnly="1" outline="0" axis="axisRow" fieldPosition="0"/>
    </format>
    <format dxfId="216">
      <pivotArea dataOnly="0" labelOnly="1" fieldPosition="0">
        <references count="1">
          <reference field="18" count="0"/>
        </references>
      </pivotArea>
    </format>
    <format dxfId="215">
      <pivotArea dataOnly="0" labelOnly="1" fieldPosition="0">
        <references count="1">
          <reference field="18" count="0"/>
        </references>
      </pivotArea>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41" series="1">
      <pivotArea type="data" outline="0" fieldPosition="0">
        <references count="1">
          <reference field="4294967294" count="1" selected="0">
            <x v="0"/>
          </reference>
        </references>
      </pivotArea>
    </chartFormat>
    <chartFormat chart="3" format="42">
      <pivotArea type="data" outline="0" fieldPosition="0">
        <references count="2">
          <reference field="4294967294" count="1" selected="0">
            <x v="0"/>
          </reference>
          <reference field="18" count="1" selected="0">
            <x v="0"/>
          </reference>
        </references>
      </pivotArea>
    </chartFormat>
    <chartFormat chart="3" format="43">
      <pivotArea type="data" outline="0" fieldPosition="0">
        <references count="2">
          <reference field="4294967294" count="1" selected="0">
            <x v="0"/>
          </reference>
          <reference field="18" count="1" selected="0">
            <x v="1"/>
          </reference>
        </references>
      </pivotArea>
    </chartFormat>
    <chartFormat chart="3" format="44">
      <pivotArea type="data" outline="0" fieldPosition="0">
        <references count="2">
          <reference field="4294967294" count="1" selected="0">
            <x v="0"/>
          </reference>
          <reference field="18" count="1" selected="0">
            <x v="2"/>
          </reference>
        </references>
      </pivotArea>
    </chartFormat>
    <chartFormat chart="3" format="45">
      <pivotArea type="data" outline="0" fieldPosition="0">
        <references count="2">
          <reference field="4294967294" count="1" selected="0">
            <x v="0"/>
          </reference>
          <reference field="18" count="1" selected="0">
            <x v="3"/>
          </reference>
        </references>
      </pivotArea>
    </chartFormat>
    <chartFormat chart="3" format="46">
      <pivotArea type="data" outline="0" fieldPosition="0">
        <references count="2">
          <reference field="4294967294" count="1" selected="0">
            <x v="0"/>
          </reference>
          <reference field="18"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3A51B82-8C77-444C-93D9-26CF1A93FF5D}" name="PivotTable8" cacheId="2"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1" rowHeaderCaption="Response">
  <location ref="C22:D28"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axis="axisRow" sortType="descending" defaultSubtotal="0">
      <items count="6">
        <item x="0"/>
        <item x="2"/>
        <item x="3"/>
        <item x="4"/>
        <item x="1"/>
        <item m="1" x="5"/>
      </items>
    </pivotField>
    <pivotField numFmtId="1" subtotalTop="0"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4"/>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2">
    <format dxfId="419">
      <pivotArea outline="0" collapsedLevelsAreSubtotals="1" fieldPosition="0"/>
    </format>
    <format dxfId="418">
      <pivotArea type="all" dataOnly="0" outline="0" fieldPosition="0"/>
    </format>
    <format dxfId="417">
      <pivotArea outline="0" collapsedLevelsAreSubtotals="1" fieldPosition="0"/>
    </format>
    <format dxfId="416">
      <pivotArea field="3" type="button" dataOnly="0" labelOnly="1" outline="0"/>
    </format>
    <format dxfId="415">
      <pivotArea dataOnly="0" labelOnly="1" outline="0" axis="axisValues" fieldPosition="0"/>
    </format>
    <format dxfId="414">
      <pivotArea outline="0" collapsedLevelsAreSubtotals="1" fieldPosition="0"/>
    </format>
    <format dxfId="413">
      <pivotArea dataOnly="0" labelOnly="1" fieldPosition="0">
        <references count="1">
          <reference field="4" count="0"/>
        </references>
      </pivotArea>
    </format>
    <format dxfId="412">
      <pivotArea field="4" type="button" dataOnly="0" labelOnly="1" outline="0" axis="axisRow" fieldPosition="0"/>
    </format>
    <format dxfId="411">
      <pivotArea dataOnly="0" labelOnly="1" outline="0" axis="axisValues" fieldPosition="0"/>
    </format>
    <format dxfId="410">
      <pivotArea dataOnly="0" labelOnly="1" outline="0" fieldPosition="0">
        <references count="1">
          <reference field="2" count="0"/>
        </references>
      </pivotArea>
    </format>
    <format dxfId="409">
      <pivotArea field="4" type="button" dataOnly="0" labelOnly="1" outline="0" axis="axisRow" fieldPosition="0"/>
    </format>
    <format dxfId="408">
      <pivotArea field="2" type="button" dataOnly="0" labelOnly="1" outline="0" axis="axisPage" fieldPosition="0"/>
    </format>
  </formats>
  <chartFormats count="9">
    <chartFormat chart="0" format="0" series="1">
      <pivotArea type="data" outline="0" fieldPosition="0">
        <references count="1">
          <reference field="4294967294" count="1" selected="0">
            <x v="0"/>
          </reference>
        </references>
      </pivotArea>
    </chartFormat>
    <chartFormat chart="4" format="16" series="1">
      <pivotArea type="data" outline="0" fieldPosition="0">
        <references count="1">
          <reference field="4294967294" count="1" selected="0">
            <x v="0"/>
          </reference>
        </references>
      </pivotArea>
    </chartFormat>
    <chartFormat chart="5" format="41" series="1">
      <pivotArea type="data" outline="0" fieldPosition="0">
        <references count="1">
          <reference field="4294967294" count="1" selected="0">
            <x v="0"/>
          </reference>
        </references>
      </pivotArea>
    </chartFormat>
    <chartFormat chart="5" format="42">
      <pivotArea type="data" outline="0" fieldPosition="0">
        <references count="2">
          <reference field="4294967294" count="1" selected="0">
            <x v="0"/>
          </reference>
          <reference field="4" count="1" selected="0">
            <x v="0"/>
          </reference>
        </references>
      </pivotArea>
    </chartFormat>
    <chartFormat chart="5" format="43">
      <pivotArea type="data" outline="0" fieldPosition="0">
        <references count="2">
          <reference field="4294967294" count="1" selected="0">
            <x v="0"/>
          </reference>
          <reference field="4" count="1" selected="0">
            <x v="1"/>
          </reference>
        </references>
      </pivotArea>
    </chartFormat>
    <chartFormat chart="5" format="44">
      <pivotArea type="data" outline="0" fieldPosition="0">
        <references count="2">
          <reference field="4294967294" count="1" selected="0">
            <x v="0"/>
          </reference>
          <reference field="4" count="1" selected="0">
            <x v="2"/>
          </reference>
        </references>
      </pivotArea>
    </chartFormat>
    <chartFormat chart="5" format="45">
      <pivotArea type="data" outline="0" fieldPosition="0">
        <references count="2">
          <reference field="4294967294" count="1" selected="0">
            <x v="0"/>
          </reference>
          <reference field="4" count="1" selected="0">
            <x v="3"/>
          </reference>
        </references>
      </pivotArea>
    </chartFormat>
    <chartFormat chart="5" format="46">
      <pivotArea type="data" outline="0" fieldPosition="0">
        <references count="2">
          <reference field="4294967294" count="1" selected="0">
            <x v="0"/>
          </reference>
          <reference field="4" count="1" selected="0">
            <x v="4"/>
          </reference>
        </references>
      </pivotArea>
    </chartFormat>
    <chartFormat chart="5" format="47">
      <pivotArea type="data" outline="0" fieldPosition="0">
        <references count="2">
          <reference field="4294967294" count="1" selected="0">
            <x v="0"/>
          </reference>
          <reference field="4"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3A67488-9B05-4112-86B1-3A86122AC23B}" name="PivotTable3"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9" rowHeaderCaption="Response">
  <location ref="C36:D42"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items count="6">
        <item x="1"/>
        <item x="3"/>
        <item x="2"/>
        <item x="0"/>
        <item x="5"/>
        <item x="4"/>
      </items>
    </pivotField>
    <pivotField showAll="0" defaultSubtotal="0"/>
    <pivotField numFmtId="1" subtotalTop="0" showAll="0" defaultSubtotal="0"/>
    <pivotField numFmtId="1" subtotalTop="0" showAll="0" defaultSubtotal="0"/>
    <pivotField axis="axisRow" numFmtId="1" subtotalTop="0" sortType="descending" defaultSubtotal="0">
      <items count="6">
        <item x="1"/>
        <item x="2"/>
        <item x="0"/>
        <item x="3"/>
        <item x="4"/>
        <item m="1" x="5"/>
      </items>
    </pivotField>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24"/>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5">
    <format dxfId="120">
      <pivotArea outline="0" collapsedLevelsAreSubtotals="1" fieldPosition="0"/>
    </format>
    <format dxfId="119">
      <pivotArea type="all" dataOnly="0" outline="0" fieldPosition="0"/>
    </format>
    <format dxfId="118">
      <pivotArea outline="0" collapsedLevelsAreSubtotals="1" fieldPosition="0"/>
    </format>
    <format dxfId="117">
      <pivotArea field="3" type="button" dataOnly="0" labelOnly="1" outline="0"/>
    </format>
    <format dxfId="116">
      <pivotArea dataOnly="0" labelOnly="1" outline="0" axis="axisValues" fieldPosition="0"/>
    </format>
    <format dxfId="115">
      <pivotArea type="all" dataOnly="0" outline="0" fieldPosition="0"/>
    </format>
    <format dxfId="114">
      <pivotArea outline="0" collapsedLevelsAreSubtotals="1" fieldPosition="0"/>
    </format>
    <format dxfId="113">
      <pivotArea field="20" type="button" dataOnly="0" labelOnly="1" outline="0"/>
    </format>
    <format dxfId="112">
      <pivotArea dataOnly="0" labelOnly="1" outline="0" axis="axisValues" fieldPosition="0"/>
    </format>
    <format dxfId="111">
      <pivotArea dataOnly="0" labelOnly="1" outline="0" axis="axisValues" fieldPosition="0"/>
    </format>
    <format dxfId="110">
      <pivotArea dataOnly="0" labelOnly="1" outline="0" axis="axisValues" fieldPosition="0"/>
    </format>
    <format dxfId="109">
      <pivotArea field="2" type="button" dataOnly="0" labelOnly="1" outline="0" axis="axisPage" fieldPosition="0"/>
    </format>
    <format dxfId="108">
      <pivotArea dataOnly="0" labelOnly="1" outline="0" fieldPosition="0">
        <references count="1">
          <reference field="2" count="0"/>
        </references>
      </pivotArea>
    </format>
    <format dxfId="107">
      <pivotArea field="2" type="button" dataOnly="0" labelOnly="1" outline="0" axis="axisPage" fieldPosition="0"/>
    </format>
    <format dxfId="106">
      <pivotArea field="24" type="button" dataOnly="0" labelOnly="1" outline="0" axis="axisRow" fieldPosition="0"/>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24" count="1" selected="0">
            <x v="0"/>
          </reference>
        </references>
      </pivotArea>
    </chartFormat>
    <chartFormat chart="4" format="43">
      <pivotArea type="data" outline="0" fieldPosition="0">
        <references count="2">
          <reference field="4294967294" count="1" selected="0">
            <x v="0"/>
          </reference>
          <reference field="24" count="1" selected="0">
            <x v="1"/>
          </reference>
        </references>
      </pivotArea>
    </chartFormat>
    <chartFormat chart="4" format="44">
      <pivotArea type="data" outline="0" fieldPosition="0">
        <references count="2">
          <reference field="4294967294" count="1" selected="0">
            <x v="0"/>
          </reference>
          <reference field="24" count="1" selected="0">
            <x v="2"/>
          </reference>
        </references>
      </pivotArea>
    </chartFormat>
    <chartFormat chart="4" format="45">
      <pivotArea type="data" outline="0" fieldPosition="0">
        <references count="2">
          <reference field="4294967294" count="1" selected="0">
            <x v="0"/>
          </reference>
          <reference field="24" count="1" selected="0">
            <x v="3"/>
          </reference>
        </references>
      </pivotArea>
    </chartFormat>
    <chartFormat chart="4" format="46">
      <pivotArea type="data" outline="0" fieldPosition="0">
        <references count="2">
          <reference field="4294967294" count="1" selected="0">
            <x v="0"/>
          </reference>
          <reference field="24"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4F507462-16E0-4C79-9128-C13739553FEB}" name="PivotTable2"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9" rowHeaderCaption="Response">
  <location ref="C8:D14"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defaultSubtotal="0">
      <items count="6">
        <item x="0"/>
        <item x="4"/>
        <item x="2"/>
        <item x="3"/>
        <item x="1"/>
        <item m="1" x="5"/>
      </items>
    </pivotField>
    <pivotField showAll="0" defaultSubtotal="0"/>
    <pivotField numFmtId="1" subtotalTop="0" showAll="0" defaultSubtotal="0"/>
    <pivotField showAll="0" defaultSubtotal="0">
      <items count="6">
        <item x="0"/>
        <item x="2"/>
        <item x="1"/>
        <item x="3"/>
        <item m="1" x="4"/>
        <item m="1" x="5"/>
      </items>
    </pivotField>
    <pivotField showAll="0" defaultSubtotal="0"/>
    <pivotField numFmtId="1" subtotalTop="0" showAll="0" defaultSubtotal="0"/>
    <pivotField showAll="0" defaultSubtotal="0"/>
    <pivotField showAll="0" defaultSubtotal="0"/>
    <pivotField showAll="0" defaultSubtotal="0"/>
    <pivotField showAll="0" defaultSubtotal="0">
      <items count="6">
        <item m="1" x="4"/>
        <item x="1"/>
        <item x="0"/>
        <item x="2"/>
        <item x="3"/>
        <item m="1" x="5"/>
      </items>
    </pivotField>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axis="axisRow" numFmtId="1" subtotalTop="0" sortType="descending" defaultSubtotal="0">
      <items count="6">
        <item x="4"/>
        <item x="1"/>
        <item x="0"/>
        <item x="2"/>
        <item x="3"/>
        <item m="1" x="5"/>
      </items>
    </pivotField>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22"/>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8">
    <format dxfId="138">
      <pivotArea outline="0" collapsedLevelsAreSubtotals="1" fieldPosition="0"/>
    </format>
    <format dxfId="137">
      <pivotArea type="all" dataOnly="0" outline="0" fieldPosition="0"/>
    </format>
    <format dxfId="136">
      <pivotArea outline="0" collapsedLevelsAreSubtotals="1" fieldPosition="0"/>
    </format>
    <format dxfId="135">
      <pivotArea field="3" type="button" dataOnly="0" labelOnly="1" outline="0"/>
    </format>
    <format dxfId="134">
      <pivotArea dataOnly="0" labelOnly="1" outline="0" axis="axisValues" fieldPosition="0"/>
    </format>
    <format dxfId="133">
      <pivotArea outline="0" collapsedLevelsAreSubtotals="1" fieldPosition="0"/>
    </format>
    <format dxfId="132">
      <pivotArea field="3" type="button" dataOnly="0" labelOnly="1" outline="0"/>
    </format>
    <format dxfId="131">
      <pivotArea dataOnly="0" labelOnly="1" outline="0" fieldPosition="0">
        <references count="1">
          <reference field="2" count="0"/>
        </references>
      </pivotArea>
    </format>
    <format dxfId="130">
      <pivotArea field="6" type="button" dataOnly="0" labelOnly="1" outline="0"/>
    </format>
    <format dxfId="129">
      <pivotArea field="12" type="button" dataOnly="0" labelOnly="1" outline="0"/>
    </format>
    <format dxfId="128">
      <pivotArea dataOnly="0" labelOnly="1" outline="0" axis="axisValues" fieldPosition="0"/>
    </format>
    <format dxfId="127">
      <pivotArea dataOnly="0" labelOnly="1" outline="0" axis="axisValues" fieldPosition="0"/>
    </format>
    <format dxfId="126">
      <pivotArea dataOnly="0" labelOnly="1" outline="0" axis="axisValues" fieldPosition="0"/>
    </format>
    <format dxfId="125">
      <pivotArea dataOnly="0" labelOnly="1" outline="0" axis="axisValues" fieldPosition="0"/>
    </format>
    <format dxfId="124">
      <pivotArea dataOnly="0" labelOnly="1" outline="0" axis="axisValues" fieldPosition="0"/>
    </format>
    <format dxfId="123">
      <pivotArea field="2" type="button" dataOnly="0" labelOnly="1" outline="0" axis="axisPage" fieldPosition="0"/>
    </format>
    <format dxfId="122">
      <pivotArea field="2" type="button" dataOnly="0" labelOnly="1" outline="0" axis="axisPage" fieldPosition="0"/>
    </format>
    <format dxfId="121">
      <pivotArea field="22" type="button" dataOnly="0" labelOnly="1" outline="0" axis="axisRow" fieldPosition="0"/>
    </format>
  </formats>
  <chartFormats count="11">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22" count="1" selected="0">
            <x v="0"/>
          </reference>
        </references>
      </pivotArea>
    </chartFormat>
    <chartFormat chart="4" format="43">
      <pivotArea type="data" outline="0" fieldPosition="0">
        <references count="2">
          <reference field="4294967294" count="1" selected="0">
            <x v="0"/>
          </reference>
          <reference field="22" count="1" selected="0">
            <x v="1"/>
          </reference>
        </references>
      </pivotArea>
    </chartFormat>
    <chartFormat chart="4" format="44">
      <pivotArea type="data" outline="0" fieldPosition="0">
        <references count="2">
          <reference field="4294967294" count="1" selected="0">
            <x v="0"/>
          </reference>
          <reference field="22" count="1" selected="0">
            <x v="2"/>
          </reference>
        </references>
      </pivotArea>
    </chartFormat>
    <chartFormat chart="4" format="45">
      <pivotArea type="data" outline="0" fieldPosition="0">
        <references count="2">
          <reference field="4294967294" count="1" selected="0">
            <x v="0"/>
          </reference>
          <reference field="22" count="1" selected="0">
            <x v="3"/>
          </reference>
        </references>
      </pivotArea>
    </chartFormat>
    <chartFormat chart="4" format="46">
      <pivotArea type="data" outline="0" fieldPosition="0">
        <references count="2">
          <reference field="4294967294" count="1" selected="0">
            <x v="0"/>
          </reference>
          <reference field="22" count="1" selected="0">
            <x v="4"/>
          </reference>
        </references>
      </pivotArea>
    </chartFormat>
    <chartFormat chart="4" format="47">
      <pivotArea type="data" outline="0" fieldPosition="0">
        <references count="2">
          <reference field="4294967294" count="1" selected="0">
            <x v="0"/>
          </reference>
          <reference field="22"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F85EBF54-3EAA-477A-9808-CA031A10E820}" name="PivotTable17"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21" rowHeaderCaption="Response">
  <location ref="C22:D28"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showAll="0" defaultSubtotal="0">
      <items count="6">
        <item x="3"/>
        <item x="0"/>
        <item x="1"/>
        <item x="2"/>
        <item m="1" x="5"/>
        <item x="4"/>
      </items>
    </pivotField>
    <pivotField showAll="0" defaultSubtotal="0"/>
    <pivotField showAll="0" defaultSubtotal="0"/>
    <pivotField showAll="0" defaultSubtotal="0"/>
    <pivotField showAll="0" defaultSubtotal="0"/>
    <pivotField numFmtId="1" subtotalTop="0" showAll="0" defaultSubtotal="0"/>
    <pivotField showAll="0" defaultSubtotal="0">
      <items count="6">
        <item x="2"/>
        <item x="4"/>
        <item x="0"/>
        <item x="1"/>
        <item x="3"/>
        <item x="5"/>
      </items>
    </pivotField>
    <pivotField showAll="0" defaultSubtotal="0"/>
    <pivotField showAll="0" defaultSubtotal="0"/>
    <pivotField numFmtId="1" subtotalTop="0" showAll="0" defaultSubtotal="0"/>
    <pivotField axis="axisRow" numFmtId="1" subtotalTop="0" sortType="descending" defaultSubtotal="0">
      <items count="6">
        <item x="1"/>
        <item x="2"/>
        <item x="0"/>
        <item x="3"/>
        <item x="5"/>
        <item x="4"/>
      </items>
    </pivotField>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23"/>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4">
    <format dxfId="152">
      <pivotArea outline="0" collapsedLevelsAreSubtotals="1" fieldPosition="0"/>
    </format>
    <format dxfId="151">
      <pivotArea type="all" dataOnly="0" outline="0" fieldPosition="0"/>
    </format>
    <format dxfId="150">
      <pivotArea outline="0" collapsedLevelsAreSubtotals="1" fieldPosition="0"/>
    </format>
    <format dxfId="149">
      <pivotArea field="3" type="button" dataOnly="0" labelOnly="1" outline="0"/>
    </format>
    <format dxfId="148">
      <pivotArea dataOnly="0" labelOnly="1" outline="0" axis="axisValues" fieldPosition="0"/>
    </format>
    <format dxfId="147">
      <pivotArea outline="0" collapsedLevelsAreSubtotals="1" fieldPosition="0"/>
    </format>
    <format dxfId="146">
      <pivotArea field="7" type="button" dataOnly="0" labelOnly="1" outline="0"/>
    </format>
    <format dxfId="145">
      <pivotArea field="13" type="button" dataOnly="0" labelOnly="1" outline="0"/>
    </format>
    <format dxfId="144">
      <pivotArea field="19" type="button" dataOnly="0" labelOnly="1" outline="0"/>
    </format>
    <format dxfId="143">
      <pivotArea dataOnly="0" labelOnly="1" outline="0" axis="axisValues" fieldPosition="0"/>
    </format>
    <format dxfId="142">
      <pivotArea dataOnly="0" labelOnly="1" outline="0" axis="axisValues" fieldPosition="0"/>
    </format>
    <format dxfId="141">
      <pivotArea field="2" type="button" dataOnly="0" labelOnly="1" outline="0" axis="axisPage" fieldPosition="0"/>
    </format>
    <format dxfId="140">
      <pivotArea dataOnly="0" labelOnly="1" outline="0" fieldPosition="0">
        <references count="1">
          <reference field="2" count="0"/>
        </references>
      </pivotArea>
    </format>
    <format dxfId="139">
      <pivotArea field="23" type="button" dataOnly="0" labelOnly="1" outline="0" axis="axisRow" fieldPosition="0"/>
    </format>
  </formats>
  <chartFormats count="18">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 chart="7" format="24" series="1">
      <pivotArea type="data" outline="0" fieldPosition="0">
        <references count="1">
          <reference field="4294967294" count="1" selected="0">
            <x v="0"/>
          </reference>
        </references>
      </pivotArea>
    </chartFormat>
    <chartFormat chart="8" format="36" series="1">
      <pivotArea type="data" outline="0" fieldPosition="0">
        <references count="1">
          <reference field="4294967294" count="1" selected="0">
            <x v="0"/>
          </reference>
        </references>
      </pivotArea>
    </chartFormat>
    <chartFormat chart="10" format="48" series="1">
      <pivotArea type="data" outline="0" fieldPosition="0">
        <references count="1">
          <reference field="4294967294" count="1" selected="0">
            <x v="0"/>
          </reference>
        </references>
      </pivotArea>
    </chartFormat>
    <chartFormat chart="11" format="18" series="1">
      <pivotArea type="data" outline="0" fieldPosition="0">
        <references count="1">
          <reference field="4294967294" count="1" selected="0">
            <x v="0"/>
          </reference>
        </references>
      </pivotArea>
    </chartFormat>
    <chartFormat chart="12" format="30" series="1">
      <pivotArea type="data" outline="0" fieldPosition="0">
        <references count="1">
          <reference field="4294967294" count="1" selected="0">
            <x v="0"/>
          </reference>
        </references>
      </pivotArea>
    </chartFormat>
    <chartFormat chart="13" format="42" series="1">
      <pivotArea type="data" outline="0" fieldPosition="0">
        <references count="1">
          <reference field="4294967294" count="1" selected="0">
            <x v="0"/>
          </reference>
        </references>
      </pivotArea>
    </chartFormat>
    <chartFormat chart="15" format="41" series="1">
      <pivotArea type="data" outline="0" fieldPosition="0">
        <references count="1">
          <reference field="4294967294" count="1" selected="0">
            <x v="0"/>
          </reference>
        </references>
      </pivotArea>
    </chartFormat>
    <chartFormat chart="15" format="42">
      <pivotArea type="data" outline="0" fieldPosition="0">
        <references count="2">
          <reference field="4294967294" count="1" selected="0">
            <x v="0"/>
          </reference>
          <reference field="23" count="1" selected="0">
            <x v="0"/>
          </reference>
        </references>
      </pivotArea>
    </chartFormat>
    <chartFormat chart="15" format="43">
      <pivotArea type="data" outline="0" fieldPosition="0">
        <references count="2">
          <reference field="4294967294" count="1" selected="0">
            <x v="0"/>
          </reference>
          <reference field="23" count="1" selected="0">
            <x v="1"/>
          </reference>
        </references>
      </pivotArea>
    </chartFormat>
    <chartFormat chart="15" format="44">
      <pivotArea type="data" outline="0" fieldPosition="0">
        <references count="2">
          <reference field="4294967294" count="1" selected="0">
            <x v="0"/>
          </reference>
          <reference field="23" count="1" selected="0">
            <x v="2"/>
          </reference>
        </references>
      </pivotArea>
    </chartFormat>
    <chartFormat chart="15" format="45">
      <pivotArea type="data" outline="0" fieldPosition="0">
        <references count="2">
          <reference field="4294967294" count="1" selected="0">
            <x v="0"/>
          </reference>
          <reference field="23" count="1" selected="0">
            <x v="3"/>
          </reference>
        </references>
      </pivotArea>
    </chartFormat>
    <chartFormat chart="15" format="46">
      <pivotArea type="data" outline="0" fieldPosition="0">
        <references count="2">
          <reference field="4294967294" count="1" selected="0">
            <x v="0"/>
          </reference>
          <reference field="23" count="1" selected="0">
            <x v="4"/>
          </reference>
        </references>
      </pivotArea>
    </chartFormat>
    <chartFormat chart="15" format="47">
      <pivotArea type="data" outline="0" fieldPosition="0">
        <references count="2">
          <reference field="4294967294" count="1" selected="0">
            <x v="0"/>
          </reference>
          <reference field="23"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18BEBA9-1DEE-4FFE-AC65-53D2D3D8C44A}" name="PivotTable4"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8" rowHeaderCaption="Response">
  <location ref="C50:D56"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6">
        <item x="1"/>
        <item x="3"/>
        <item x="2"/>
        <item x="0"/>
        <item m="1" x="5"/>
        <item x="4"/>
      </items>
    </pivotField>
    <pivotField showAll="0" defaultSubtotal="0"/>
    <pivotField showAll="0" defaultSubtotal="0">
      <items count="6">
        <item x="1"/>
        <item x="0"/>
        <item x="2"/>
        <item m="1" x="4"/>
        <item x="3"/>
        <item m="1" x="5"/>
      </items>
    </pivotField>
    <pivotField numFmtId="1" subtotalTop="0" showAll="0" defaultSubtotal="0"/>
    <pivotField showAll="0" defaultSubtotal="0"/>
    <pivotField showAll="0" defaultSubtotal="0"/>
    <pivotField showAll="0" defaultSubtotal="0">
      <items count="6">
        <item x="1"/>
        <item x="2"/>
        <item x="4"/>
        <item x="0"/>
        <item x="3"/>
        <item x="5"/>
      </items>
    </pivotField>
    <pivotField numFmtId="1" subtotalTop="0" showAll="0" defaultSubtotal="0"/>
    <pivotField numFmtId="1" subtotalTop="0" showAll="0" defaultSubtotal="0"/>
    <pivotField numFmtId="1" subtotalTop="0" showAll="0" defaultSubtotal="0"/>
    <pivotField axis="axisRow" sortType="descending" defaultSubtotal="0">
      <items count="6">
        <item x="1"/>
        <item x="0"/>
        <item x="3"/>
        <item x="2"/>
        <item x="4"/>
        <item x="5"/>
      </items>
    </pivotField>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25"/>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8">
    <format dxfId="170">
      <pivotArea outline="0" collapsedLevelsAreSubtotals="1" fieldPosition="0"/>
    </format>
    <format dxfId="169">
      <pivotArea type="all" dataOnly="0" outline="0" fieldPosition="0"/>
    </format>
    <format dxfId="168">
      <pivotArea outline="0" collapsedLevelsAreSubtotals="1" fieldPosition="0"/>
    </format>
    <format dxfId="167">
      <pivotArea field="3" type="button" dataOnly="0" labelOnly="1" outline="0"/>
    </format>
    <format dxfId="166">
      <pivotArea dataOnly="0" labelOnly="1" outline="0" axis="axisValues" fieldPosition="0"/>
    </format>
    <format dxfId="165">
      <pivotArea outline="0" collapsedLevelsAreSubtotals="1" fieldPosition="0"/>
    </format>
    <format dxfId="164">
      <pivotArea field="7" type="button" dataOnly="0" labelOnly="1" outline="0"/>
    </format>
    <format dxfId="163">
      <pivotArea field="17" type="button" dataOnly="0" labelOnly="1" outline="0"/>
    </format>
    <format dxfId="162">
      <pivotArea field="15" type="button" dataOnly="0" labelOnly="1" outline="0"/>
    </format>
    <format dxfId="161">
      <pivotArea field="21" type="button" dataOnly="0" labelOnly="1" outline="0"/>
    </format>
    <format dxfId="160">
      <pivotArea field="25" type="button" dataOnly="0" labelOnly="1" outline="0" axis="axisRow" fieldPosition="0"/>
    </format>
    <format dxfId="159">
      <pivotArea dataOnly="0" labelOnly="1" fieldPosition="0">
        <references count="1">
          <reference field="25" count="0"/>
        </references>
      </pivotArea>
    </format>
    <format dxfId="158">
      <pivotArea field="25" type="button" dataOnly="0" labelOnly="1" outline="0" axis="axisRow" fieldPosition="0"/>
    </format>
    <format dxfId="157">
      <pivotArea dataOnly="0" labelOnly="1" outline="0" axis="axisValues" fieldPosition="0"/>
    </format>
    <format dxfId="156">
      <pivotArea field="25" type="button" dataOnly="0" labelOnly="1" outline="0" axis="axisRow" fieldPosition="0"/>
    </format>
    <format dxfId="155">
      <pivotArea dataOnly="0" labelOnly="1" outline="0" axis="axisValues" fieldPosition="0"/>
    </format>
    <format dxfId="154">
      <pivotArea dataOnly="0" labelOnly="1" outline="0" fieldPosition="0">
        <references count="1">
          <reference field="2" count="0"/>
        </references>
      </pivotArea>
    </format>
    <format dxfId="153">
      <pivotArea field="2" type="button" dataOnly="0" labelOnly="1" outline="0" axis="axisPage"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25" count="1" selected="0">
            <x v="0"/>
          </reference>
        </references>
      </pivotArea>
    </chartFormat>
    <chartFormat chart="4" format="43">
      <pivotArea type="data" outline="0" fieldPosition="0">
        <references count="2">
          <reference field="4294967294" count="1" selected="0">
            <x v="0"/>
          </reference>
          <reference field="25" count="1" selected="0">
            <x v="1"/>
          </reference>
        </references>
      </pivotArea>
    </chartFormat>
    <chartFormat chart="4" format="44">
      <pivotArea type="data" outline="0" fieldPosition="0">
        <references count="2">
          <reference field="4294967294" count="1" selected="0">
            <x v="0"/>
          </reference>
          <reference field="25" count="1" selected="0">
            <x v="2"/>
          </reference>
        </references>
      </pivotArea>
    </chartFormat>
    <chartFormat chart="4" format="45">
      <pivotArea type="data" outline="0" fieldPosition="0">
        <references count="2">
          <reference field="4294967294" count="1" selected="0">
            <x v="0"/>
          </reference>
          <reference field="25" count="1" selected="0">
            <x v="3"/>
          </reference>
        </references>
      </pivotArea>
    </chartFormat>
    <chartFormat chart="4" format="46">
      <pivotArea type="data" outline="0" fieldPosition="0">
        <references count="2">
          <reference field="4294967294" count="1" selected="0">
            <x v="0"/>
          </reference>
          <reference field="25" count="1" selected="0">
            <x v="4"/>
          </reference>
        </references>
      </pivotArea>
    </chartFormat>
    <chartFormat chart="4" format="47">
      <pivotArea type="data" outline="0" fieldPosition="0">
        <references count="2">
          <reference field="4294967294" count="1" selected="0">
            <x v="0"/>
          </reference>
          <reference field="25"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5C39C2C4-1E48-48B9-8E70-05588AE53B5F}" name="PivotTable3"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9" rowHeaderCaption="Response">
  <location ref="C36:D42"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items count="6">
        <item x="1"/>
        <item x="3"/>
        <item x="2"/>
        <item x="0"/>
        <item x="5"/>
        <item x="4"/>
      </items>
    </pivotField>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axis="axisRow" sortType="descending" defaultSubtotal="0">
      <items count="6">
        <item x="4"/>
        <item x="1"/>
        <item x="0"/>
        <item x="3"/>
        <item x="5"/>
        <item x="2"/>
      </items>
    </pivotField>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28"/>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4">
    <format dxfId="80">
      <pivotArea outline="0" collapsedLevelsAreSubtotals="1" fieldPosition="0"/>
    </format>
    <format dxfId="79">
      <pivotArea type="all" dataOnly="0" outline="0" fieldPosition="0"/>
    </format>
    <format dxfId="78">
      <pivotArea outline="0" collapsedLevelsAreSubtotals="1" fieldPosition="0"/>
    </format>
    <format dxfId="77">
      <pivotArea field="3" type="button" dataOnly="0" labelOnly="1" outline="0"/>
    </format>
    <format dxfId="76">
      <pivotArea dataOnly="0" labelOnly="1" outline="0" axis="axisValues" fieldPosition="0"/>
    </format>
    <format dxfId="75">
      <pivotArea type="all" dataOnly="0" outline="0" fieldPosition="0"/>
    </format>
    <format dxfId="74">
      <pivotArea outline="0" collapsedLevelsAreSubtotals="1" fieldPosition="0"/>
    </format>
    <format dxfId="73">
      <pivotArea field="20" type="button" dataOnly="0" labelOnly="1" outline="0"/>
    </format>
    <format dxfId="72">
      <pivotArea dataOnly="0" labelOnly="1" outline="0" axis="axisValues" fieldPosition="0"/>
    </format>
    <format dxfId="71">
      <pivotArea field="28" type="button" dataOnly="0" labelOnly="1" outline="0" axis="axisRow" fieldPosition="0"/>
    </format>
    <format dxfId="70">
      <pivotArea dataOnly="0" labelOnly="1" outline="0" axis="axisValues" fieldPosition="0"/>
    </format>
    <format dxfId="69">
      <pivotArea field="2" type="button" dataOnly="0" labelOnly="1" outline="0" axis="axisPage" fieldPosition="0"/>
    </format>
    <format dxfId="68">
      <pivotArea dataOnly="0" labelOnly="1" outline="0" fieldPosition="0">
        <references count="1">
          <reference field="2" count="0"/>
        </references>
      </pivotArea>
    </format>
    <format dxfId="67">
      <pivotArea field="2" type="button" dataOnly="0" labelOnly="1" outline="0" axis="axisPage"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28" count="1" selected="0">
            <x v="0"/>
          </reference>
        </references>
      </pivotArea>
    </chartFormat>
    <chartFormat chart="4" format="43">
      <pivotArea type="data" outline="0" fieldPosition="0">
        <references count="2">
          <reference field="4294967294" count="1" selected="0">
            <x v="0"/>
          </reference>
          <reference field="28" count="1" selected="0">
            <x v="1"/>
          </reference>
        </references>
      </pivotArea>
    </chartFormat>
    <chartFormat chart="4" format="44">
      <pivotArea type="data" outline="0" fieldPosition="0">
        <references count="2">
          <reference field="4294967294" count="1" selected="0">
            <x v="0"/>
          </reference>
          <reference field="28" count="1" selected="0">
            <x v="2"/>
          </reference>
        </references>
      </pivotArea>
    </chartFormat>
    <chartFormat chart="4" format="45">
      <pivotArea type="data" outline="0" fieldPosition="0">
        <references count="2">
          <reference field="4294967294" count="1" selected="0">
            <x v="0"/>
          </reference>
          <reference field="28" count="1" selected="0">
            <x v="3"/>
          </reference>
        </references>
      </pivotArea>
    </chartFormat>
    <chartFormat chart="4" format="46">
      <pivotArea type="data" outline="0" fieldPosition="0">
        <references count="2">
          <reference field="4294967294" count="1" selected="0">
            <x v="0"/>
          </reference>
          <reference field="28" count="1" selected="0">
            <x v="4"/>
          </reference>
        </references>
      </pivotArea>
    </chartFormat>
    <chartFormat chart="4" format="47">
      <pivotArea type="data" outline="0" fieldPosition="0">
        <references count="2">
          <reference field="4294967294" count="1" selected="0">
            <x v="0"/>
          </reference>
          <reference field="28"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1A5D4C8E-71BF-4894-9316-6138328F778C}" name="PivotTable17"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24" rowHeaderCaption="Response">
  <location ref="C22:D28"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showAll="0" defaultSubtotal="0">
      <items count="6">
        <item x="3"/>
        <item x="0"/>
        <item x="1"/>
        <item x="2"/>
        <item m="1" x="5"/>
        <item x="4"/>
      </items>
    </pivotField>
    <pivotField showAll="0" defaultSubtotal="0"/>
    <pivotField showAll="0" defaultSubtotal="0"/>
    <pivotField showAll="0" defaultSubtotal="0"/>
    <pivotField showAll="0" defaultSubtotal="0"/>
    <pivotField numFmtId="1" subtotalTop="0" showAll="0" defaultSubtotal="0"/>
    <pivotField showAll="0" defaultSubtotal="0">
      <items count="6">
        <item x="2"/>
        <item x="4"/>
        <item x="0"/>
        <item x="1"/>
        <item x="3"/>
        <item x="5"/>
      </items>
    </pivotField>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axis="axisRow" numFmtId="1" subtotalTop="0" sortType="descending" defaultSubtotal="0">
      <items count="6">
        <item x="1"/>
        <item x="0"/>
        <item x="2"/>
        <item x="3"/>
        <item m="1" x="5"/>
        <item x="4"/>
      </items>
    </pivotField>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27"/>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3">
    <format dxfId="93">
      <pivotArea outline="0" collapsedLevelsAreSubtotals="1" fieldPosition="0"/>
    </format>
    <format dxfId="92">
      <pivotArea type="all" dataOnly="0" outline="0" fieldPosition="0"/>
    </format>
    <format dxfId="91">
      <pivotArea outline="0" collapsedLevelsAreSubtotals="1" fieldPosition="0"/>
    </format>
    <format dxfId="90">
      <pivotArea field="3" type="button" dataOnly="0" labelOnly="1" outline="0"/>
    </format>
    <format dxfId="89">
      <pivotArea dataOnly="0" labelOnly="1" outline="0" axis="axisValues" fieldPosition="0"/>
    </format>
    <format dxfId="88">
      <pivotArea outline="0" collapsedLevelsAreSubtotals="1" fieldPosition="0"/>
    </format>
    <format dxfId="87">
      <pivotArea field="7" type="button" dataOnly="0" labelOnly="1" outline="0"/>
    </format>
    <format dxfId="86">
      <pivotArea field="13" type="button" dataOnly="0" labelOnly="1" outline="0"/>
    </format>
    <format dxfId="85">
      <pivotArea field="19" type="button" dataOnly="0" labelOnly="1" outline="0"/>
    </format>
    <format dxfId="84">
      <pivotArea dataOnly="0" labelOnly="1" outline="0" axis="axisValues" fieldPosition="0"/>
    </format>
    <format dxfId="83">
      <pivotArea dataOnly="0" labelOnly="1" outline="0" fieldPosition="0">
        <references count="1">
          <reference field="2" count="0"/>
        </references>
      </pivotArea>
    </format>
    <format dxfId="82">
      <pivotArea field="2" type="button" dataOnly="0" labelOnly="1" outline="0" axis="axisPage" fieldPosition="0"/>
    </format>
    <format dxfId="81">
      <pivotArea field="27" type="button" dataOnly="0" labelOnly="1" outline="0" axis="axisRow" fieldPosition="0"/>
    </format>
  </formats>
  <chartFormats count="2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 chart="7" format="24" series="1">
      <pivotArea type="data" outline="0" fieldPosition="0">
        <references count="1">
          <reference field="4294967294" count="1" selected="0">
            <x v="0"/>
          </reference>
        </references>
      </pivotArea>
    </chartFormat>
    <chartFormat chart="8" format="36" series="1">
      <pivotArea type="data" outline="0" fieldPosition="0">
        <references count="1">
          <reference field="4294967294" count="1" selected="0">
            <x v="0"/>
          </reference>
        </references>
      </pivotArea>
    </chartFormat>
    <chartFormat chart="10" format="48" series="1">
      <pivotArea type="data" outline="0" fieldPosition="0">
        <references count="1">
          <reference field="4294967294" count="1" selected="0">
            <x v="0"/>
          </reference>
        </references>
      </pivotArea>
    </chartFormat>
    <chartFormat chart="11" format="18" series="1">
      <pivotArea type="data" outline="0" fieldPosition="0">
        <references count="1">
          <reference field="4294967294" count="1" selected="0">
            <x v="0"/>
          </reference>
        </references>
      </pivotArea>
    </chartFormat>
    <chartFormat chart="12" format="30" series="1">
      <pivotArea type="data" outline="0" fieldPosition="0">
        <references count="1">
          <reference field="4294967294" count="1" selected="0">
            <x v="0"/>
          </reference>
        </references>
      </pivotArea>
    </chartFormat>
    <chartFormat chart="13" format="42" series="1">
      <pivotArea type="data" outline="0" fieldPosition="0">
        <references count="1">
          <reference field="4294967294" count="1" selected="0">
            <x v="0"/>
          </reference>
        </references>
      </pivotArea>
    </chartFormat>
    <chartFormat chart="15" format="24" series="1">
      <pivotArea type="data" outline="0" fieldPosition="0">
        <references count="1">
          <reference field="4294967294" count="1" selected="0">
            <x v="0"/>
          </reference>
        </references>
      </pivotArea>
    </chartFormat>
    <chartFormat chart="16" format="36" series="1">
      <pivotArea type="data" outline="0" fieldPosition="0">
        <references count="1">
          <reference field="4294967294" count="1" selected="0">
            <x v="0"/>
          </reference>
        </references>
      </pivotArea>
    </chartFormat>
    <chartFormat chart="17" format="48" series="1">
      <pivotArea type="data" outline="0" fieldPosition="0">
        <references count="1">
          <reference field="4294967294" count="1" selected="0">
            <x v="0"/>
          </reference>
        </references>
      </pivotArea>
    </chartFormat>
    <chartFormat chart="18" format="41" series="1">
      <pivotArea type="data" outline="0" fieldPosition="0">
        <references count="1">
          <reference field="4294967294" count="1" selected="0">
            <x v="0"/>
          </reference>
        </references>
      </pivotArea>
    </chartFormat>
    <chartFormat chart="18" format="42">
      <pivotArea type="data" outline="0" fieldPosition="0">
        <references count="2">
          <reference field="4294967294" count="1" selected="0">
            <x v="0"/>
          </reference>
          <reference field="27" count="1" selected="0">
            <x v="0"/>
          </reference>
        </references>
      </pivotArea>
    </chartFormat>
    <chartFormat chart="18" format="43">
      <pivotArea type="data" outline="0" fieldPosition="0">
        <references count="2">
          <reference field="4294967294" count="1" selected="0">
            <x v="0"/>
          </reference>
          <reference field="27" count="1" selected="0">
            <x v="1"/>
          </reference>
        </references>
      </pivotArea>
    </chartFormat>
    <chartFormat chart="18" format="44">
      <pivotArea type="data" outline="0" fieldPosition="0">
        <references count="2">
          <reference field="4294967294" count="1" selected="0">
            <x v="0"/>
          </reference>
          <reference field="27" count="1" selected="0">
            <x v="2"/>
          </reference>
        </references>
      </pivotArea>
    </chartFormat>
    <chartFormat chart="18" format="45">
      <pivotArea type="data" outline="0" fieldPosition="0">
        <references count="2">
          <reference field="4294967294" count="1" selected="0">
            <x v="0"/>
          </reference>
          <reference field="27" count="1" selected="0">
            <x v="3"/>
          </reference>
        </references>
      </pivotArea>
    </chartFormat>
    <chartFormat chart="18" format="46">
      <pivotArea type="data" outline="0" fieldPosition="0">
        <references count="2">
          <reference field="4294967294" count="1" selected="0">
            <x v="0"/>
          </reference>
          <reference field="27"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805488D2-A54F-47FF-93F8-E4C22B349971}" name="PivotTable2"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9" rowHeaderCaption="Response">
  <location ref="C8:D14"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defaultSubtotal="0">
      <items count="6">
        <item x="0"/>
        <item x="4"/>
        <item x="2"/>
        <item x="3"/>
        <item x="1"/>
        <item m="1" x="5"/>
      </items>
    </pivotField>
    <pivotField showAll="0" defaultSubtotal="0"/>
    <pivotField numFmtId="1" subtotalTop="0" showAll="0" defaultSubtotal="0"/>
    <pivotField showAll="0" defaultSubtotal="0">
      <items count="6">
        <item x="0"/>
        <item x="2"/>
        <item x="1"/>
        <item x="3"/>
        <item m="1" x="4"/>
        <item m="1" x="5"/>
      </items>
    </pivotField>
    <pivotField showAll="0" defaultSubtotal="0"/>
    <pivotField numFmtId="1" subtotalTop="0" showAll="0" defaultSubtotal="0"/>
    <pivotField showAll="0" defaultSubtotal="0"/>
    <pivotField showAll="0" defaultSubtotal="0"/>
    <pivotField showAll="0" defaultSubtotal="0"/>
    <pivotField showAll="0" defaultSubtotal="0">
      <items count="6">
        <item m="1" x="4"/>
        <item x="1"/>
        <item x="0"/>
        <item x="2"/>
        <item x="3"/>
        <item m="1" x="5"/>
      </items>
    </pivotField>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axis="axisRow" numFmtId="1" subtotalTop="0" sortType="descending" defaultSubtotal="0">
      <items count="6">
        <item x="2"/>
        <item x="3"/>
        <item x="1"/>
        <item x="0"/>
        <item m="1" x="5"/>
        <item x="4"/>
      </items>
    </pivotField>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26"/>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2">
    <format dxfId="105">
      <pivotArea outline="0" collapsedLevelsAreSubtotals="1" fieldPosition="0"/>
    </format>
    <format dxfId="104">
      <pivotArea type="all" dataOnly="0" outline="0" fieldPosition="0"/>
    </format>
    <format dxfId="103">
      <pivotArea outline="0" collapsedLevelsAreSubtotals="1" fieldPosition="0"/>
    </format>
    <format dxfId="102">
      <pivotArea field="3" type="button" dataOnly="0" labelOnly="1" outline="0"/>
    </format>
    <format dxfId="101">
      <pivotArea dataOnly="0" labelOnly="1" outline="0" axis="axisValues" fieldPosition="0"/>
    </format>
    <format dxfId="100">
      <pivotArea outline="0" collapsedLevelsAreSubtotals="1" fieldPosition="0"/>
    </format>
    <format dxfId="99">
      <pivotArea field="3" type="button" dataOnly="0" labelOnly="1" outline="0"/>
    </format>
    <format dxfId="98">
      <pivotArea dataOnly="0" labelOnly="1" outline="0" fieldPosition="0">
        <references count="1">
          <reference field="2" count="0"/>
        </references>
      </pivotArea>
    </format>
    <format dxfId="97">
      <pivotArea field="6" type="button" dataOnly="0" labelOnly="1" outline="0"/>
    </format>
    <format dxfId="96">
      <pivotArea field="12" type="button" dataOnly="0" labelOnly="1" outline="0"/>
    </format>
    <format dxfId="95">
      <pivotArea dataOnly="0" labelOnly="1" outline="0" axis="axisValues" fieldPosition="0"/>
    </format>
    <format dxfId="94">
      <pivotArea field="26" type="button" dataOnly="0" labelOnly="1" outline="0" axis="axisRow" fieldPosition="0"/>
    </format>
  </formats>
  <chartFormats count="12">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24" series="1">
      <pivotArea type="data" outline="0" fieldPosition="0">
        <references count="1">
          <reference field="4294967294" count="1" selected="0">
            <x v="0"/>
          </reference>
        </references>
      </pivotArea>
    </chartFormat>
    <chartFormat chart="5" format="41" series="1">
      <pivotArea type="data" outline="0" fieldPosition="0">
        <references count="1">
          <reference field="4294967294" count="1" selected="0">
            <x v="0"/>
          </reference>
        </references>
      </pivotArea>
    </chartFormat>
    <chartFormat chart="5" format="42">
      <pivotArea type="data" outline="0" fieldPosition="0">
        <references count="2">
          <reference field="4294967294" count="1" selected="0">
            <x v="0"/>
          </reference>
          <reference field="26" count="1" selected="0">
            <x v="0"/>
          </reference>
        </references>
      </pivotArea>
    </chartFormat>
    <chartFormat chart="5" format="43">
      <pivotArea type="data" outline="0" fieldPosition="0">
        <references count="2">
          <reference field="4294967294" count="1" selected="0">
            <x v="0"/>
          </reference>
          <reference field="26" count="1" selected="0">
            <x v="1"/>
          </reference>
        </references>
      </pivotArea>
    </chartFormat>
    <chartFormat chart="5" format="44">
      <pivotArea type="data" outline="0" fieldPosition="0">
        <references count="2">
          <reference field="4294967294" count="1" selected="0">
            <x v="0"/>
          </reference>
          <reference field="26" count="1" selected="0">
            <x v="2"/>
          </reference>
        </references>
      </pivotArea>
    </chartFormat>
    <chartFormat chart="5" format="45">
      <pivotArea type="data" outline="0" fieldPosition="0">
        <references count="2">
          <reference field="4294967294" count="1" selected="0">
            <x v="0"/>
          </reference>
          <reference field="26" count="1" selected="0">
            <x v="3"/>
          </reference>
        </references>
      </pivotArea>
    </chartFormat>
    <chartFormat chart="5" format="46">
      <pivotArea type="data" outline="0" fieldPosition="0">
        <references count="2">
          <reference field="4294967294" count="1" selected="0">
            <x v="0"/>
          </reference>
          <reference field="26" count="1" selected="0">
            <x v="4"/>
          </reference>
        </references>
      </pivotArea>
    </chartFormat>
    <chartFormat chart="5" format="47">
      <pivotArea type="data" outline="0" fieldPosition="0">
        <references count="2">
          <reference field="4294967294" count="1" selected="0">
            <x v="0"/>
          </reference>
          <reference field="26" count="1" selected="0">
            <x v="5"/>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FA1FD14-B759-426C-828C-E2C77B31377C}" name="PivotTable7" cacheId="2"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11" rowHeaderCaption="Response">
  <location ref="C8:D14"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axis="axisRow" defaultSubtotal="0">
      <items count="6">
        <item x="2"/>
        <item x="0"/>
        <item x="3"/>
        <item x="4"/>
        <item x="1"/>
        <item m="1" x="5"/>
      </items>
    </pivotField>
    <pivotField showAll="0" defaultSubtotal="0"/>
    <pivotField numFmtId="1" subtotalTop="0"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3"/>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4">
    <format dxfId="433">
      <pivotArea outline="0" collapsedLevelsAreSubtotals="1" fieldPosition="0"/>
    </format>
    <format dxfId="432">
      <pivotArea type="all" dataOnly="0" outline="0" fieldPosition="0"/>
    </format>
    <format dxfId="431">
      <pivotArea outline="0" collapsedLevelsAreSubtotals="1" fieldPosition="0"/>
    </format>
    <format dxfId="430">
      <pivotArea field="3" type="button" dataOnly="0" labelOnly="1" outline="0" axis="axisRow" fieldPosition="0"/>
    </format>
    <format dxfId="429">
      <pivotArea dataOnly="0" labelOnly="1" outline="0" axis="axisValues" fieldPosition="0"/>
    </format>
    <format dxfId="428">
      <pivotArea outline="0" collapsedLevelsAreSubtotals="1" fieldPosition="0"/>
    </format>
    <format dxfId="427">
      <pivotArea field="3" type="button" dataOnly="0" labelOnly="1" outline="0" axis="axisRow" fieldPosition="0"/>
    </format>
    <format dxfId="426">
      <pivotArea dataOnly="0" labelOnly="1" fieldPosition="0">
        <references count="1">
          <reference field="3" count="0"/>
        </references>
      </pivotArea>
    </format>
    <format dxfId="425">
      <pivotArea field="3" type="button" dataOnly="0" labelOnly="1" outline="0" axis="axisRow" fieldPosition="0"/>
    </format>
    <format dxfId="424">
      <pivotArea dataOnly="0" labelOnly="1" outline="0" axis="axisValues" fieldPosition="0"/>
    </format>
    <format dxfId="423">
      <pivotArea dataOnly="0" labelOnly="1" outline="0" fieldPosition="0">
        <references count="1">
          <reference field="2" count="0"/>
        </references>
      </pivotArea>
    </format>
    <format dxfId="422">
      <pivotArea dataOnly="0" labelOnly="1" outline="0" fieldPosition="0">
        <references count="1">
          <reference field="2" count="0"/>
        </references>
      </pivotArea>
    </format>
    <format dxfId="421">
      <pivotArea field="2" type="button" dataOnly="0" labelOnly="1" outline="0" axis="axisPage" fieldPosition="0"/>
    </format>
    <format dxfId="420">
      <pivotArea field="2" type="button" dataOnly="0" labelOnly="1" outline="0" axis="axisPage" fieldPosition="0"/>
    </format>
  </formats>
  <chartFormats count="8">
    <chartFormat chart="0" format="0" series="1">
      <pivotArea type="data" outline="0" fieldPosition="0">
        <references count="1">
          <reference field="4294967294" count="1" selected="0">
            <x v="0"/>
          </reference>
        </references>
      </pivotArea>
    </chartFormat>
    <chartFormat chart="4" format="17" series="1">
      <pivotArea type="data" outline="0" fieldPosition="0">
        <references count="1">
          <reference field="4294967294" count="1" selected="0">
            <x v="0"/>
          </reference>
        </references>
      </pivotArea>
    </chartFormat>
    <chartFormat chart="5" format="41" series="1">
      <pivotArea type="data" outline="0" fieldPosition="0">
        <references count="1">
          <reference field="4294967294" count="1" selected="0">
            <x v="0"/>
          </reference>
        </references>
      </pivotArea>
    </chartFormat>
    <chartFormat chart="5" format="42">
      <pivotArea type="data" outline="0" fieldPosition="0">
        <references count="2">
          <reference field="4294967294" count="1" selected="0">
            <x v="0"/>
          </reference>
          <reference field="3" count="1" selected="0">
            <x v="0"/>
          </reference>
        </references>
      </pivotArea>
    </chartFormat>
    <chartFormat chart="5" format="43">
      <pivotArea type="data" outline="0" fieldPosition="0">
        <references count="2">
          <reference field="4294967294" count="1" selected="0">
            <x v="0"/>
          </reference>
          <reference field="3" count="1" selected="0">
            <x v="1"/>
          </reference>
        </references>
      </pivotArea>
    </chartFormat>
    <chartFormat chart="5" format="44">
      <pivotArea type="data" outline="0" fieldPosition="0">
        <references count="2">
          <reference field="4294967294" count="1" selected="0">
            <x v="0"/>
          </reference>
          <reference field="3" count="1" selected="0">
            <x v="2"/>
          </reference>
        </references>
      </pivotArea>
    </chartFormat>
    <chartFormat chart="5" format="45">
      <pivotArea type="data" outline="0" fieldPosition="0">
        <references count="2">
          <reference field="4294967294" count="1" selected="0">
            <x v="0"/>
          </reference>
          <reference field="3" count="1" selected="0">
            <x v="3"/>
          </reference>
        </references>
      </pivotArea>
    </chartFormat>
    <chartFormat chart="5" format="46">
      <pivotArea type="data" outline="0" fieldPosition="0">
        <references count="2">
          <reference field="4294967294" count="1" selected="0">
            <x v="0"/>
          </reference>
          <reference field="3"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8145DAC-EF41-4207-B92C-C6769919D8BF}" name="PivotTable4"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11" rowHeaderCaption="Response">
  <location ref="C50:D56"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ortType="descending" defaultSubtotal="0">
      <items count="6">
        <item x="0"/>
        <item x="1"/>
        <item x="2"/>
        <item x="3"/>
        <item m="1" x="4"/>
        <item m="1" x="5"/>
      </items>
    </pivotField>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7"/>
  </rowFields>
  <rowItems count="6">
    <i>
      <x/>
    </i>
    <i>
      <x v="1"/>
    </i>
    <i>
      <x v="2"/>
    </i>
    <i>
      <x v="3"/>
    </i>
    <i>
      <x v="4"/>
    </i>
    <i>
      <x v="5"/>
    </i>
  </rowItems>
  <colItems count="1">
    <i/>
  </colItems>
  <pageFields count="1">
    <pageField fld="2" hier="-1"/>
  </pageFields>
  <dataFields count="1">
    <dataField name="Percent of Total" fld="0" subtotal="count" showDataAs="percentOfTotal" baseField="17" baseItem="0" numFmtId="9"/>
  </dataFields>
  <formats count="15">
    <format dxfId="354">
      <pivotArea outline="0" collapsedLevelsAreSubtotals="1" fieldPosition="0"/>
    </format>
    <format dxfId="353">
      <pivotArea type="all" dataOnly="0" outline="0" fieldPosition="0"/>
    </format>
    <format dxfId="352">
      <pivotArea outline="0" collapsedLevelsAreSubtotals="1" fieldPosition="0"/>
    </format>
    <format dxfId="351">
      <pivotArea field="3" type="button" dataOnly="0" labelOnly="1" outline="0"/>
    </format>
    <format dxfId="350">
      <pivotArea dataOnly="0" labelOnly="1" outline="0" axis="axisValues" fieldPosition="0"/>
    </format>
    <format dxfId="349">
      <pivotArea outline="0" collapsedLevelsAreSubtotals="1" fieldPosition="0"/>
    </format>
    <format dxfId="348">
      <pivotArea field="7" type="button" dataOnly="0" labelOnly="1" outline="0"/>
    </format>
    <format dxfId="347">
      <pivotArea field="17" type="button" dataOnly="0" labelOnly="1" outline="0" axis="axisRow" fieldPosition="0"/>
    </format>
    <format dxfId="346">
      <pivotArea dataOnly="0" labelOnly="1" fieldPosition="0">
        <references count="1">
          <reference field="17" count="0"/>
        </references>
      </pivotArea>
    </format>
    <format dxfId="345">
      <pivotArea field="17" type="button" dataOnly="0" labelOnly="1" outline="0" axis="axisRow" fieldPosition="0"/>
    </format>
    <format dxfId="344">
      <pivotArea dataOnly="0" labelOnly="1" outline="0" axis="axisValues" fieldPosition="0"/>
    </format>
    <format dxfId="343">
      <pivotArea dataOnly="0" labelOnly="1" outline="0" fieldPosition="0">
        <references count="1">
          <reference field="2" count="0"/>
        </references>
      </pivotArea>
    </format>
    <format dxfId="342">
      <pivotArea field="2" type="button" dataOnly="0" labelOnly="1" outline="0" axis="axisPage" fieldPosition="0"/>
    </format>
    <format dxfId="341">
      <pivotArea outline="0" fieldPosition="0">
        <references count="1">
          <reference field="4294967294" count="1">
            <x v="0"/>
          </reference>
        </references>
      </pivotArea>
    </format>
    <format dxfId="340">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7" count="1" selected="0">
            <x v="0"/>
          </reference>
        </references>
      </pivotArea>
    </chartFormat>
    <chartFormat chart="4" format="43">
      <pivotArea type="data" outline="0" fieldPosition="0">
        <references count="2">
          <reference field="4294967294" count="1" selected="0">
            <x v="0"/>
          </reference>
          <reference field="17" count="1" selected="0">
            <x v="1"/>
          </reference>
        </references>
      </pivotArea>
    </chartFormat>
    <chartFormat chart="4" format="44">
      <pivotArea type="data" outline="0" fieldPosition="0">
        <references count="2">
          <reference field="4294967294" count="1" selected="0">
            <x v="0"/>
          </reference>
          <reference field="17" count="1" selected="0">
            <x v="2"/>
          </reference>
        </references>
      </pivotArea>
    </chartFormat>
    <chartFormat chart="4" format="45">
      <pivotArea type="data" outline="0" fieldPosition="0">
        <references count="2">
          <reference field="4294967294" count="1" selected="0">
            <x v="0"/>
          </reference>
          <reference field="17" count="1" selected="0">
            <x v="3"/>
          </reference>
        </references>
      </pivotArea>
    </chartFormat>
    <chartFormat chart="4" format="46">
      <pivotArea type="data" outline="0" fieldPosition="0">
        <references count="2">
          <reference field="4294967294" count="1" selected="0">
            <x v="0"/>
          </reference>
          <reference field="17"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39F4B60-A8D4-45C5-A683-9D3CB8081049}" name="PivotTable17"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9" rowHeaderCaption="Response">
  <location ref="C22:D28"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axis="axisRow" sortType="descending" defaultSubtotal="0">
      <items count="6">
        <item x="1"/>
        <item x="2"/>
        <item x="3"/>
        <item x="0"/>
        <item x="5"/>
        <item x="4"/>
      </items>
    </pivotField>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7"/>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2">
    <format dxfId="366">
      <pivotArea outline="0" collapsedLevelsAreSubtotals="1" fieldPosition="0"/>
    </format>
    <format dxfId="365">
      <pivotArea type="all" dataOnly="0" outline="0" fieldPosition="0"/>
    </format>
    <format dxfId="364">
      <pivotArea outline="0" collapsedLevelsAreSubtotals="1" fieldPosition="0"/>
    </format>
    <format dxfId="363">
      <pivotArea field="3" type="button" dataOnly="0" labelOnly="1" outline="0"/>
    </format>
    <format dxfId="362">
      <pivotArea dataOnly="0" labelOnly="1" outline="0" axis="axisValues" fieldPosition="0"/>
    </format>
    <format dxfId="361">
      <pivotArea outline="0" collapsedLevelsAreSubtotals="1" fieldPosition="0"/>
    </format>
    <format dxfId="360">
      <pivotArea field="7" type="button" dataOnly="0" labelOnly="1" outline="0" axis="axisRow" fieldPosition="0"/>
    </format>
    <format dxfId="359">
      <pivotArea dataOnly="0" labelOnly="1" fieldPosition="0">
        <references count="1">
          <reference field="7" count="0"/>
        </references>
      </pivotArea>
    </format>
    <format dxfId="358">
      <pivotArea field="7" type="button" dataOnly="0" labelOnly="1" outline="0" axis="axisRow" fieldPosition="0"/>
    </format>
    <format dxfId="357">
      <pivotArea dataOnly="0" labelOnly="1" outline="0" axis="axisValues" fieldPosition="0"/>
    </format>
    <format dxfId="356">
      <pivotArea dataOnly="0" labelOnly="1" outline="0" fieldPosition="0">
        <references count="1">
          <reference field="2" count="0"/>
        </references>
      </pivotArea>
    </format>
    <format dxfId="355">
      <pivotArea field="2" type="button" dataOnly="0" labelOnly="1" outline="0" axis="axisPage" fieldPosition="0"/>
    </format>
  </formats>
  <chartFormats count="7">
    <chartFormat chart="0" format="0" series="1">
      <pivotArea type="data" outline="0" fieldPosition="0">
        <references count="1">
          <reference field="4294967294" count="1" selected="0">
            <x v="0"/>
          </reference>
        </references>
      </pivotArea>
    </chartFormat>
    <chartFormat chart="1" format="41" series="1">
      <pivotArea type="data" outline="0" fieldPosition="0">
        <references count="1">
          <reference field="4294967294" count="1" selected="0">
            <x v="0"/>
          </reference>
        </references>
      </pivotArea>
    </chartFormat>
    <chartFormat chart="1" format="42">
      <pivotArea type="data" outline="0" fieldPosition="0">
        <references count="2">
          <reference field="4294967294" count="1" selected="0">
            <x v="0"/>
          </reference>
          <reference field="7" count="1" selected="0">
            <x v="0"/>
          </reference>
        </references>
      </pivotArea>
    </chartFormat>
    <chartFormat chart="1" format="43">
      <pivotArea type="data" outline="0" fieldPosition="0">
        <references count="2">
          <reference field="4294967294" count="1" selected="0">
            <x v="0"/>
          </reference>
          <reference field="7" count="1" selected="0">
            <x v="1"/>
          </reference>
        </references>
      </pivotArea>
    </chartFormat>
    <chartFormat chart="1" format="44">
      <pivotArea type="data" outline="0" fieldPosition="0">
        <references count="2">
          <reference field="4294967294" count="1" selected="0">
            <x v="0"/>
          </reference>
          <reference field="7" count="1" selected="0">
            <x v="2"/>
          </reference>
        </references>
      </pivotArea>
    </chartFormat>
    <chartFormat chart="1" format="45">
      <pivotArea type="data" outline="0" fieldPosition="0">
        <references count="2">
          <reference field="4294967294" count="1" selected="0">
            <x v="0"/>
          </reference>
          <reference field="7" count="1" selected="0">
            <x v="3"/>
          </reference>
        </references>
      </pivotArea>
    </chartFormat>
    <chartFormat chart="1" format="46">
      <pivotArea type="data" outline="0" fieldPosition="0">
        <references count="2">
          <reference field="4294967294" count="1" selected="0">
            <x v="0"/>
          </reference>
          <reference field="7"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206D910-79A9-4A9F-8B3F-7DE29AB13DDE}" name="PivotTable2" cacheId="2"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chartFormat="6" rowHeaderCaption="Response">
  <location ref="C8:D14"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defaultSubtotal="0">
      <items count="6">
        <item x="0"/>
        <item x="4"/>
        <item x="2"/>
        <item x="3"/>
        <item x="1"/>
        <item m="1" x="5"/>
      </items>
    </pivotField>
    <pivotField showAll="0" defaultSubtotal="0"/>
    <pivotField numFmtId="1" subtotalTop="0" showAll="0" defaultSubtotal="0"/>
    <pivotField axis="axisRow" sortType="descending" defaultSubtotal="0">
      <items count="6">
        <item x="0"/>
        <item x="1"/>
        <item x="3"/>
        <item x="2"/>
        <item m="1" x="4"/>
        <item m="1" x="5"/>
      </items>
    </pivotField>
    <pivotField showAll="0" defaultSubtotal="0"/>
    <pivotField numFmtId="1"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6"/>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5">
    <format dxfId="381">
      <pivotArea outline="0" collapsedLevelsAreSubtotals="1" fieldPosition="0"/>
    </format>
    <format dxfId="380">
      <pivotArea type="all" dataOnly="0" outline="0" fieldPosition="0"/>
    </format>
    <format dxfId="379">
      <pivotArea outline="0" collapsedLevelsAreSubtotals="1" fieldPosition="0"/>
    </format>
    <format dxfId="378">
      <pivotArea field="3" type="button" dataOnly="0" labelOnly="1" outline="0"/>
    </format>
    <format dxfId="377">
      <pivotArea dataOnly="0" labelOnly="1" outline="0" axis="axisValues" fieldPosition="0"/>
    </format>
    <format dxfId="376">
      <pivotArea outline="0" collapsedLevelsAreSubtotals="1" fieldPosition="0"/>
    </format>
    <format dxfId="375">
      <pivotArea field="3" type="button" dataOnly="0" labelOnly="1" outline="0"/>
    </format>
    <format dxfId="374">
      <pivotArea field="6" type="button" dataOnly="0" labelOnly="1" outline="0" axis="axisRow" fieldPosition="0"/>
    </format>
    <format dxfId="373">
      <pivotArea dataOnly="0" labelOnly="1" fieldPosition="0">
        <references count="1">
          <reference field="6" count="0"/>
        </references>
      </pivotArea>
    </format>
    <format dxfId="372">
      <pivotArea field="6" type="button" dataOnly="0" labelOnly="1" outline="0" axis="axisRow" fieldPosition="0"/>
    </format>
    <format dxfId="371">
      <pivotArea dataOnly="0" labelOnly="1" outline="0" axis="axisValues" fieldPosition="0"/>
    </format>
    <format dxfId="370">
      <pivotArea dataOnly="0" labelOnly="1" outline="0" fieldPosition="0">
        <references count="1">
          <reference field="2" count="0"/>
        </references>
      </pivotArea>
    </format>
    <format dxfId="369">
      <pivotArea field="2" type="button" dataOnly="0" labelOnly="1" outline="0" axis="axisPage" fieldPosition="0"/>
    </format>
    <format dxfId="368">
      <pivotArea dataOnly="0" labelOnly="1" outline="0" fieldPosition="0">
        <references count="1">
          <reference field="2" count="0"/>
        </references>
      </pivotArea>
    </format>
    <format dxfId="367">
      <pivotArea field="2" type="button" dataOnly="0" labelOnly="1" outline="0" axis="axisPage" fieldPosition="0"/>
    </format>
  </formats>
  <chartFormats count="7">
    <chartFormat chart="0" format="0" series="1">
      <pivotArea type="data" outline="0" fieldPosition="0">
        <references count="1">
          <reference field="4294967294" count="1" selected="0">
            <x v="0"/>
          </reference>
        </references>
      </pivotArea>
    </chartFormat>
    <chartFormat chart="1" format="41" series="1">
      <pivotArea type="data" outline="0" fieldPosition="0">
        <references count="1">
          <reference field="4294967294" count="1" selected="0">
            <x v="0"/>
          </reference>
        </references>
      </pivotArea>
    </chartFormat>
    <chartFormat chart="1" format="42">
      <pivotArea type="data" outline="0" fieldPosition="0">
        <references count="2">
          <reference field="4294967294" count="1" selected="0">
            <x v="0"/>
          </reference>
          <reference field="6" count="1" selected="0">
            <x v="0"/>
          </reference>
        </references>
      </pivotArea>
    </chartFormat>
    <chartFormat chart="1" format="43">
      <pivotArea type="data" outline="0" fieldPosition="0">
        <references count="2">
          <reference field="4294967294" count="1" selected="0">
            <x v="0"/>
          </reference>
          <reference field="6" count="1" selected="0">
            <x v="1"/>
          </reference>
        </references>
      </pivotArea>
    </chartFormat>
    <chartFormat chart="1" format="44">
      <pivotArea type="data" outline="0" fieldPosition="0">
        <references count="2">
          <reference field="4294967294" count="1" selected="0">
            <x v="0"/>
          </reference>
          <reference field="6" count="1" selected="0">
            <x v="2"/>
          </reference>
        </references>
      </pivotArea>
    </chartFormat>
    <chartFormat chart="1" format="45">
      <pivotArea type="data" outline="0" fieldPosition="0">
        <references count="2">
          <reference field="4294967294" count="1" selected="0">
            <x v="0"/>
          </reference>
          <reference field="6" count="1" selected="0">
            <x v="3"/>
          </reference>
        </references>
      </pivotArea>
    </chartFormat>
    <chartFormat chart="1" format="46">
      <pivotArea type="data" outline="0" fieldPosition="0">
        <references count="2">
          <reference field="4294967294" count="1" selected="0">
            <x v="0"/>
          </reference>
          <reference field="6"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EAE6C82-3ACB-43E9-9D1C-80DDC87A6EF5}" name="PivotTable3"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8" rowHeaderCaption="Response">
  <location ref="C36:D42"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axis="axisRow" numFmtId="1" subtotalTop="0" sortType="descending" defaultSubtotal="0">
      <items count="6">
        <item x="1"/>
        <item x="2"/>
        <item x="0"/>
        <item x="3"/>
        <item m="1" x="4"/>
        <item m="1"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8"/>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1">
    <format dxfId="392">
      <pivotArea outline="0" collapsedLevelsAreSubtotals="1" fieldPosition="0"/>
    </format>
    <format dxfId="391">
      <pivotArea type="all" dataOnly="0" outline="0" fieldPosition="0"/>
    </format>
    <format dxfId="390">
      <pivotArea outline="0" collapsedLevelsAreSubtotals="1" fieldPosition="0"/>
    </format>
    <format dxfId="389">
      <pivotArea field="3" type="button" dataOnly="0" labelOnly="1" outline="0"/>
    </format>
    <format dxfId="388">
      <pivotArea dataOnly="0" labelOnly="1" outline="0" axis="axisValues" fieldPosition="0"/>
    </format>
    <format dxfId="387">
      <pivotArea outline="0" collapsedLevelsAreSubtotals="1" fieldPosition="0"/>
    </format>
    <format dxfId="386">
      <pivotArea field="7" type="button" dataOnly="0" labelOnly="1" outline="0"/>
    </format>
    <format dxfId="385">
      <pivotArea dataOnly="0" labelOnly="1" outline="0" axis="axisValues" fieldPosition="0"/>
    </format>
    <format dxfId="384">
      <pivotArea dataOnly="0" labelOnly="1" outline="0" fieldPosition="0">
        <references count="1">
          <reference field="2" count="0"/>
        </references>
      </pivotArea>
    </format>
    <format dxfId="383">
      <pivotArea field="2" type="button" dataOnly="0" labelOnly="1" outline="0" axis="axisPage" fieldPosition="0"/>
    </format>
    <format dxfId="382">
      <pivotArea field="8" type="button" dataOnly="0" labelOnly="1" outline="0" axis="axisRow" fieldPosition="0"/>
    </format>
  </formats>
  <chartFormats count="8">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8" count="1" selected="0">
            <x v="0"/>
          </reference>
        </references>
      </pivotArea>
    </chartFormat>
    <chartFormat chart="4" format="43">
      <pivotArea type="data" outline="0" fieldPosition="0">
        <references count="2">
          <reference field="4294967294" count="1" selected="0">
            <x v="0"/>
          </reference>
          <reference field="8" count="1" selected="0">
            <x v="1"/>
          </reference>
        </references>
      </pivotArea>
    </chartFormat>
    <chartFormat chart="4" format="44">
      <pivotArea type="data" outline="0" fieldPosition="0">
        <references count="2">
          <reference field="4294967294" count="1" selected="0">
            <x v="0"/>
          </reference>
          <reference field="8" count="1" selected="0">
            <x v="2"/>
          </reference>
        </references>
      </pivotArea>
    </chartFormat>
    <chartFormat chart="4" format="45">
      <pivotArea type="data" outline="0" fieldPosition="0">
        <references count="2">
          <reference field="4294967294" count="1" selected="0">
            <x v="0"/>
          </reference>
          <reference field="8" count="1" selected="0">
            <x v="3"/>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D72E5B4-4C40-457B-B4A0-FA94E7569B76}" name="PivotTable17"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12" rowHeaderCaption="Response">
  <location ref="C22:D28"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axis="axisRow" sortType="descending" defaultSubtotal="0">
      <items count="6">
        <item x="0"/>
        <item x="2"/>
        <item x="3"/>
        <item x="1"/>
        <item x="4"/>
        <item m="1"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0"/>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4">
    <format dxfId="310">
      <pivotArea outline="0" collapsedLevelsAreSubtotals="1" fieldPosition="0"/>
    </format>
    <format dxfId="309">
      <pivotArea type="all" dataOnly="0" outline="0" fieldPosition="0"/>
    </format>
    <format dxfId="308">
      <pivotArea outline="0" collapsedLevelsAreSubtotals="1" fieldPosition="0"/>
    </format>
    <format dxfId="307">
      <pivotArea field="3" type="button" dataOnly="0" labelOnly="1" outline="0"/>
    </format>
    <format dxfId="306">
      <pivotArea dataOnly="0" labelOnly="1" outline="0" axis="axisValues" fieldPosition="0"/>
    </format>
    <format dxfId="305">
      <pivotArea outline="0" collapsedLevelsAreSubtotals="1" fieldPosition="0"/>
    </format>
    <format dxfId="304">
      <pivotArea field="7" type="button" dataOnly="0" labelOnly="1" outline="0"/>
    </format>
    <format dxfId="303">
      <pivotArea field="10" type="button" dataOnly="0" labelOnly="1" outline="0" axis="axisRow" fieldPosition="0"/>
    </format>
    <format dxfId="302">
      <pivotArea dataOnly="0" labelOnly="1" fieldPosition="0">
        <references count="1">
          <reference field="10" count="0"/>
        </references>
      </pivotArea>
    </format>
    <format dxfId="301">
      <pivotArea field="10" type="button" dataOnly="0" labelOnly="1" outline="0" axis="axisRow" fieldPosition="0"/>
    </format>
    <format dxfId="300">
      <pivotArea dataOnly="0" labelOnly="1" outline="0" axis="axisValues" fieldPosition="0"/>
    </format>
    <format dxfId="299">
      <pivotArea dataOnly="0" labelOnly="1" outline="0" fieldPosition="0">
        <references count="1">
          <reference field="2" count="0"/>
        </references>
      </pivotArea>
    </format>
    <format dxfId="298">
      <pivotArea dataOnly="0" labelOnly="1" outline="0" fieldPosition="0">
        <references count="1">
          <reference field="2" count="0"/>
        </references>
      </pivotArea>
    </format>
    <format dxfId="297">
      <pivotArea field="2" type="button" dataOnly="0" labelOnly="1" outline="0" axis="axisPage" fieldPosition="0"/>
    </format>
  </formats>
  <chartFormats count="10">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5" format="30" series="1">
      <pivotArea type="data" outline="0" fieldPosition="0">
        <references count="1">
          <reference field="4294967294" count="1" selected="0">
            <x v="0"/>
          </reference>
        </references>
      </pivotArea>
    </chartFormat>
    <chartFormat chart="6" format="41" series="1">
      <pivotArea type="data" outline="0" fieldPosition="0">
        <references count="1">
          <reference field="4294967294" count="1" selected="0">
            <x v="0"/>
          </reference>
        </references>
      </pivotArea>
    </chartFormat>
    <chartFormat chart="6" format="42">
      <pivotArea type="data" outline="0" fieldPosition="0">
        <references count="2">
          <reference field="4294967294" count="1" selected="0">
            <x v="0"/>
          </reference>
          <reference field="10" count="1" selected="0">
            <x v="0"/>
          </reference>
        </references>
      </pivotArea>
    </chartFormat>
    <chartFormat chart="6" format="43">
      <pivotArea type="data" outline="0" fieldPosition="0">
        <references count="2">
          <reference field="4294967294" count="1" selected="0">
            <x v="0"/>
          </reference>
          <reference field="10" count="1" selected="0">
            <x v="1"/>
          </reference>
        </references>
      </pivotArea>
    </chartFormat>
    <chartFormat chart="6" format="44">
      <pivotArea type="data" outline="0" fieldPosition="0">
        <references count="2">
          <reference field="4294967294" count="1" selected="0">
            <x v="0"/>
          </reference>
          <reference field="10" count="1" selected="0">
            <x v="2"/>
          </reference>
        </references>
      </pivotArea>
    </chartFormat>
    <chartFormat chart="6" format="45">
      <pivotArea type="data" outline="0" fieldPosition="0">
        <references count="2">
          <reference field="4294967294" count="1" selected="0">
            <x v="0"/>
          </reference>
          <reference field="10" count="1" selected="0">
            <x v="3"/>
          </reference>
        </references>
      </pivotArea>
    </chartFormat>
    <chartFormat chart="6" format="46">
      <pivotArea type="data" outline="0" fieldPosition="0">
        <references count="2">
          <reference field="4294967294" count="1" selected="0">
            <x v="0"/>
          </reference>
          <reference field="10"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B1DF416-D105-4C6D-A092-72F0BD59CDDC}" name="PivotTable3" cacheId="2" applyNumberFormats="0" applyBorderFormats="0" applyFontFormats="0" applyPatternFormats="0" applyAlignmentFormats="0" applyWidthHeightFormats="1" dataCaption="Values" updatedVersion="8" minRefreshableVersion="3" useAutoFormatting="1" rowGrandTotals="0" colGrandTotals="0" itemPrintTitles="1" createdVersion="7" indent="0" outline="1" outlineData="1" multipleFieldFilters="0" chartFormat="8" rowHeaderCaption="Response">
  <location ref="C36:D42" firstHeaderRow="1" firstDataRow="1" firstDataCol="1" rowPageCount="1" colPageCount="1"/>
  <pivotFields count="38">
    <pivotField dataField="1" showAll="0" defaultSubtotal="0"/>
    <pivotField numFmtId="1" showAll="0" defaultSubtotal="0"/>
    <pivotField name="School" axis="axisPage" showAll="0" defaultSubtotal="0">
      <items count="47">
        <item m="1" x="37"/>
        <item m="1" x="38"/>
        <item m="1" x="39"/>
        <item m="1" x="40"/>
        <item m="1" x="41"/>
        <item m="1" x="42"/>
        <item m="1" x="43"/>
        <item m="1" x="44"/>
        <item m="1" x="45"/>
        <item m="1" x="46"/>
        <item m="1" x="29"/>
        <item m="1" x="27"/>
        <item m="1" x="23"/>
        <item m="1" x="24"/>
        <item m="1" x="25"/>
        <item m="1" x="26"/>
        <item m="1" x="28"/>
        <item m="1" x="30"/>
        <item m="1" x="31"/>
        <item m="1" x="32"/>
        <item m="1" x="33"/>
        <item m="1" x="34"/>
        <item m="1" x="35"/>
        <item m="1" x="36"/>
        <item x="2"/>
        <item x="10"/>
        <item x="4"/>
        <item x="0"/>
        <item x="3"/>
        <item x="12"/>
        <item x="6"/>
        <item x="5"/>
        <item x="9"/>
        <item x="11"/>
        <item x="8"/>
        <item x="19"/>
        <item x="14"/>
        <item x="18"/>
        <item x="17"/>
        <item x="7"/>
        <item m="1" x="21"/>
        <item x="16"/>
        <item x="15"/>
        <item m="1" x="22"/>
        <item x="1"/>
        <item x="13"/>
        <item x="20"/>
      </items>
    </pivotField>
    <pivotField showAll="0" sortType="ascending" defaultSubtotal="0">
      <items count="6">
        <item x="0"/>
        <item x="4"/>
        <item x="2"/>
        <item x="3"/>
        <item x="1"/>
        <item m="1" x="5"/>
      </items>
      <autoSortScope>
        <pivotArea dataOnly="0" outline="0" fieldPosition="0">
          <references count="1">
            <reference field="4294967294" count="1" selected="0">
              <x v="0"/>
            </reference>
          </references>
        </pivotArea>
      </autoSortScope>
    </pivotField>
    <pivotField showAll="0" defaultSubtotal="0"/>
    <pivotField numFmtId="1" subtotalTop="0" showAll="0" defaultSubtotal="0"/>
    <pivotField showAll="0" defaultSubtotal="0"/>
    <pivotField showAll="0" defaultSubtotal="0">
      <items count="6">
        <item x="0"/>
        <item x="1"/>
        <item x="3"/>
        <item x="2"/>
        <item x="5"/>
        <item x="4"/>
      </items>
    </pivotField>
    <pivotField numFmtId="1" subtotalTop="0" showAll="0" defaultSubtotal="0"/>
    <pivotField showAll="0" defaultSubtotal="0"/>
    <pivotField showAll="0" defaultSubtotal="0"/>
    <pivotField axis="axisRow" sortType="descending" defaultSubtotal="0">
      <items count="6">
        <item x="0"/>
        <item x="1"/>
        <item x="2"/>
        <item x="3"/>
        <item m="1" x="4"/>
        <item m="1" x="5"/>
      </items>
    </pivotField>
    <pivotField showAll="0" defaultSubtotal="0"/>
    <pivotField showAll="0" defaultSubtotal="0"/>
    <pivotField showAll="0" defaultSubtotal="0"/>
    <pivotField showAll="0" defaultSubtotal="0"/>
    <pivotField showAll="0" defaultSubtotal="0"/>
    <pivotField showAll="0" defaultSubtotal="0"/>
    <pivotField numFmtId="1" subtotalTop="0" showAll="0" defaultSubtotal="0"/>
    <pivotField showAll="0" defaultSubtotal="0"/>
    <pivotField showAll="0" defaultSubtotal="0"/>
    <pivotField showAll="0" defaultSubtotal="0"/>
    <pivotField numFmtId="1" subtotalTop="0"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showAll="0" defaultSubtotal="0"/>
    <pivotField numFmtId="1" subtotalTop="0" showAll="0" defaultSubtotal="0"/>
    <pivotField numFmtId="1" subtotalTop="0" showAll="0" defaultSubtotal="0"/>
    <pivotField numFmtId="1" subtotalTop="0" showAll="0" defaultSubtotal="0"/>
    <pivotField numFmtId="1" subtotalTop="0" showAll="0" defaultSubtotal="0"/>
    <pivotField numFmtId="1" subtotalTop="0" showAll="0" defaultSubtotal="0"/>
    <pivotField subtotalTop="0" showAll="0" defaultSubtotal="0"/>
    <pivotField subtotalTop="0" showAll="0" defaultSubtotal="0"/>
    <pivotField subtotalTop="0" showAll="0" defaultSubtotal="0"/>
    <pivotField subtotalTop="0" showAll="0" defaultSubtotal="0"/>
  </pivotFields>
  <rowFields count="1">
    <field x="11"/>
  </rowFields>
  <rowItems count="6">
    <i>
      <x/>
    </i>
    <i>
      <x v="1"/>
    </i>
    <i>
      <x v="2"/>
    </i>
    <i>
      <x v="3"/>
    </i>
    <i>
      <x v="4"/>
    </i>
    <i>
      <x v="5"/>
    </i>
  </rowItems>
  <colItems count="1">
    <i/>
  </colItems>
  <pageFields count="1">
    <pageField fld="2" hier="-1"/>
  </pageFields>
  <dataFields count="1">
    <dataField name="Percent of Total" fld="0" subtotal="count" showDataAs="percentOfTotal" baseField="0" baseItem="0" numFmtId="9"/>
  </dataFields>
  <formats count="13">
    <format dxfId="323">
      <pivotArea outline="0" collapsedLevelsAreSubtotals="1" fieldPosition="0"/>
    </format>
    <format dxfId="322">
      <pivotArea type="all" dataOnly="0" outline="0" fieldPosition="0"/>
    </format>
    <format dxfId="321">
      <pivotArea outline="0" collapsedLevelsAreSubtotals="1" fieldPosition="0"/>
    </format>
    <format dxfId="320">
      <pivotArea field="3" type="button" dataOnly="0" labelOnly="1" outline="0"/>
    </format>
    <format dxfId="319">
      <pivotArea dataOnly="0" labelOnly="1" outline="0" axis="axisValues" fieldPosition="0"/>
    </format>
    <format dxfId="318">
      <pivotArea outline="0" collapsedLevelsAreSubtotals="1" fieldPosition="0"/>
    </format>
    <format dxfId="317">
      <pivotArea field="7" type="button" dataOnly="0" labelOnly="1" outline="0"/>
    </format>
    <format dxfId="316">
      <pivotArea field="11" type="button" dataOnly="0" labelOnly="1" outline="0" axis="axisRow" fieldPosition="0"/>
    </format>
    <format dxfId="315">
      <pivotArea dataOnly="0" labelOnly="1" fieldPosition="0">
        <references count="1">
          <reference field="11" count="0"/>
        </references>
      </pivotArea>
    </format>
    <format dxfId="314">
      <pivotArea field="11" type="button" dataOnly="0" labelOnly="1" outline="0" axis="axisRow" fieldPosition="0"/>
    </format>
    <format dxfId="313">
      <pivotArea dataOnly="0" labelOnly="1" outline="0" axis="axisValues" fieldPosition="0"/>
    </format>
    <format dxfId="312">
      <pivotArea dataOnly="0" labelOnly="1" outline="0" fieldPosition="0">
        <references count="1">
          <reference field="2" count="0"/>
        </references>
      </pivotArea>
    </format>
    <format dxfId="311">
      <pivotArea field="2" type="button" dataOnly="0" labelOnly="1" outline="0" axis="axisPage" fieldPosition="0"/>
    </format>
  </formats>
  <chartFormats count="9">
    <chartFormat chart="0" format="0" series="1">
      <pivotArea type="data" outline="0" fieldPosition="0">
        <references count="1">
          <reference field="4294967294" count="1" selected="0">
            <x v="0"/>
          </reference>
        </references>
      </pivotArea>
    </chartFormat>
    <chartFormat chart="1" format="6"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0"/>
          </reference>
        </references>
      </pivotArea>
    </chartFormat>
    <chartFormat chart="4" format="41" series="1">
      <pivotArea type="data" outline="0" fieldPosition="0">
        <references count="1">
          <reference field="4294967294" count="1" selected="0">
            <x v="0"/>
          </reference>
        </references>
      </pivotArea>
    </chartFormat>
    <chartFormat chart="4" format="42">
      <pivotArea type="data" outline="0" fieldPosition="0">
        <references count="2">
          <reference field="4294967294" count="1" selected="0">
            <x v="0"/>
          </reference>
          <reference field="11" count="1" selected="0">
            <x v="0"/>
          </reference>
        </references>
      </pivotArea>
    </chartFormat>
    <chartFormat chart="4" format="43">
      <pivotArea type="data" outline="0" fieldPosition="0">
        <references count="2">
          <reference field="4294967294" count="1" selected="0">
            <x v="0"/>
          </reference>
          <reference field="11" count="1" selected="0">
            <x v="1"/>
          </reference>
        </references>
      </pivotArea>
    </chartFormat>
    <chartFormat chart="4" format="44">
      <pivotArea type="data" outline="0" fieldPosition="0">
        <references count="2">
          <reference field="4294967294" count="1" selected="0">
            <x v="0"/>
          </reference>
          <reference field="11" count="1" selected="0">
            <x v="2"/>
          </reference>
        </references>
      </pivotArea>
    </chartFormat>
    <chartFormat chart="4" format="45">
      <pivotArea type="data" outline="0" fieldPosition="0">
        <references count="2">
          <reference field="4294967294" count="1" selected="0">
            <x v="0"/>
          </reference>
          <reference field="11" count="1" selected="0">
            <x v="3"/>
          </reference>
        </references>
      </pivotArea>
    </chartFormat>
    <chartFormat chart="4" format="46">
      <pivotArea type="data" outline="0" fieldPosition="0">
        <references count="2">
          <reference field="4294967294" count="1" selected="0">
            <x v="0"/>
          </reference>
          <reference field="11" count="1" selected="0">
            <x v="4"/>
          </reference>
        </references>
      </pivotArea>
    </chartFormat>
  </chart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B11:C17" totalsRowShown="0" headerRowDxfId="459" dataDxfId="457" headerRowBorderDxfId="458" tableBorderDxfId="456" totalsRowBorderDxfId="455">
  <autoFilter ref="B11:C17" xr:uid="{00000000-0009-0000-0100-000004000000}"/>
  <sortState xmlns:xlrd2="http://schemas.microsoft.com/office/spreadsheetml/2017/richdata2" ref="B12:C17">
    <sortCondition descending="1" ref="C11:C17"/>
  </sortState>
  <tableColumns count="2">
    <tableColumn id="1" xr3:uid="{00000000-0010-0000-0000-000001000000}" name="Threat Area" dataDxfId="454"/>
    <tableColumn id="2" xr3:uid="{00000000-0010-0000-0000-000002000000}" name="Average of Total % of Disagree &amp; Strongly Disagree Per Question" dataDxfId="453" dataCellStyle="Percent"/>
  </tableColumns>
  <tableStyleInfo name="TableStyleLight18"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B22:D41" totalsRowShown="0" headerRowDxfId="452" dataDxfId="450" headerRowBorderDxfId="451" tableBorderDxfId="449" totalsRowBorderDxfId="448">
  <autoFilter ref="B22:D41" xr:uid="{00000000-0009-0000-0100-000003000000}"/>
  <sortState xmlns:xlrd2="http://schemas.microsoft.com/office/spreadsheetml/2017/richdata2" ref="B23:D41">
    <sortCondition descending="1" ref="C22:C41"/>
  </sortState>
  <tableColumns count="3">
    <tableColumn id="1" xr3:uid="{00000000-0010-0000-0100-000001000000}" name="Question" dataDxfId="447" totalsRowDxfId="446"/>
    <tableColumn id="2" xr3:uid="{00000000-0010-0000-0100-000002000000}" name="Sum of % of Disagree &amp; Strongly Disagree Responses per Question" dataDxfId="445" totalsRowDxfId="444"/>
    <tableColumn id="3" xr3:uid="{00000000-0010-0000-0100-000003000000}" name="Morale Focus Area" dataDxfId="443" totalsRowDxfId="44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46:D53" totalsRowShown="0" headerRowDxfId="441" dataDxfId="439" headerRowBorderDxfId="440" tableBorderDxfId="438" totalsRowBorderDxfId="437">
  <autoFilter ref="B46:D53" xr:uid="{00000000-0009-0000-0100-000005000000}"/>
  <tableColumns count="3">
    <tableColumn id="1" xr3:uid="{00000000-0010-0000-0200-000001000000}" name="Threat Area" dataDxfId="436"/>
    <tableColumn id="3" xr3:uid="{00000000-0010-0000-0200-000003000000}" name="Average - Response" dataDxfId="435"/>
    <tableColumn id="2" xr3:uid="{00000000-0010-0000-0200-000002000000}" name="Average - Numerical" dataDxfId="434"/>
  </tableColumns>
  <tableStyleInfo name="TableStyleLight18"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Table110" displayName="Table110" ref="A2:AC202" totalsRowShown="0" headerRowDxfId="66" dataDxfId="65">
  <autoFilter ref="A2:AC202" xr:uid="{00000000-0009-0000-0100-000009000000}"/>
  <tableColumns count="29">
    <tableColumn id="1" xr3:uid="{00000000-0010-0000-0300-000001000000}" name="Respondent" dataDxfId="64"/>
    <tableColumn id="2" xr3:uid="{00000000-0010-0000-0300-000002000000}" name="School Number" dataDxfId="63">
      <calculatedColumnFormula>Table1[[#This Row],[School Number]]</calculatedColumnFormula>
    </tableColumn>
    <tableColumn id="29" xr3:uid="{00000000-0010-0000-0300-00001D000000}" name="School Name" dataDxfId="62">
      <calculatedColumnFormula>Table1[[#This Row],[School Name]]</calculatedColumnFormula>
    </tableColumn>
    <tableColumn id="3" xr3:uid="{00000000-0010-0000-0300-000003000000}" name="How would you rate your overall satisfaction level with: My School District" dataDxfId="61">
      <calculatedColumnFormula>VLOOKUP(Table1[[#This Row],[How would you rate your overall satisfaction level with: My School District]],Key!$A$36:$B$41,2,FALSE)</calculatedColumnFormula>
    </tableColumn>
    <tableColumn id="4" xr3:uid="{00000000-0010-0000-0300-000004000000}" name="How would you rate your overall satisfaction level with: My School" dataDxfId="60">
      <calculatedColumnFormula>VLOOKUP(Table1[[#This Row],[How would you rate your overall satisfaction level with: My School]],Key!$A$36:$B$41,2,FALSE)</calculatedColumnFormula>
    </tableColumn>
    <tableColumn id="28" xr3:uid="{00000000-0010-0000-0300-00001C000000}" name="District leadership has communicated clear actions they will take in response to previous staff survey results." dataDxfId="59">
      <calculatedColumnFormula>VLOOKUP(Table1[[#This Row],[District leadership has communicated clear actions they will take in response to previous staff survey results.]],Key!$A$44:$B$49,2,FALSE)</calculatedColumnFormula>
    </tableColumn>
    <tableColumn id="5" xr3:uid="{00000000-0010-0000-0300-000005000000}" name="I feel safe at school." dataDxfId="58">
      <calculatedColumnFormula>VLOOKUP(Table1[[#This Row],[I feel safe at school.]],Key!$A$44:$B$49,2,FALSE)</calculatedColumnFormula>
    </tableColumn>
    <tableColumn id="6" xr3:uid="{00000000-0010-0000-0300-000006000000}" name="The benefits provided by my district meet my needs. " dataDxfId="57">
      <calculatedColumnFormula>VLOOKUP(Table1[[#This Row],[The benefits provided by my district meet my needs. ]],Key!$A$44:$B$49,2,FALSE)</calculatedColumnFormula>
    </tableColumn>
    <tableColumn id="7" xr3:uid="{00000000-0010-0000-0300-000007000000}" name="Someone seems to care about me at work. " dataDxfId="56">
      <calculatedColumnFormula>VLOOKUP(Table1[[#This Row],[Someone seems to care about me at work. ]],Key!$A$44:$B$49,2,FALSE)</calculatedColumnFormula>
    </tableColumn>
    <tableColumn id="8" xr3:uid="{00000000-0010-0000-0300-000008000000}" name="I have the materials and resources needed to do my job well. " dataDxfId="55">
      <calculatedColumnFormula>VLOOKUP(Table1[[#This Row],[I have the materials and resources needed to do my job well. ]],Key!$A$44:$B$49,2,FALSE)</calculatedColumnFormula>
    </tableColumn>
    <tableColumn id="9" xr3:uid="{00000000-0010-0000-0300-000009000000}" name="Most days, I have a manageable workload." dataDxfId="54">
      <calculatedColumnFormula>VLOOKUP(Table1[[#This Row],[Most days, I have a manageable workload.]],Key!$A$44:$B$49,2,FALSE)</calculatedColumnFormula>
    </tableColumn>
    <tableColumn id="10" xr3:uid="{00000000-0010-0000-0300-00000A000000}" name="I have the training and skills I need to do my best at work." dataDxfId="53">
      <calculatedColumnFormula>VLOOKUP(Table1[[#This Row],[I have the training and skills I need to do my best at work.]],Key!$A$44:$B$49,2,FALSE)</calculatedColumnFormula>
    </tableColumn>
    <tableColumn id="11" xr3:uid="{00000000-0010-0000-0300-00000B000000}" name="I understand how my daily work contributes to my school district’s mission. " dataDxfId="52">
      <calculatedColumnFormula>VLOOKUP(Table1[[#This Row],[I understand how my daily work contributes to my school district’s mission. ]],Key!$A$44:$B$49,2,FALSE)</calculatedColumnFormula>
    </tableColumn>
    <tableColumn id="12" xr3:uid="{00000000-0010-0000-0300-00000C000000}" name="My district’s mission and values are reflected in the actions of district leaders." dataDxfId="51">
      <calculatedColumnFormula>VLOOKUP(Table1[[#This Row],[My district’s mission and values are reflected in the actions of district leaders.]],Key!$A$44:$B$49,2,FALSE)</calculatedColumnFormula>
    </tableColumn>
    <tableColumn id="13" xr3:uid="{00000000-0010-0000-0300-00000D000000}" name="My district’s mission and values are reflected in the actions of school leaders." dataDxfId="50">
      <calculatedColumnFormula>VLOOKUP(Table1[[#This Row],[My district’s mission and values are reflected in the actions of school leaders.]],Key!$A$44:$B$49,2,FALSE)</calculatedColumnFormula>
    </tableColumn>
    <tableColumn id="14" xr3:uid="{00000000-0010-0000-0300-00000E000000}" name="I am treated fairly by district leaders." dataDxfId="49">
      <calculatedColumnFormula>VLOOKUP(Table1[[#This Row],[I am treated fairly by district leaders.]],Key!$A$44:$B$49,2,FALSE)</calculatedColumnFormula>
    </tableColumn>
    <tableColumn id="15" xr3:uid="{00000000-0010-0000-0300-00000F000000}" name="I am treated fairly by school leaders." dataDxfId="48">
      <calculatedColumnFormula>VLOOKUP(Table1[[#This Row],[I am treated fairly by school leaders.]],Key!$A$44:$B$49,2,FALSE)</calculatedColumnFormula>
    </tableColumn>
    <tableColumn id="16" xr3:uid="{00000000-0010-0000-0300-000010000000}" name="I am treated fairly by my colleagues." dataDxfId="47">
      <calculatedColumnFormula>VLOOKUP(Table1[[#This Row],[I am treated fairly by my colleagues.]],Key!$A$44:$B$49,2,FALSE)</calculatedColumnFormula>
    </tableColumn>
    <tableColumn id="17" xr3:uid="{00000000-0010-0000-0300-000011000000}" name="I have ownership and control over my work." dataDxfId="46">
      <calculatedColumnFormula>VLOOKUP(Table1[[#This Row],[I have ownership and control over my work.]],Key!$A$44:$B$49,2,FALSE)</calculatedColumnFormula>
    </tableColumn>
    <tableColumn id="18" xr3:uid="{00000000-0010-0000-0300-000012000000}" name="My opinions are heard and valued by district leaders." dataDxfId="45">
      <calculatedColumnFormula>VLOOKUP(Table1[[#This Row],[My opinions are heard and valued by district leaders.]],Key!$A$44:$B$49,2,FALSE)</calculatedColumnFormula>
    </tableColumn>
    <tableColumn id="19" xr3:uid="{00000000-0010-0000-0300-000013000000}" name="My opinions are heard and valued by school leaders." dataDxfId="44">
      <calculatedColumnFormula>VLOOKUP(Table1[[#This Row],[My opinions are heard and valued by school leaders.]],Key!$A$44:$B$49,2,FALSE)</calculatedColumnFormula>
    </tableColumn>
    <tableColumn id="20" xr3:uid="{00000000-0010-0000-0300-000014000000}" name="In my current role, I get to do what I do best every day." dataDxfId="43">
      <calculatedColumnFormula>VLOOKUP(Table1[[#This Row],[In my current role, I get to do what I do best every day.]],Key!$A$44:$B$49,2,FALSE)</calculatedColumnFormula>
    </tableColumn>
    <tableColumn id="21" xr3:uid="{00000000-0010-0000-0300-000015000000}" name="District staff are recognized for excellent work by district leaders." dataDxfId="42">
      <calculatedColumnFormula>VLOOKUP(Table1[[#This Row],[District staff are recognized for excellent work by district leaders.]],Key!$A$44:$B$49,2,FALSE)</calculatedColumnFormula>
    </tableColumn>
    <tableColumn id="22" xr3:uid="{00000000-0010-0000-0300-000016000000}" name="District staff are recognized for excellent work by school leaders." dataDxfId="41">
      <calculatedColumnFormula>VLOOKUP(Table1[[#This Row],[District staff are recognized for excellent work by school leaders.]],Key!$A$44:$B$49,2,FALSE)</calculatedColumnFormula>
    </tableColumn>
    <tableColumn id="23" xr3:uid="{00000000-0010-0000-0300-000017000000}" name="I feel valued for my work as a district employee." dataDxfId="40">
      <calculatedColumnFormula>VLOOKUP(Table1[[#This Row],[I feel valued for my work as a district employee.]],Key!$A$44:$B$49,2,FALSE)</calculatedColumnFormula>
    </tableColumn>
    <tableColumn id="24" xr3:uid="{00000000-0010-0000-0300-000018000000}" name="In the past week, I’ve received recognition for doing my job well." dataDxfId="39">
      <calculatedColumnFormula>VLOOKUP(Table1[[#This Row],[In the past week, I’ve received recognition for doing my job well.]],Key!$A$44:$B$49,2,FALSE)</calculatedColumnFormula>
    </tableColumn>
    <tableColumn id="25" xr3:uid="{00000000-0010-0000-0300-000019000000}" name="In the past year, my district has provided opportunities for me to learn and grow as a district employee. " dataDxfId="38">
      <calculatedColumnFormula>VLOOKUP(Table1[[#This Row],[In the past year, my district has provided opportunities for me to learn and grow as a district employee. ]],Key!$A$44:$B$49,2,FALSE)</calculatedColumnFormula>
    </tableColumn>
    <tableColumn id="26" xr3:uid="{00000000-0010-0000-0300-00001A000000}" name="My direct supervisor supports my career aspirations and goals." dataDxfId="37">
      <calculatedColumnFormula>VLOOKUP(Table1[[#This Row],[My direct supervisor supports my career aspirations and goals.]],Key!$A$44:$B$49,2,FALSE)</calculatedColumnFormula>
    </tableColumn>
    <tableColumn id="27" xr3:uid="{00000000-0010-0000-0300-00001B000000}" name="I see a path for professional advancement in my district." dataDxfId="36">
      <calculatedColumnFormula>VLOOKUP(Table1[[#This Row],[I see a path for professional advancement in my district.]],Key!$A$44:$B$49,2,FALSE)</calculatedColumnFormula>
    </tableColumn>
  </tableColumns>
  <tableStyleInfo name="TableStyleLight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2:AC202" totalsRowShown="0" headerRowDxfId="35" dataDxfId="34">
  <autoFilter ref="A2:AC202" xr:uid="{00000000-000C-0000-FFFF-FFFF04000000}"/>
  <tableColumns count="29">
    <tableColumn id="1" xr3:uid="{00000000-0010-0000-0400-000001000000}" name="Respondent" dataDxfId="33"/>
    <tableColumn id="16" xr3:uid="{E098D0CB-E486-423F-A729-652AE8BBAB29}" name="School Number" dataDxfId="32"/>
    <tableColumn id="29" xr3:uid="{00000000-0010-0000-0400-00001D000000}" name="School Name" dataDxfId="31"/>
    <tableColumn id="3" xr3:uid="{00000000-0010-0000-0400-000003000000}" name="How would you rate your overall satisfaction level with: My School District" dataDxfId="30"/>
    <tableColumn id="4" xr3:uid="{00000000-0010-0000-0400-000004000000}" name="How would you rate your overall satisfaction level with: My School" dataDxfId="29"/>
    <tableColumn id="28" xr3:uid="{00000000-0010-0000-0400-00001C000000}" name="District leadership has communicated clear actions they will take in response to previous staff survey results." dataDxfId="28"/>
    <tableColumn id="5" xr3:uid="{00000000-0010-0000-0400-000005000000}" name="I feel safe at school." dataDxfId="27"/>
    <tableColumn id="6" xr3:uid="{00000000-0010-0000-0400-000006000000}" name="The benefits provided by my district meet my needs. " dataDxfId="26"/>
    <tableColumn id="7" xr3:uid="{00000000-0010-0000-0400-000007000000}" name="Someone seems to care about me at work. " dataDxfId="25"/>
    <tableColumn id="8" xr3:uid="{00000000-0010-0000-0400-000008000000}" name="I have the materials and resources needed to do my job well. " dataDxfId="24"/>
    <tableColumn id="9" xr3:uid="{00000000-0010-0000-0400-000009000000}" name="Most days, I have a manageable workload." dataDxfId="23"/>
    <tableColumn id="10" xr3:uid="{00000000-0010-0000-0400-00000A000000}" name="I have the training and skills I need to do my best at work." dataDxfId="22"/>
    <tableColumn id="11" xr3:uid="{00000000-0010-0000-0400-00000B000000}" name="I understand how my daily work contributes to my school district’s mission. " dataDxfId="21"/>
    <tableColumn id="12" xr3:uid="{00000000-0010-0000-0400-00000C000000}" name="My district’s mission and values are reflected in the actions of district leaders." dataDxfId="20"/>
    <tableColumn id="13" xr3:uid="{00000000-0010-0000-0400-00000D000000}" name="My district’s mission and values are reflected in the actions of school leaders." dataDxfId="19"/>
    <tableColumn id="14" xr3:uid="{00000000-0010-0000-0400-00000E000000}" name="I am treated fairly by district leaders." dataDxfId="18"/>
    <tableColumn id="15" xr3:uid="{00000000-0010-0000-0400-00000F000000}" name="I am treated fairly by school leaders." dataDxfId="17"/>
    <tableColumn id="30" xr3:uid="{CAAFBA5D-735D-4A93-BE52-C789257BF15F}" name="I am treated fairly by my colleagues." dataDxfId="16"/>
    <tableColumn id="17" xr3:uid="{00000000-0010-0000-0400-000011000000}" name="I have ownership and control over my work." dataDxfId="15"/>
    <tableColumn id="18" xr3:uid="{00000000-0010-0000-0400-000012000000}" name="My opinions are heard and valued by district leaders." dataDxfId="14"/>
    <tableColumn id="19" xr3:uid="{00000000-0010-0000-0400-000013000000}" name="My opinions are heard and valued by school leaders." dataDxfId="13"/>
    <tableColumn id="20" xr3:uid="{00000000-0010-0000-0400-000014000000}" name="In my current role, I get to do what I do best every day." dataDxfId="12"/>
    <tableColumn id="21" xr3:uid="{00000000-0010-0000-0400-000015000000}" name="District staff are recognized for excellent work by district leaders." dataDxfId="11"/>
    <tableColumn id="22" xr3:uid="{00000000-0010-0000-0400-000016000000}" name="District staff are recognized for excellent work by school leaders." dataDxfId="10"/>
    <tableColumn id="23" xr3:uid="{00000000-0010-0000-0400-000017000000}" name="I feel valued for my work as a district employee." dataDxfId="9"/>
    <tableColumn id="24" xr3:uid="{00000000-0010-0000-0400-000018000000}" name="In the past week, I’ve received recognition for doing my job well." dataDxfId="8"/>
    <tableColumn id="25" xr3:uid="{00000000-0010-0000-0400-000019000000}" name="In the past year, my district has provided opportunities for me to learn and grow as a district employee. " dataDxfId="7"/>
    <tableColumn id="26" xr3:uid="{00000000-0010-0000-0400-00001A000000}" name="My direct supervisor supports my career aspirations and goals." dataDxfId="6"/>
    <tableColumn id="27" xr3:uid="{00000000-0010-0000-0400-00001B000000}" name="I see a path for professional advancement in my district." dataDxfId="5"/>
  </tableColumns>
  <tableStyleInfo name="TableStyleLight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9A0DFAE-D3D6-40EA-9E5E-3E11F43BEDB4}" name="Table6" displayName="Table6" ref="A10:B33" totalsRowShown="0" headerRowDxfId="4" headerRowBorderDxfId="3" tableBorderDxfId="2" dataCellStyle="Normal 3">
  <autoFilter ref="A10:B33" xr:uid="{B9A0DFAE-D3D6-40EA-9E5E-3E11F43BEDB4}"/>
  <tableColumns count="2">
    <tableColumn id="1" xr3:uid="{B86B1212-E067-494E-A561-23C11BA70E1F}" name="School Name" dataDxfId="1" dataCellStyle="Normal 3"/>
    <tableColumn id="2" xr3:uid="{92C2057A-77D4-4612-92F4-234CAFF13FEE}" name="School Number" dataDxfId="0" dataCellStyle="Normal 3"/>
  </tableColumns>
  <tableStyleInfo name="TableStyleLight4" showFirstColumn="0" showLastColumn="0" showRowStripes="1" showColumnStripes="0"/>
</table>
</file>

<file path=xl/theme/theme1.xml><?xml version="1.0" encoding="utf-8"?>
<a:theme xmlns:a="http://schemas.openxmlformats.org/drawingml/2006/main" name="EAB Theme">
  <a:themeElements>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gray">
        <a:solidFill>
          <a:schemeClr val="accent3"/>
        </a:solidFill>
        <a:ln w="12700">
          <a:solidFill>
            <a:schemeClr val="accent3"/>
          </a:solidFill>
          <a:miter lim="800000"/>
        </a:ln>
      </a:spPr>
      <a:bodyPr rot="0" spcFirstLastPara="0" vert="horz" wrap="square" lIns="91440" tIns="45720" rIns="91440" bIns="45720" numCol="1" spcCol="0" rtlCol="0" fromWordArt="0" anchor="t" anchorCtr="0" forceAA="0" compatLnSpc="1">
        <a:prstTxWarp prst="textNoShape">
          <a:avLst/>
        </a:prstTxWarp>
        <a:noAutofit/>
      </a:bodyPr>
      <a:lstStyle>
        <a:defPPr algn="ctr">
          <a:spcBef>
            <a:spcPts val="500"/>
          </a:spcBef>
          <a:defRPr sz="1000" dirty="0" err="1" smtClean="0">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bwMode="gray">
        <a:ln w="12700">
          <a:solidFill>
            <a:schemeClr val="accent3"/>
          </a:solidFill>
          <a:miter lim="800000"/>
          <a:headEnd type="none"/>
          <a:tailEnd type="none"/>
        </a:ln>
      </a:spPr>
      <a:bodyPr/>
      <a:lstStyle/>
      <a:style>
        <a:lnRef idx="1">
          <a:schemeClr val="accent1"/>
        </a:lnRef>
        <a:fillRef idx="0">
          <a:schemeClr val="accent1"/>
        </a:fillRef>
        <a:effectRef idx="0">
          <a:schemeClr val="accent1"/>
        </a:effectRef>
        <a:fontRef idx="minor">
          <a:schemeClr val="tx1"/>
        </a:fontRef>
      </a:style>
    </a:lnDef>
    <a:txDef>
      <a:spPr bwMode="gray">
        <a:noFill/>
      </a:spPr>
      <a:bodyPr wrap="square" lIns="0" tIns="0" rIns="0" bIns="0" rtlCol="0">
        <a:spAutoFit/>
      </a:bodyPr>
      <a:lstStyle>
        <a:defPPr>
          <a:spcBef>
            <a:spcPts val="500"/>
          </a:spcBef>
          <a:defRPr sz="900" dirty="0" smtClean="0"/>
        </a:defPPr>
      </a:lstStyle>
    </a:txDef>
  </a:objectDefaults>
  <a:extraClrSchemeLst/>
  <a:custClrLst>
    <a:custClr name="Dark Background">
      <a:srgbClr val="003D70"/>
    </a:custClr>
    <a:custClr name="Red">
      <a:srgbClr val="CF102D"/>
    </a:custClr>
    <a:custClr name="Yellow">
      <a:srgbClr val="F6D900"/>
    </a:custClr>
    <a:custClr name="Green">
      <a:srgbClr val="7FCB3B"/>
    </a:custClr>
    <a:custClr name="Purple">
      <a:srgbClr val="8B4BB3"/>
    </a:custClr>
    <a:custClr name="Light Blue">
      <a:srgbClr val="23B1F1"/>
    </a:custClr>
    <a:custClr name="Teal">
      <a:srgbClr val="35BDCB"/>
    </a:custClr>
    <a:custClr name="Not Used">
      <a:srgbClr val="FFFFFF"/>
    </a:custClr>
    <a:custClr name="Not Used">
      <a:srgbClr val="FFFFFF"/>
    </a:custClr>
    <a:custClr name="Not Used">
      <a:srgbClr val="FFFFFF"/>
    </a:custClr>
    <a:custClr name="Not Used">
      <a:srgbClr val="FFFFFF"/>
    </a:custClr>
    <a:custClr name="Red Tint">
      <a:srgbClr val="F47A74"/>
    </a:custClr>
    <a:custClr name="Yellow Tint">
      <a:srgbClr val="FFEE6D"/>
    </a:custClr>
    <a:custClr name="Green Tint">
      <a:srgbClr val="B0DF85"/>
    </a:custClr>
    <a:custClr name="Purple Tint">
      <a:srgbClr val="BD98D4"/>
    </a:custClr>
    <a:custClr name="Light Blue Tint">
      <a:srgbClr val="92D8F8"/>
    </a:custClr>
    <a:custClr name="Teal Tint">
      <a:srgbClr val="91DBE3"/>
    </a:custClr>
    <a:custClr name="Not Used">
      <a:srgbClr val="FFFFFF"/>
    </a:custClr>
    <a:custClr name="Not Used">
      <a:srgbClr val="FFFFFF"/>
    </a:custClr>
    <a:custClr name="Not Used">
      <a:srgbClr val="FFFFFF"/>
    </a:custClr>
  </a:custClrLst>
  <a:extLst>
    <a:ext uri="{05A4C25C-085E-4340-85A3-A5531E510DB2}">
      <thm15:themeFamily xmlns:thm15="http://schemas.microsoft.com/office/thememl/2012/main" name="EAB Theme" id="{1C12E30C-90BA-4157-A35B-C49ABFDBE824}" vid="{84FA26CE-DDE8-4193-B78E-AD4E277FC3CE}"/>
    </a:ext>
  </a:extLst>
</a:theme>
</file>

<file path=xl/theme/themeOverride1.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EAB Theme Colors 2020">
    <a:dk1>
      <a:srgbClr val="333E48"/>
    </a:dk1>
    <a:lt1>
      <a:srgbClr val="FFFFFF"/>
    </a:lt1>
    <a:dk2>
      <a:srgbClr val="ED8B00"/>
    </a:dk2>
    <a:lt2>
      <a:srgbClr val="D6D8DA"/>
    </a:lt2>
    <a:accent1>
      <a:srgbClr val="C4C7CA"/>
    </a:accent1>
    <a:accent2>
      <a:srgbClr val="7FCFCF"/>
    </a:accent2>
    <a:accent3>
      <a:srgbClr val="004B87"/>
    </a:accent3>
    <a:accent4>
      <a:srgbClr val="0072CE"/>
    </a:accent4>
    <a:accent5>
      <a:srgbClr val="00355F"/>
    </a:accent5>
    <a:accent6>
      <a:srgbClr val="00B1B0"/>
    </a:accent6>
    <a:hlink>
      <a:srgbClr val="0072CE"/>
    </a:hlink>
    <a:folHlink>
      <a:srgbClr val="0072CE"/>
    </a:folHlink>
  </a:clrScheme>
  <a:fontScheme name="EAB Font Theme">
    <a:majorFont>
      <a:latin typeface="Rockwell"/>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drawing" Target="../drawings/drawing6.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rinterSettings" Target="../printerSettings/printerSettings6.bin"/><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pivotTable" Target="../pivotTables/pivotTable19.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pivotTable" Target="../pivotTables/pivotTable23.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77A93-2812-40F0-8A04-4893508D9347}">
  <sheetPr>
    <tabColor theme="1"/>
  </sheetPr>
  <dimension ref="A1:P41"/>
  <sheetViews>
    <sheetView showGridLines="0" topLeftCell="A8" zoomScale="61" zoomScaleNormal="85" workbookViewId="0">
      <selection activeCell="P17" sqref="P17"/>
    </sheetView>
  </sheetViews>
  <sheetFormatPr defaultColWidth="8.8671875" defaultRowHeight="12" x14ac:dyDescent="0.55000000000000004"/>
  <sheetData>
    <row r="1" spans="1:16" ht="58.4" customHeight="1" x14ac:dyDescent="0.6">
      <c r="A1" s="92"/>
      <c r="B1" s="93"/>
      <c r="C1" s="94"/>
      <c r="D1" s="94"/>
      <c r="E1" s="94"/>
      <c r="F1" s="94"/>
      <c r="G1" s="94"/>
      <c r="H1" s="93"/>
      <c r="I1" s="93"/>
      <c r="J1" s="95"/>
      <c r="K1" s="93"/>
      <c r="L1" s="93"/>
      <c r="M1" s="96" t="s">
        <v>79</v>
      </c>
      <c r="N1" s="90"/>
      <c r="O1" s="90"/>
    </row>
    <row r="2" spans="1:16" ht="22.7" customHeight="1" x14ac:dyDescent="0.6">
      <c r="A2" s="135" t="s">
        <v>78</v>
      </c>
      <c r="B2" s="136"/>
      <c r="C2" s="136"/>
      <c r="D2" s="136"/>
      <c r="E2" s="136"/>
      <c r="F2" s="136"/>
      <c r="G2" s="136"/>
      <c r="H2" s="136"/>
      <c r="I2" s="136"/>
      <c r="J2" s="136"/>
      <c r="K2" s="136"/>
      <c r="L2" s="136"/>
      <c r="M2" s="137"/>
      <c r="N2" s="89"/>
      <c r="O2" s="89"/>
    </row>
    <row r="3" spans="1:16" ht="28.5" customHeight="1" x14ac:dyDescent="0.6">
      <c r="A3" s="138"/>
      <c r="B3" s="139"/>
      <c r="C3" s="139"/>
      <c r="D3" s="139"/>
      <c r="E3" s="139"/>
      <c r="F3" s="139"/>
      <c r="G3" s="139"/>
      <c r="H3" s="139"/>
      <c r="I3" s="139"/>
      <c r="J3" s="139"/>
      <c r="K3" s="139"/>
      <c r="L3" s="139"/>
      <c r="M3" s="140"/>
      <c r="N3" s="89"/>
      <c r="O3" s="89"/>
    </row>
    <row r="4" spans="1:16" ht="28.5" customHeight="1" x14ac:dyDescent="0.6">
      <c r="A4" s="141"/>
      <c r="B4" s="142"/>
      <c r="C4" s="142"/>
      <c r="D4" s="142"/>
      <c r="E4" s="142"/>
      <c r="F4" s="142"/>
      <c r="G4" s="142"/>
      <c r="H4" s="142"/>
      <c r="I4" s="142"/>
      <c r="J4" s="142"/>
      <c r="K4" s="142"/>
      <c r="L4" s="142"/>
      <c r="M4" s="143"/>
      <c r="N4" s="89"/>
      <c r="O4" s="89"/>
    </row>
    <row r="5" spans="1:16" ht="28.5" customHeight="1" x14ac:dyDescent="0.6">
      <c r="A5" s="141"/>
      <c r="B5" s="142"/>
      <c r="C5" s="142"/>
      <c r="D5" s="142"/>
      <c r="E5" s="142"/>
      <c r="F5" s="142"/>
      <c r="G5" s="142"/>
      <c r="H5" s="142"/>
      <c r="I5" s="142"/>
      <c r="J5" s="142"/>
      <c r="K5" s="142"/>
      <c r="L5" s="142"/>
      <c r="M5" s="143"/>
      <c r="N5" s="89"/>
      <c r="O5" s="89"/>
    </row>
    <row r="6" spans="1:16" ht="28.5" customHeight="1" x14ac:dyDescent="0.6">
      <c r="A6" s="141"/>
      <c r="B6" s="142"/>
      <c r="C6" s="142"/>
      <c r="D6" s="142"/>
      <c r="E6" s="142"/>
      <c r="F6" s="142"/>
      <c r="G6" s="142"/>
      <c r="H6" s="142"/>
      <c r="I6" s="142"/>
      <c r="J6" s="142"/>
      <c r="K6" s="142"/>
      <c r="L6" s="142"/>
      <c r="M6" s="143"/>
      <c r="N6" s="89"/>
      <c r="O6" s="89"/>
    </row>
    <row r="7" spans="1:16" ht="28.5" customHeight="1" x14ac:dyDescent="0.6">
      <c r="A7" s="141"/>
      <c r="B7" s="142"/>
      <c r="C7" s="142"/>
      <c r="D7" s="142"/>
      <c r="E7" s="142"/>
      <c r="F7" s="142"/>
      <c r="G7" s="142"/>
      <c r="H7" s="142"/>
      <c r="I7" s="142"/>
      <c r="J7" s="142"/>
      <c r="K7" s="142"/>
      <c r="L7" s="142"/>
      <c r="M7" s="143"/>
      <c r="N7" s="89"/>
      <c r="O7" s="89"/>
    </row>
    <row r="8" spans="1:16" ht="28.5" customHeight="1" x14ac:dyDescent="0.6">
      <c r="A8" s="141"/>
      <c r="B8" s="142"/>
      <c r="C8" s="142"/>
      <c r="D8" s="142"/>
      <c r="E8" s="142"/>
      <c r="F8" s="142"/>
      <c r="G8" s="142"/>
      <c r="H8" s="142"/>
      <c r="I8" s="142"/>
      <c r="J8" s="142"/>
      <c r="K8" s="142"/>
      <c r="L8" s="142"/>
      <c r="M8" s="143"/>
      <c r="N8" s="89"/>
      <c r="O8" s="89"/>
    </row>
    <row r="9" spans="1:16" ht="28.5" customHeight="1" x14ac:dyDescent="0.6">
      <c r="A9" s="141"/>
      <c r="B9" s="142"/>
      <c r="C9" s="142"/>
      <c r="D9" s="142"/>
      <c r="E9" s="142"/>
      <c r="F9" s="142"/>
      <c r="G9" s="142"/>
      <c r="H9" s="142"/>
      <c r="I9" s="142"/>
      <c r="J9" s="142"/>
      <c r="K9" s="142"/>
      <c r="L9" s="142"/>
      <c r="M9" s="143"/>
      <c r="N9" s="89"/>
      <c r="O9" s="89"/>
      <c r="P9" s="33"/>
    </row>
    <row r="10" spans="1:16" ht="28.5" customHeight="1" x14ac:dyDescent="0.6">
      <c r="A10" s="141"/>
      <c r="B10" s="142"/>
      <c r="C10" s="142"/>
      <c r="D10" s="142"/>
      <c r="E10" s="142"/>
      <c r="F10" s="142"/>
      <c r="G10" s="142"/>
      <c r="H10" s="142"/>
      <c r="I10" s="142"/>
      <c r="J10" s="142"/>
      <c r="K10" s="142"/>
      <c r="L10" s="142"/>
      <c r="M10" s="143"/>
      <c r="N10" s="89"/>
      <c r="O10" s="89"/>
    </row>
    <row r="11" spans="1:16" ht="28.5" customHeight="1" x14ac:dyDescent="0.6">
      <c r="A11" s="141"/>
      <c r="B11" s="142"/>
      <c r="C11" s="142"/>
      <c r="D11" s="142"/>
      <c r="E11" s="142"/>
      <c r="F11" s="142"/>
      <c r="G11" s="142"/>
      <c r="H11" s="142"/>
      <c r="I11" s="142"/>
      <c r="J11" s="142"/>
      <c r="K11" s="142"/>
      <c r="L11" s="142"/>
      <c r="M11" s="143"/>
      <c r="N11" s="89"/>
      <c r="O11" s="89"/>
    </row>
    <row r="12" spans="1:16" ht="28.5" customHeight="1" x14ac:dyDescent="0.6">
      <c r="A12" s="141"/>
      <c r="B12" s="142"/>
      <c r="C12" s="142"/>
      <c r="D12" s="142"/>
      <c r="E12" s="142"/>
      <c r="F12" s="142"/>
      <c r="G12" s="142"/>
      <c r="H12" s="142"/>
      <c r="I12" s="142"/>
      <c r="J12" s="142"/>
      <c r="K12" s="142"/>
      <c r="L12" s="142"/>
      <c r="M12" s="143"/>
      <c r="N12" s="89"/>
      <c r="O12" s="89"/>
    </row>
    <row r="13" spans="1:16" ht="28.5" customHeight="1" x14ac:dyDescent="0.6">
      <c r="A13" s="141"/>
      <c r="B13" s="142"/>
      <c r="C13" s="142"/>
      <c r="D13" s="142"/>
      <c r="E13" s="142"/>
      <c r="F13" s="142"/>
      <c r="G13" s="142"/>
      <c r="H13" s="142"/>
      <c r="I13" s="142"/>
      <c r="J13" s="142"/>
      <c r="K13" s="142"/>
      <c r="L13" s="142"/>
      <c r="M13" s="143"/>
      <c r="N13" s="89"/>
      <c r="O13" s="89"/>
    </row>
    <row r="14" spans="1:16" ht="28.5" customHeight="1" x14ac:dyDescent="0.6">
      <c r="A14" s="141"/>
      <c r="B14" s="142"/>
      <c r="C14" s="142"/>
      <c r="D14" s="142"/>
      <c r="E14" s="142"/>
      <c r="F14" s="142"/>
      <c r="G14" s="142"/>
      <c r="H14" s="142"/>
      <c r="I14" s="142"/>
      <c r="J14" s="142"/>
      <c r="K14" s="142"/>
      <c r="L14" s="142"/>
      <c r="M14" s="143"/>
      <c r="N14" s="89"/>
      <c r="O14" s="89"/>
    </row>
    <row r="15" spans="1:16" ht="28.5" customHeight="1" x14ac:dyDescent="0.6">
      <c r="A15" s="141"/>
      <c r="B15" s="142"/>
      <c r="C15" s="142"/>
      <c r="D15" s="142"/>
      <c r="E15" s="142"/>
      <c r="F15" s="142"/>
      <c r="G15" s="142"/>
      <c r="H15" s="142"/>
      <c r="I15" s="142"/>
      <c r="J15" s="142"/>
      <c r="K15" s="142"/>
      <c r="L15" s="142"/>
      <c r="M15" s="143"/>
      <c r="N15" s="89"/>
      <c r="O15" s="89"/>
    </row>
    <row r="16" spans="1:16" ht="28.5" customHeight="1" x14ac:dyDescent="0.6">
      <c r="A16" s="141"/>
      <c r="B16" s="142"/>
      <c r="C16" s="142"/>
      <c r="D16" s="142"/>
      <c r="E16" s="142"/>
      <c r="F16" s="142"/>
      <c r="G16" s="142"/>
      <c r="H16" s="142"/>
      <c r="I16" s="142"/>
      <c r="J16" s="142"/>
      <c r="K16" s="142"/>
      <c r="L16" s="142"/>
      <c r="M16" s="143"/>
      <c r="N16" s="89"/>
      <c r="O16" s="89"/>
    </row>
    <row r="17" spans="1:15" ht="28.5" customHeight="1" x14ac:dyDescent="0.6">
      <c r="A17" s="141"/>
      <c r="B17" s="142"/>
      <c r="C17" s="142"/>
      <c r="D17" s="142"/>
      <c r="E17" s="142"/>
      <c r="F17" s="142"/>
      <c r="G17" s="142"/>
      <c r="H17" s="142"/>
      <c r="I17" s="142"/>
      <c r="J17" s="142"/>
      <c r="K17" s="142"/>
      <c r="L17" s="142"/>
      <c r="M17" s="143"/>
      <c r="N17" s="89"/>
      <c r="O17" s="89"/>
    </row>
    <row r="18" spans="1:15" ht="28.5" customHeight="1" x14ac:dyDescent="0.6">
      <c r="A18" s="141"/>
      <c r="B18" s="142"/>
      <c r="C18" s="142"/>
      <c r="D18" s="142"/>
      <c r="E18" s="142"/>
      <c r="F18" s="142"/>
      <c r="G18" s="142"/>
      <c r="H18" s="142"/>
      <c r="I18" s="142"/>
      <c r="J18" s="142"/>
      <c r="K18" s="142"/>
      <c r="L18" s="142"/>
      <c r="M18" s="143"/>
      <c r="N18" s="89"/>
      <c r="O18" s="89"/>
    </row>
    <row r="19" spans="1:15" ht="28.5" customHeight="1" x14ac:dyDescent="0.55000000000000004">
      <c r="A19" s="141"/>
      <c r="B19" s="142"/>
      <c r="C19" s="142"/>
      <c r="D19" s="142"/>
      <c r="E19" s="142"/>
      <c r="F19" s="142"/>
      <c r="G19" s="142"/>
      <c r="H19" s="142"/>
      <c r="I19" s="142"/>
      <c r="J19" s="142"/>
      <c r="K19" s="142"/>
      <c r="L19" s="142"/>
      <c r="M19" s="143"/>
    </row>
    <row r="20" spans="1:15" ht="28.5" customHeight="1" x14ac:dyDescent="0.55000000000000004">
      <c r="A20" s="141"/>
      <c r="B20" s="142"/>
      <c r="C20" s="142"/>
      <c r="D20" s="142"/>
      <c r="E20" s="142"/>
      <c r="F20" s="142"/>
      <c r="G20" s="142"/>
      <c r="H20" s="142"/>
      <c r="I20" s="142"/>
      <c r="J20" s="142"/>
      <c r="K20" s="142"/>
      <c r="L20" s="142"/>
      <c r="M20" s="143"/>
    </row>
    <row r="21" spans="1:15" ht="28.5" customHeight="1" x14ac:dyDescent="0.55000000000000004">
      <c r="A21" s="141"/>
      <c r="B21" s="142"/>
      <c r="C21" s="142"/>
      <c r="D21" s="142"/>
      <c r="E21" s="142"/>
      <c r="F21" s="142"/>
      <c r="G21" s="142"/>
      <c r="H21" s="142"/>
      <c r="I21" s="142"/>
      <c r="J21" s="142"/>
      <c r="K21" s="142"/>
      <c r="L21" s="142"/>
      <c r="M21" s="143"/>
    </row>
    <row r="22" spans="1:15" ht="93.65" customHeight="1" x14ac:dyDescent="0.55000000000000004">
      <c r="A22" s="141"/>
      <c r="B22" s="142"/>
      <c r="C22" s="142"/>
      <c r="D22" s="142"/>
      <c r="E22" s="142"/>
      <c r="F22" s="142"/>
      <c r="G22" s="142"/>
      <c r="H22" s="142"/>
      <c r="I22" s="142"/>
      <c r="J22" s="142"/>
      <c r="K22" s="142"/>
      <c r="L22" s="142"/>
      <c r="M22" s="143"/>
    </row>
    <row r="23" spans="1:15" x14ac:dyDescent="0.55000000000000004">
      <c r="A23" s="77"/>
      <c r="M23" s="66"/>
    </row>
    <row r="24" spans="1:15" x14ac:dyDescent="0.55000000000000004">
      <c r="A24" s="77"/>
      <c r="M24" s="66"/>
    </row>
    <row r="25" spans="1:15" x14ac:dyDescent="0.55000000000000004">
      <c r="A25" s="77"/>
      <c r="M25" s="66"/>
    </row>
    <row r="26" spans="1:15" x14ac:dyDescent="0.55000000000000004">
      <c r="A26" s="77"/>
      <c r="M26" s="66"/>
    </row>
    <row r="27" spans="1:15" x14ac:dyDescent="0.55000000000000004">
      <c r="A27" s="77"/>
      <c r="M27" s="66"/>
    </row>
    <row r="28" spans="1:15" x14ac:dyDescent="0.55000000000000004">
      <c r="A28" s="77"/>
      <c r="M28" s="66"/>
    </row>
    <row r="29" spans="1:15" x14ac:dyDescent="0.55000000000000004">
      <c r="A29" s="77"/>
      <c r="M29" s="66"/>
    </row>
    <row r="30" spans="1:15" x14ac:dyDescent="0.55000000000000004">
      <c r="A30" s="77"/>
      <c r="M30" s="66"/>
    </row>
    <row r="31" spans="1:15" x14ac:dyDescent="0.55000000000000004">
      <c r="A31" s="77"/>
      <c r="M31" s="66"/>
    </row>
    <row r="32" spans="1:15" x14ac:dyDescent="0.55000000000000004">
      <c r="A32" s="77"/>
      <c r="M32" s="66"/>
    </row>
    <row r="33" spans="1:13" x14ac:dyDescent="0.55000000000000004">
      <c r="A33" s="77"/>
      <c r="M33" s="66"/>
    </row>
    <row r="34" spans="1:13" x14ac:dyDescent="0.55000000000000004">
      <c r="A34" s="77"/>
      <c r="M34" s="66"/>
    </row>
    <row r="35" spans="1:13" x14ac:dyDescent="0.55000000000000004">
      <c r="A35" s="77"/>
      <c r="M35" s="66"/>
    </row>
    <row r="36" spans="1:13" x14ac:dyDescent="0.55000000000000004">
      <c r="A36" s="77"/>
      <c r="M36" s="66"/>
    </row>
    <row r="37" spans="1:13" x14ac:dyDescent="0.55000000000000004">
      <c r="A37" s="77"/>
      <c r="M37" s="66"/>
    </row>
    <row r="38" spans="1:13" x14ac:dyDescent="0.55000000000000004">
      <c r="A38" s="77"/>
      <c r="M38" s="66"/>
    </row>
    <row r="39" spans="1:13" x14ac:dyDescent="0.55000000000000004">
      <c r="A39" s="77"/>
      <c r="M39" s="66"/>
    </row>
    <row r="40" spans="1:13" x14ac:dyDescent="0.55000000000000004">
      <c r="A40" s="77"/>
      <c r="M40" s="66"/>
    </row>
    <row r="41" spans="1:13" x14ac:dyDescent="0.55000000000000004">
      <c r="A41" s="78"/>
      <c r="B41" s="27"/>
      <c r="C41" s="27"/>
      <c r="D41" s="27"/>
      <c r="E41" s="27"/>
      <c r="F41" s="27"/>
      <c r="G41" s="27"/>
      <c r="H41" s="27"/>
      <c r="I41" s="27"/>
      <c r="J41" s="27"/>
      <c r="K41" s="27"/>
      <c r="L41" s="27"/>
      <c r="M41" s="67"/>
    </row>
  </sheetData>
  <mergeCells count="2">
    <mergeCell ref="A2:M2"/>
    <mergeCell ref="A3:M22"/>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249977111117893"/>
  </sheetPr>
  <dimension ref="A1:AC202"/>
  <sheetViews>
    <sheetView topLeftCell="S1" zoomScale="68" zoomScaleNormal="80" workbookViewId="0">
      <selection activeCell="AH24" sqref="AH24"/>
    </sheetView>
  </sheetViews>
  <sheetFormatPr defaultColWidth="8.60546875" defaultRowHeight="12" x14ac:dyDescent="0.55000000000000004"/>
  <cols>
    <col min="1" max="1" width="15.8671875" style="5" customWidth="1"/>
    <col min="2" max="2" width="10.390625" style="5" customWidth="1"/>
    <col min="3" max="3" width="22.12890625" style="5" bestFit="1" customWidth="1"/>
    <col min="4" max="4" width="16.60546875" customWidth="1"/>
    <col min="5" max="29" width="24.390625" style="1" customWidth="1"/>
    <col min="30" max="16384" width="8.60546875" style="1"/>
  </cols>
  <sheetData>
    <row r="1" spans="1:29" s="2" customFormat="1" ht="14" x14ac:dyDescent="0.55000000000000004">
      <c r="A1" s="174" t="s">
        <v>50</v>
      </c>
      <c r="B1" s="175"/>
      <c r="C1" s="176"/>
      <c r="D1" s="178" t="s">
        <v>0</v>
      </c>
      <c r="E1" s="179"/>
      <c r="F1" s="180"/>
      <c r="G1" s="178" t="s">
        <v>1</v>
      </c>
      <c r="H1" s="179"/>
      <c r="I1" s="179"/>
      <c r="J1" s="180"/>
      <c r="K1" s="177" t="s">
        <v>2</v>
      </c>
      <c r="L1" s="177"/>
      <c r="M1" s="177"/>
      <c r="N1" s="178" t="s">
        <v>51</v>
      </c>
      <c r="O1" s="179"/>
      <c r="P1" s="179"/>
      <c r="Q1" s="179"/>
      <c r="R1" s="180"/>
      <c r="S1" s="177" t="s">
        <v>4</v>
      </c>
      <c r="T1" s="177"/>
      <c r="U1" s="177"/>
      <c r="V1" s="177"/>
      <c r="W1" s="177" t="s">
        <v>5</v>
      </c>
      <c r="X1" s="177"/>
      <c r="Y1" s="177"/>
      <c r="Z1" s="177"/>
      <c r="AA1" s="177" t="s">
        <v>6</v>
      </c>
      <c r="AB1" s="177"/>
      <c r="AC1" s="177"/>
    </row>
    <row r="2" spans="1:29" s="4" customFormat="1" ht="81.95" customHeight="1" thickBot="1" x14ac:dyDescent="0.7">
      <c r="A2" s="3" t="s">
        <v>52</v>
      </c>
      <c r="B2" s="3" t="s">
        <v>53</v>
      </c>
      <c r="C2" s="3" t="s">
        <v>25</v>
      </c>
      <c r="D2" s="31" t="s">
        <v>54</v>
      </c>
      <c r="E2" s="31" t="s">
        <v>32</v>
      </c>
      <c r="F2" s="4" t="s">
        <v>87</v>
      </c>
      <c r="G2" s="4" t="s">
        <v>55</v>
      </c>
      <c r="H2" s="8" t="s">
        <v>56</v>
      </c>
      <c r="I2" s="4" t="s">
        <v>88</v>
      </c>
      <c r="J2" s="4" t="s">
        <v>57</v>
      </c>
      <c r="K2" s="4" t="s">
        <v>58</v>
      </c>
      <c r="L2" s="4" t="s">
        <v>59</v>
      </c>
      <c r="M2" s="4" t="s">
        <v>40</v>
      </c>
      <c r="N2" s="4" t="s">
        <v>60</v>
      </c>
      <c r="O2" s="4" t="s">
        <v>42</v>
      </c>
      <c r="P2" s="4" t="s">
        <v>61</v>
      </c>
      <c r="Q2" s="4" t="s">
        <v>44</v>
      </c>
      <c r="R2" s="4" t="s">
        <v>62</v>
      </c>
      <c r="S2" s="4" t="s">
        <v>89</v>
      </c>
      <c r="T2" s="4" t="s">
        <v>63</v>
      </c>
      <c r="U2" s="4" t="s">
        <v>46</v>
      </c>
      <c r="V2" s="4" t="s">
        <v>47</v>
      </c>
      <c r="W2" s="4" t="s">
        <v>90</v>
      </c>
      <c r="X2" s="4" t="s">
        <v>91</v>
      </c>
      <c r="Y2" s="4" t="s">
        <v>92</v>
      </c>
      <c r="Z2" s="4" t="s">
        <v>64</v>
      </c>
      <c r="AA2" s="4" t="s">
        <v>93</v>
      </c>
      <c r="AB2" s="4" t="s">
        <v>94</v>
      </c>
      <c r="AC2" s="4" t="s">
        <v>65</v>
      </c>
    </row>
    <row r="3" spans="1:29" ht="13.75" thickBot="1" x14ac:dyDescent="0.75">
      <c r="A3" s="5">
        <v>1</v>
      </c>
      <c r="B3" s="65" t="e">
        <f>Table1[[#This Row],[School Number]]</f>
        <v>#N/A</v>
      </c>
      <c r="C3" s="64">
        <f>Table1[[#This Row],[School Name]]</f>
        <v>0</v>
      </c>
      <c r="D3" s="28" t="str">
        <f>VLOOKUP(Table1[[#This Row],[How would you rate your overall satisfaction level with: My School District]],Key!$A$36:$B$41,2,FALSE)</f>
        <v>Not Applicable</v>
      </c>
      <c r="E3" s="28" t="str">
        <f>VLOOKUP(Table1[[#This Row],[How would you rate your overall satisfaction level with: My School]],Key!$A$36:$B$41,2,FALSE)</f>
        <v>Not Applicable</v>
      </c>
      <c r="F3" s="28" t="str">
        <f>VLOOKUP(Table1[[#This Row],[District leadership has communicated clear actions they will take in response to previous staff survey results.]],Key!$A$44:$B$49,2,FALSE)</f>
        <v>Not Applicable</v>
      </c>
      <c r="G3" s="28" t="str">
        <f>VLOOKUP(Table1[[#This Row],[I feel safe at school.]],Key!$A$44:$B$49,2,FALSE)</f>
        <v>Not Applicable</v>
      </c>
      <c r="H3" s="28" t="str">
        <f>VLOOKUP(Table1[[#This Row],[The benefits provided by my district meet my needs. ]],Key!$A$44:$B$49,2,FALSE)</f>
        <v>Not Applicable</v>
      </c>
      <c r="I3" s="28" t="str">
        <f>VLOOKUP(Table1[[#This Row],[Someone seems to care about me at work. ]],Key!$A$44:$B$49,2,FALSE)</f>
        <v>Not Applicable</v>
      </c>
      <c r="J3" s="28" t="str">
        <f>VLOOKUP(Table1[[#This Row],[I have the materials and resources needed to do my job well. ]],Key!$A$44:$B$49,2,FALSE)</f>
        <v>Not Applicable</v>
      </c>
      <c r="K3" s="28" t="str">
        <f>VLOOKUP(Table1[[#This Row],[Most days, I have a manageable workload.]],Key!$A$44:$B$49,2,FALSE)</f>
        <v>Not Applicable</v>
      </c>
      <c r="L3" s="28" t="str">
        <f>VLOOKUP(Table1[[#This Row],[I have the training and skills I need to do my best at work.]],Key!$A$44:$B$49,2,FALSE)</f>
        <v>Not Applicable</v>
      </c>
      <c r="M3" s="28" t="str">
        <f>VLOOKUP(Table1[[#This Row],[I understand how my daily work contributes to my school district’s mission. ]],Key!$A$44:$B$49,2,FALSE)</f>
        <v>Not Applicable</v>
      </c>
      <c r="N3" s="28" t="str">
        <f>VLOOKUP(Table1[[#This Row],[My district’s mission and values are reflected in the actions of district leaders.]],Key!$A$44:$B$49,2,FALSE)</f>
        <v>Not Applicable</v>
      </c>
      <c r="O3" s="28" t="str">
        <f>VLOOKUP(Table1[[#This Row],[My district’s mission and values are reflected in the actions of school leaders.]],Key!$A$44:$B$49,2,FALSE)</f>
        <v>Not Applicable</v>
      </c>
      <c r="P3" s="28" t="str">
        <f>VLOOKUP(Table1[[#This Row],[I am treated fairly by district leaders.]],Key!$A$44:$B$49,2,FALSE)</f>
        <v>Not Applicable</v>
      </c>
      <c r="Q3" s="28" t="str">
        <f>VLOOKUP(Table1[[#This Row],[I am treated fairly by school leaders.]],Key!$A$44:$B$49,2,FALSE)</f>
        <v>Not Applicable</v>
      </c>
      <c r="R3" s="28" t="str">
        <f>VLOOKUP(Table1[[#This Row],[I am treated fairly by my colleagues.]],Key!$A$44:$B$49,2,FALSE)</f>
        <v>Not Applicable</v>
      </c>
      <c r="S3" s="28" t="str">
        <f>VLOOKUP(Table1[[#This Row],[I have ownership and control over my work.]],Key!$A$44:$B$49,2,FALSE)</f>
        <v>Not Applicable</v>
      </c>
      <c r="T3" s="28" t="str">
        <f>VLOOKUP(Table1[[#This Row],[My opinions are heard and valued by district leaders.]],Key!$A$44:$B$49,2,FALSE)</f>
        <v>Not Applicable</v>
      </c>
      <c r="U3" s="28" t="str">
        <f>VLOOKUP(Table1[[#This Row],[My opinions are heard and valued by school leaders.]],Key!$A$44:$B$49,2,FALSE)</f>
        <v>Not Applicable</v>
      </c>
      <c r="V3" s="28" t="str">
        <f>VLOOKUP(Table1[[#This Row],[In my current role, I get to do what I do best every day.]],Key!$A$44:$B$49,2,FALSE)</f>
        <v>Not Applicable</v>
      </c>
      <c r="W3" s="28" t="str">
        <f>VLOOKUP(Table1[[#This Row],[District staff are recognized for excellent work by district leaders.]],Key!$A$44:$B$49,2,FALSE)</f>
        <v>Not Applicable</v>
      </c>
      <c r="X3" s="28" t="str">
        <f>VLOOKUP(Table1[[#This Row],[District staff are recognized for excellent work by school leaders.]],Key!$A$44:$B$49,2,FALSE)</f>
        <v>Not Applicable</v>
      </c>
      <c r="Y3" s="28" t="str">
        <f>VLOOKUP(Table1[[#This Row],[I feel valued for my work as a district employee.]],Key!$A$44:$B$49,2,FALSE)</f>
        <v>Not Applicable</v>
      </c>
      <c r="Z3" s="28" t="str">
        <f>VLOOKUP(Table1[[#This Row],[In the past week, I’ve received recognition for doing my job well.]],Key!$A$44:$B$49,2,FALSE)</f>
        <v>Not Applicable</v>
      </c>
      <c r="AA3" s="28" t="str">
        <f>VLOOKUP(Table1[[#This Row],[In the past year, my district has provided opportunities for me to learn and grow as a district employee. ]],Key!$A$44:$B$49,2,FALSE)</f>
        <v>Not Applicable</v>
      </c>
      <c r="AB3" s="28" t="str">
        <f>VLOOKUP(Table1[[#This Row],[My direct supervisor supports my career aspirations and goals.]],Key!$A$44:$B$49,2,FALSE)</f>
        <v>Not Applicable</v>
      </c>
      <c r="AC3" s="28" t="str">
        <f>VLOOKUP(Table1[[#This Row],[I see a path for professional advancement in my district.]],Key!$A$44:$B$49,2,FALSE)</f>
        <v>Not Applicable</v>
      </c>
    </row>
    <row r="4" spans="1:29" ht="13.75" thickBot="1" x14ac:dyDescent="0.75">
      <c r="A4" s="5">
        <v>2</v>
      </c>
      <c r="B4" s="65" t="e">
        <f>Table1[[#This Row],[School Number]]</f>
        <v>#N/A</v>
      </c>
      <c r="C4" s="64">
        <f>Table1[[#This Row],[School Name]]</f>
        <v>0</v>
      </c>
      <c r="D4" s="28" t="str">
        <f>VLOOKUP(Table1[[#This Row],[How would you rate your overall satisfaction level with: My School District]],Key!$A$36:$B$41,2,FALSE)</f>
        <v>Not Applicable</v>
      </c>
      <c r="E4" s="28" t="str">
        <f>VLOOKUP(Table1[[#This Row],[How would you rate your overall satisfaction level with: My School]],Key!$A$36:$B$41,2,FALSE)</f>
        <v>Not Applicable</v>
      </c>
      <c r="F4" s="28" t="str">
        <f>VLOOKUP(Table1[[#This Row],[District leadership has communicated clear actions they will take in response to previous staff survey results.]],Key!$A$44:$B$49,2,FALSE)</f>
        <v>Not Applicable</v>
      </c>
      <c r="G4" s="28" t="str">
        <f>VLOOKUP(Table1[[#This Row],[I feel safe at school.]],Key!$A$44:$B$49,2,FALSE)</f>
        <v>Not Applicable</v>
      </c>
      <c r="H4" s="28" t="str">
        <f>VLOOKUP(Table1[[#This Row],[The benefits provided by my district meet my needs. ]],Key!$A$44:$B$49,2,FALSE)</f>
        <v>Not Applicable</v>
      </c>
      <c r="I4" s="28" t="str">
        <f>VLOOKUP(Table1[[#This Row],[Someone seems to care about me at work. ]],Key!$A$44:$B$49,2,FALSE)</f>
        <v>Not Applicable</v>
      </c>
      <c r="J4" s="28" t="str">
        <f>VLOOKUP(Table1[[#This Row],[I have the materials and resources needed to do my job well. ]],Key!$A$44:$B$49,2,FALSE)</f>
        <v>Not Applicable</v>
      </c>
      <c r="K4" s="28" t="str">
        <f>VLOOKUP(Table1[[#This Row],[Most days, I have a manageable workload.]],Key!$A$44:$B$49,2,FALSE)</f>
        <v>Not Applicable</v>
      </c>
      <c r="L4" s="28" t="str">
        <f>VLOOKUP(Table1[[#This Row],[I have the training and skills I need to do my best at work.]],Key!$A$44:$B$49,2,FALSE)</f>
        <v>Not Applicable</v>
      </c>
      <c r="M4" s="28" t="str">
        <f>VLOOKUP(Table1[[#This Row],[I understand how my daily work contributes to my school district’s mission. ]],Key!$A$44:$B$49,2,FALSE)</f>
        <v>Not Applicable</v>
      </c>
      <c r="N4" s="28" t="str">
        <f>VLOOKUP(Table1[[#This Row],[My district’s mission and values are reflected in the actions of district leaders.]],Key!$A$44:$B$49,2,FALSE)</f>
        <v>Not Applicable</v>
      </c>
      <c r="O4" s="28" t="str">
        <f>VLOOKUP(Table1[[#This Row],[My district’s mission and values are reflected in the actions of school leaders.]],Key!$A$44:$B$49,2,FALSE)</f>
        <v>Not Applicable</v>
      </c>
      <c r="P4" s="28" t="str">
        <f>VLOOKUP(Table1[[#This Row],[I am treated fairly by district leaders.]],Key!$A$44:$B$49,2,FALSE)</f>
        <v>Not Applicable</v>
      </c>
      <c r="Q4" s="28" t="str">
        <f>VLOOKUP(Table1[[#This Row],[I am treated fairly by school leaders.]],Key!$A$44:$B$49,2,FALSE)</f>
        <v>Not Applicable</v>
      </c>
      <c r="R4" s="28" t="str">
        <f>VLOOKUP(Table1[[#This Row],[I am treated fairly by my colleagues.]],Key!$A$44:$B$49,2,FALSE)</f>
        <v>Not Applicable</v>
      </c>
      <c r="S4" s="28" t="str">
        <f>VLOOKUP(Table1[[#This Row],[I have ownership and control over my work.]],Key!$A$44:$B$49,2,FALSE)</f>
        <v>Not Applicable</v>
      </c>
      <c r="T4" s="28" t="str">
        <f>VLOOKUP(Table1[[#This Row],[My opinions are heard and valued by district leaders.]],Key!$A$44:$B$49,2,FALSE)</f>
        <v>Not Applicable</v>
      </c>
      <c r="U4" s="28" t="str">
        <f>VLOOKUP(Table1[[#This Row],[My opinions are heard and valued by school leaders.]],Key!$A$44:$B$49,2,FALSE)</f>
        <v>Not Applicable</v>
      </c>
      <c r="V4" s="28" t="str">
        <f>VLOOKUP(Table1[[#This Row],[In my current role, I get to do what I do best every day.]],Key!$A$44:$B$49,2,FALSE)</f>
        <v>Not Applicable</v>
      </c>
      <c r="W4" s="28" t="str">
        <f>VLOOKUP(Table1[[#This Row],[District staff are recognized for excellent work by district leaders.]],Key!$A$44:$B$49,2,FALSE)</f>
        <v>Not Applicable</v>
      </c>
      <c r="X4" s="28" t="str">
        <f>VLOOKUP(Table1[[#This Row],[District staff are recognized for excellent work by school leaders.]],Key!$A$44:$B$49,2,FALSE)</f>
        <v>Not Applicable</v>
      </c>
      <c r="Y4" s="28" t="str">
        <f>VLOOKUP(Table1[[#This Row],[I feel valued for my work as a district employee.]],Key!$A$44:$B$49,2,FALSE)</f>
        <v>Not Applicable</v>
      </c>
      <c r="Z4" s="28" t="str">
        <f>VLOOKUP(Table1[[#This Row],[In the past week, I’ve received recognition for doing my job well.]],Key!$A$44:$B$49,2,FALSE)</f>
        <v>Not Applicable</v>
      </c>
      <c r="AA4" s="28" t="str">
        <f>VLOOKUP(Table1[[#This Row],[In the past year, my district has provided opportunities for me to learn and grow as a district employee. ]],Key!$A$44:$B$49,2,FALSE)</f>
        <v>Not Applicable</v>
      </c>
      <c r="AB4" s="28" t="str">
        <f>VLOOKUP(Table1[[#This Row],[My direct supervisor supports my career aspirations and goals.]],Key!$A$44:$B$49,2,FALSE)</f>
        <v>Not Applicable</v>
      </c>
      <c r="AC4" s="28" t="str">
        <f>VLOOKUP(Table1[[#This Row],[I see a path for professional advancement in my district.]],Key!$A$44:$B$49,2,FALSE)</f>
        <v>Not Applicable</v>
      </c>
    </row>
    <row r="5" spans="1:29" ht="13.75" thickBot="1" x14ac:dyDescent="0.75">
      <c r="A5" s="5">
        <v>3</v>
      </c>
      <c r="B5" s="65" t="e">
        <f>Table1[[#This Row],[School Number]]</f>
        <v>#N/A</v>
      </c>
      <c r="C5" s="64">
        <f>Table1[[#This Row],[School Name]]</f>
        <v>0</v>
      </c>
      <c r="D5" s="28" t="str">
        <f>VLOOKUP(Table1[[#This Row],[How would you rate your overall satisfaction level with: My School District]],Key!$A$36:$B$41,2,FALSE)</f>
        <v>Not Applicable</v>
      </c>
      <c r="E5" s="28" t="str">
        <f>VLOOKUP(Table1[[#This Row],[How would you rate your overall satisfaction level with: My School]],Key!$A$36:$B$41,2,FALSE)</f>
        <v>Not Applicable</v>
      </c>
      <c r="F5" s="28" t="str">
        <f>VLOOKUP(Table1[[#This Row],[District leadership has communicated clear actions they will take in response to previous staff survey results.]],Key!$A$44:$B$49,2,FALSE)</f>
        <v>Not Applicable</v>
      </c>
      <c r="G5" s="28" t="str">
        <f>VLOOKUP(Table1[[#This Row],[I feel safe at school.]],Key!$A$44:$B$49,2,FALSE)</f>
        <v>Not Applicable</v>
      </c>
      <c r="H5" s="28" t="str">
        <f>VLOOKUP(Table1[[#This Row],[The benefits provided by my district meet my needs. ]],Key!$A$44:$B$49,2,FALSE)</f>
        <v>Not Applicable</v>
      </c>
      <c r="I5" s="28" t="str">
        <f>VLOOKUP(Table1[[#This Row],[Someone seems to care about me at work. ]],Key!$A$44:$B$49,2,FALSE)</f>
        <v>Not Applicable</v>
      </c>
      <c r="J5" s="28" t="str">
        <f>VLOOKUP(Table1[[#This Row],[I have the materials and resources needed to do my job well. ]],Key!$A$44:$B$49,2,FALSE)</f>
        <v>Not Applicable</v>
      </c>
      <c r="K5" s="28" t="str">
        <f>VLOOKUP(Table1[[#This Row],[Most days, I have a manageable workload.]],Key!$A$44:$B$49,2,FALSE)</f>
        <v>Not Applicable</v>
      </c>
      <c r="L5" s="28" t="str">
        <f>VLOOKUP(Table1[[#This Row],[I have the training and skills I need to do my best at work.]],Key!$A$44:$B$49,2,FALSE)</f>
        <v>Not Applicable</v>
      </c>
      <c r="M5" s="28" t="str">
        <f>VLOOKUP(Table1[[#This Row],[I understand how my daily work contributes to my school district’s mission. ]],Key!$A$44:$B$49,2,FALSE)</f>
        <v>Not Applicable</v>
      </c>
      <c r="N5" s="28" t="str">
        <f>VLOOKUP(Table1[[#This Row],[My district’s mission and values are reflected in the actions of district leaders.]],Key!$A$44:$B$49,2,FALSE)</f>
        <v>Not Applicable</v>
      </c>
      <c r="O5" s="28" t="str">
        <f>VLOOKUP(Table1[[#This Row],[My district’s mission and values are reflected in the actions of school leaders.]],Key!$A$44:$B$49,2,FALSE)</f>
        <v>Not Applicable</v>
      </c>
      <c r="P5" s="28" t="str">
        <f>VLOOKUP(Table1[[#This Row],[I am treated fairly by district leaders.]],Key!$A$44:$B$49,2,FALSE)</f>
        <v>Not Applicable</v>
      </c>
      <c r="Q5" s="28" t="str">
        <f>VLOOKUP(Table1[[#This Row],[I am treated fairly by school leaders.]],Key!$A$44:$B$49,2,FALSE)</f>
        <v>Not Applicable</v>
      </c>
      <c r="R5" s="28" t="str">
        <f>VLOOKUP(Table1[[#This Row],[I am treated fairly by my colleagues.]],Key!$A$44:$B$49,2,FALSE)</f>
        <v>Not Applicable</v>
      </c>
      <c r="S5" s="28" t="str">
        <f>VLOOKUP(Table1[[#This Row],[I have ownership and control over my work.]],Key!$A$44:$B$49,2,FALSE)</f>
        <v>Not Applicable</v>
      </c>
      <c r="T5" s="28" t="str">
        <f>VLOOKUP(Table1[[#This Row],[My opinions are heard and valued by district leaders.]],Key!$A$44:$B$49,2,FALSE)</f>
        <v>Not Applicable</v>
      </c>
      <c r="U5" s="28" t="str">
        <f>VLOOKUP(Table1[[#This Row],[My opinions are heard and valued by school leaders.]],Key!$A$44:$B$49,2,FALSE)</f>
        <v>Not Applicable</v>
      </c>
      <c r="V5" s="28" t="str">
        <f>VLOOKUP(Table1[[#This Row],[In my current role, I get to do what I do best every day.]],Key!$A$44:$B$49,2,FALSE)</f>
        <v>Not Applicable</v>
      </c>
      <c r="W5" s="28" t="str">
        <f>VLOOKUP(Table1[[#This Row],[District staff are recognized for excellent work by district leaders.]],Key!$A$44:$B$49,2,FALSE)</f>
        <v>Not Applicable</v>
      </c>
      <c r="X5" s="28" t="str">
        <f>VLOOKUP(Table1[[#This Row],[District staff are recognized for excellent work by school leaders.]],Key!$A$44:$B$49,2,FALSE)</f>
        <v>Not Applicable</v>
      </c>
      <c r="Y5" s="28" t="str">
        <f>VLOOKUP(Table1[[#This Row],[I feel valued for my work as a district employee.]],Key!$A$44:$B$49,2,FALSE)</f>
        <v>Not Applicable</v>
      </c>
      <c r="Z5" s="28" t="str">
        <f>VLOOKUP(Table1[[#This Row],[In the past week, I’ve received recognition for doing my job well.]],Key!$A$44:$B$49,2,FALSE)</f>
        <v>Not Applicable</v>
      </c>
      <c r="AA5" s="28" t="str">
        <f>VLOOKUP(Table1[[#This Row],[In the past year, my district has provided opportunities for me to learn and grow as a district employee. ]],Key!$A$44:$B$49,2,FALSE)</f>
        <v>Not Applicable</v>
      </c>
      <c r="AB5" s="28" t="str">
        <f>VLOOKUP(Table1[[#This Row],[My direct supervisor supports my career aspirations and goals.]],Key!$A$44:$B$49,2,FALSE)</f>
        <v>Not Applicable</v>
      </c>
      <c r="AC5" s="28" t="str">
        <f>VLOOKUP(Table1[[#This Row],[I see a path for professional advancement in my district.]],Key!$A$44:$B$49,2,FALSE)</f>
        <v>Not Applicable</v>
      </c>
    </row>
    <row r="6" spans="1:29" ht="13.75" thickBot="1" x14ac:dyDescent="0.75">
      <c r="A6" s="5">
        <v>4</v>
      </c>
      <c r="B6" s="65" t="e">
        <f>Table1[[#This Row],[School Number]]</f>
        <v>#N/A</v>
      </c>
      <c r="C6" s="64">
        <f>Table1[[#This Row],[School Name]]</f>
        <v>0</v>
      </c>
      <c r="D6" s="28" t="str">
        <f>VLOOKUP(Table1[[#This Row],[How would you rate your overall satisfaction level with: My School District]],Key!$A$36:$B$41,2,FALSE)</f>
        <v>Not Applicable</v>
      </c>
      <c r="E6" s="28" t="str">
        <f>VLOOKUP(Table1[[#This Row],[How would you rate your overall satisfaction level with: My School]],Key!$A$36:$B$41,2,FALSE)</f>
        <v>Not Applicable</v>
      </c>
      <c r="F6" s="28" t="str">
        <f>VLOOKUP(Table1[[#This Row],[District leadership has communicated clear actions they will take in response to previous staff survey results.]],Key!$A$44:$B$49,2,FALSE)</f>
        <v>Not Applicable</v>
      </c>
      <c r="G6" s="28" t="str">
        <f>VLOOKUP(Table1[[#This Row],[I feel safe at school.]],Key!$A$44:$B$49,2,FALSE)</f>
        <v>Not Applicable</v>
      </c>
      <c r="H6" s="28" t="str">
        <f>VLOOKUP(Table1[[#This Row],[The benefits provided by my district meet my needs. ]],Key!$A$44:$B$49,2,FALSE)</f>
        <v>Not Applicable</v>
      </c>
      <c r="I6" s="28" t="str">
        <f>VLOOKUP(Table1[[#This Row],[Someone seems to care about me at work. ]],Key!$A$44:$B$49,2,FALSE)</f>
        <v>Not Applicable</v>
      </c>
      <c r="J6" s="28" t="str">
        <f>VLOOKUP(Table1[[#This Row],[I have the materials and resources needed to do my job well. ]],Key!$A$44:$B$49,2,FALSE)</f>
        <v>Not Applicable</v>
      </c>
      <c r="K6" s="28" t="str">
        <f>VLOOKUP(Table1[[#This Row],[Most days, I have a manageable workload.]],Key!$A$44:$B$49,2,FALSE)</f>
        <v>Not Applicable</v>
      </c>
      <c r="L6" s="28" t="str">
        <f>VLOOKUP(Table1[[#This Row],[I have the training and skills I need to do my best at work.]],Key!$A$44:$B$49,2,FALSE)</f>
        <v>Not Applicable</v>
      </c>
      <c r="M6" s="28" t="str">
        <f>VLOOKUP(Table1[[#This Row],[I understand how my daily work contributes to my school district’s mission. ]],Key!$A$44:$B$49,2,FALSE)</f>
        <v>Not Applicable</v>
      </c>
      <c r="N6" s="28" t="str">
        <f>VLOOKUP(Table1[[#This Row],[My district’s mission and values are reflected in the actions of district leaders.]],Key!$A$44:$B$49,2,FALSE)</f>
        <v>Not Applicable</v>
      </c>
      <c r="O6" s="28" t="str">
        <f>VLOOKUP(Table1[[#This Row],[My district’s mission and values are reflected in the actions of school leaders.]],Key!$A$44:$B$49,2,FALSE)</f>
        <v>Not Applicable</v>
      </c>
      <c r="P6" s="28" t="str">
        <f>VLOOKUP(Table1[[#This Row],[I am treated fairly by district leaders.]],Key!$A$44:$B$49,2,FALSE)</f>
        <v>Not Applicable</v>
      </c>
      <c r="Q6" s="28" t="str">
        <f>VLOOKUP(Table1[[#This Row],[I am treated fairly by school leaders.]],Key!$A$44:$B$49,2,FALSE)</f>
        <v>Not Applicable</v>
      </c>
      <c r="R6" s="28" t="str">
        <f>VLOOKUP(Table1[[#This Row],[I am treated fairly by my colleagues.]],Key!$A$44:$B$49,2,FALSE)</f>
        <v>Not Applicable</v>
      </c>
      <c r="S6" s="28" t="str">
        <f>VLOOKUP(Table1[[#This Row],[I have ownership and control over my work.]],Key!$A$44:$B$49,2,FALSE)</f>
        <v>Not Applicable</v>
      </c>
      <c r="T6" s="28" t="str">
        <f>VLOOKUP(Table1[[#This Row],[My opinions are heard and valued by district leaders.]],Key!$A$44:$B$49,2,FALSE)</f>
        <v>Not Applicable</v>
      </c>
      <c r="U6" s="28" t="str">
        <f>VLOOKUP(Table1[[#This Row],[My opinions are heard and valued by school leaders.]],Key!$A$44:$B$49,2,FALSE)</f>
        <v>Not Applicable</v>
      </c>
      <c r="V6" s="28" t="str">
        <f>VLOOKUP(Table1[[#This Row],[In my current role, I get to do what I do best every day.]],Key!$A$44:$B$49,2,FALSE)</f>
        <v>Not Applicable</v>
      </c>
      <c r="W6" s="28" t="str">
        <f>VLOOKUP(Table1[[#This Row],[District staff are recognized for excellent work by district leaders.]],Key!$A$44:$B$49,2,FALSE)</f>
        <v>Not Applicable</v>
      </c>
      <c r="X6" s="28" t="str">
        <f>VLOOKUP(Table1[[#This Row],[District staff are recognized for excellent work by school leaders.]],Key!$A$44:$B$49,2,FALSE)</f>
        <v>Not Applicable</v>
      </c>
      <c r="Y6" s="28" t="str">
        <f>VLOOKUP(Table1[[#This Row],[I feel valued for my work as a district employee.]],Key!$A$44:$B$49,2,FALSE)</f>
        <v>Not Applicable</v>
      </c>
      <c r="Z6" s="28" t="str">
        <f>VLOOKUP(Table1[[#This Row],[In the past week, I’ve received recognition for doing my job well.]],Key!$A$44:$B$49,2,FALSE)</f>
        <v>Not Applicable</v>
      </c>
      <c r="AA6" s="28" t="str">
        <f>VLOOKUP(Table1[[#This Row],[In the past year, my district has provided opportunities for me to learn and grow as a district employee. ]],Key!$A$44:$B$49,2,FALSE)</f>
        <v>Not Applicable</v>
      </c>
      <c r="AB6" s="28" t="str">
        <f>VLOOKUP(Table1[[#This Row],[My direct supervisor supports my career aspirations and goals.]],Key!$A$44:$B$49,2,FALSE)</f>
        <v>Not Applicable</v>
      </c>
      <c r="AC6" s="28" t="str">
        <f>VLOOKUP(Table1[[#This Row],[I see a path for professional advancement in my district.]],Key!$A$44:$B$49,2,FALSE)</f>
        <v>Not Applicable</v>
      </c>
    </row>
    <row r="7" spans="1:29" ht="13.75" thickBot="1" x14ac:dyDescent="0.75">
      <c r="A7" s="5">
        <v>5</v>
      </c>
      <c r="B7" s="65" t="e">
        <f>Table1[[#This Row],[School Number]]</f>
        <v>#N/A</v>
      </c>
      <c r="C7" s="64">
        <f>Table1[[#This Row],[School Name]]</f>
        <v>0</v>
      </c>
      <c r="D7" s="28" t="str">
        <f>VLOOKUP(Table1[[#This Row],[How would you rate your overall satisfaction level with: My School District]],Key!$A$36:$B$41,2,FALSE)</f>
        <v>Not Applicable</v>
      </c>
      <c r="E7" s="28" t="str">
        <f>VLOOKUP(Table1[[#This Row],[How would you rate your overall satisfaction level with: My School]],Key!$A$36:$B$41,2,FALSE)</f>
        <v>Not Applicable</v>
      </c>
      <c r="F7" s="28" t="str">
        <f>VLOOKUP(Table1[[#This Row],[District leadership has communicated clear actions they will take in response to previous staff survey results.]],Key!$A$44:$B$49,2,FALSE)</f>
        <v>Not Applicable</v>
      </c>
      <c r="G7" s="28" t="str">
        <f>VLOOKUP(Table1[[#This Row],[I feel safe at school.]],Key!$A$44:$B$49,2,FALSE)</f>
        <v>Not Applicable</v>
      </c>
      <c r="H7" s="28" t="str">
        <f>VLOOKUP(Table1[[#This Row],[The benefits provided by my district meet my needs. ]],Key!$A$44:$B$49,2,FALSE)</f>
        <v>Not Applicable</v>
      </c>
      <c r="I7" s="28" t="str">
        <f>VLOOKUP(Table1[[#This Row],[Someone seems to care about me at work. ]],Key!$A$44:$B$49,2,FALSE)</f>
        <v>Not Applicable</v>
      </c>
      <c r="J7" s="28" t="str">
        <f>VLOOKUP(Table1[[#This Row],[I have the materials and resources needed to do my job well. ]],Key!$A$44:$B$49,2,FALSE)</f>
        <v>Not Applicable</v>
      </c>
      <c r="K7" s="28" t="str">
        <f>VLOOKUP(Table1[[#This Row],[Most days, I have a manageable workload.]],Key!$A$44:$B$49,2,FALSE)</f>
        <v>Not Applicable</v>
      </c>
      <c r="L7" s="28" t="str">
        <f>VLOOKUP(Table1[[#This Row],[I have the training and skills I need to do my best at work.]],Key!$A$44:$B$49,2,FALSE)</f>
        <v>Not Applicable</v>
      </c>
      <c r="M7" s="28" t="str">
        <f>VLOOKUP(Table1[[#This Row],[I understand how my daily work contributes to my school district’s mission. ]],Key!$A$44:$B$49,2,FALSE)</f>
        <v>Not Applicable</v>
      </c>
      <c r="N7" s="28" t="str">
        <f>VLOOKUP(Table1[[#This Row],[My district’s mission and values are reflected in the actions of district leaders.]],Key!$A$44:$B$49,2,FALSE)</f>
        <v>Not Applicable</v>
      </c>
      <c r="O7" s="28" t="str">
        <f>VLOOKUP(Table1[[#This Row],[My district’s mission and values are reflected in the actions of school leaders.]],Key!$A$44:$B$49,2,FALSE)</f>
        <v>Not Applicable</v>
      </c>
      <c r="P7" s="28" t="str">
        <f>VLOOKUP(Table1[[#This Row],[I am treated fairly by district leaders.]],Key!$A$44:$B$49,2,FALSE)</f>
        <v>Not Applicable</v>
      </c>
      <c r="Q7" s="28" t="str">
        <f>VLOOKUP(Table1[[#This Row],[I am treated fairly by school leaders.]],Key!$A$44:$B$49,2,FALSE)</f>
        <v>Not Applicable</v>
      </c>
      <c r="R7" s="28" t="str">
        <f>VLOOKUP(Table1[[#This Row],[I am treated fairly by my colleagues.]],Key!$A$44:$B$49,2,FALSE)</f>
        <v>Not Applicable</v>
      </c>
      <c r="S7" s="28" t="str">
        <f>VLOOKUP(Table1[[#This Row],[I have ownership and control over my work.]],Key!$A$44:$B$49,2,FALSE)</f>
        <v>Not Applicable</v>
      </c>
      <c r="T7" s="28" t="str">
        <f>VLOOKUP(Table1[[#This Row],[My opinions are heard and valued by district leaders.]],Key!$A$44:$B$49,2,FALSE)</f>
        <v>Not Applicable</v>
      </c>
      <c r="U7" s="28" t="str">
        <f>VLOOKUP(Table1[[#This Row],[My opinions are heard and valued by school leaders.]],Key!$A$44:$B$49,2,FALSE)</f>
        <v>Not Applicable</v>
      </c>
      <c r="V7" s="28" t="str">
        <f>VLOOKUP(Table1[[#This Row],[In my current role, I get to do what I do best every day.]],Key!$A$44:$B$49,2,FALSE)</f>
        <v>Not Applicable</v>
      </c>
      <c r="W7" s="28" t="str">
        <f>VLOOKUP(Table1[[#This Row],[District staff are recognized for excellent work by district leaders.]],Key!$A$44:$B$49,2,FALSE)</f>
        <v>Not Applicable</v>
      </c>
      <c r="X7" s="28" t="str">
        <f>VLOOKUP(Table1[[#This Row],[District staff are recognized for excellent work by school leaders.]],Key!$A$44:$B$49,2,FALSE)</f>
        <v>Not Applicable</v>
      </c>
      <c r="Y7" s="28" t="str">
        <f>VLOOKUP(Table1[[#This Row],[I feel valued for my work as a district employee.]],Key!$A$44:$B$49,2,FALSE)</f>
        <v>Not Applicable</v>
      </c>
      <c r="Z7" s="28" t="str">
        <f>VLOOKUP(Table1[[#This Row],[In the past week, I’ve received recognition for doing my job well.]],Key!$A$44:$B$49,2,FALSE)</f>
        <v>Not Applicable</v>
      </c>
      <c r="AA7" s="28" t="str">
        <f>VLOOKUP(Table1[[#This Row],[In the past year, my district has provided opportunities for me to learn and grow as a district employee. ]],Key!$A$44:$B$49,2,FALSE)</f>
        <v>Not Applicable</v>
      </c>
      <c r="AB7" s="28" t="str">
        <f>VLOOKUP(Table1[[#This Row],[My direct supervisor supports my career aspirations and goals.]],Key!$A$44:$B$49,2,FALSE)</f>
        <v>Not Applicable</v>
      </c>
      <c r="AC7" s="28" t="str">
        <f>VLOOKUP(Table1[[#This Row],[I see a path for professional advancement in my district.]],Key!$A$44:$B$49,2,FALSE)</f>
        <v>Not Applicable</v>
      </c>
    </row>
    <row r="8" spans="1:29" ht="13.75" thickBot="1" x14ac:dyDescent="0.75">
      <c r="A8" s="5">
        <v>6</v>
      </c>
      <c r="B8" s="65" t="e">
        <f>Table1[[#This Row],[School Number]]</f>
        <v>#N/A</v>
      </c>
      <c r="C8" s="64">
        <f>Table1[[#This Row],[School Name]]</f>
        <v>0</v>
      </c>
      <c r="D8" s="28" t="str">
        <f>VLOOKUP(Table1[[#This Row],[How would you rate your overall satisfaction level with: My School District]],Key!$A$36:$B$41,2,FALSE)</f>
        <v>Not Applicable</v>
      </c>
      <c r="E8" s="28" t="str">
        <f>VLOOKUP(Table1[[#This Row],[How would you rate your overall satisfaction level with: My School]],Key!$A$36:$B$41,2,FALSE)</f>
        <v>Not Applicable</v>
      </c>
      <c r="F8" s="28" t="str">
        <f>VLOOKUP(Table1[[#This Row],[District leadership has communicated clear actions they will take in response to previous staff survey results.]],Key!$A$44:$B$49,2,FALSE)</f>
        <v>Not Applicable</v>
      </c>
      <c r="G8" s="28" t="str">
        <f>VLOOKUP(Table1[[#This Row],[I feel safe at school.]],Key!$A$44:$B$49,2,FALSE)</f>
        <v>Not Applicable</v>
      </c>
      <c r="H8" s="28" t="str">
        <f>VLOOKUP(Table1[[#This Row],[The benefits provided by my district meet my needs. ]],Key!$A$44:$B$49,2,FALSE)</f>
        <v>Not Applicable</v>
      </c>
      <c r="I8" s="28" t="str">
        <f>VLOOKUP(Table1[[#This Row],[Someone seems to care about me at work. ]],Key!$A$44:$B$49,2,FALSE)</f>
        <v>Not Applicable</v>
      </c>
      <c r="J8" s="28" t="str">
        <f>VLOOKUP(Table1[[#This Row],[I have the materials and resources needed to do my job well. ]],Key!$A$44:$B$49,2,FALSE)</f>
        <v>Not Applicable</v>
      </c>
      <c r="K8" s="28" t="str">
        <f>VLOOKUP(Table1[[#This Row],[Most days, I have a manageable workload.]],Key!$A$44:$B$49,2,FALSE)</f>
        <v>Not Applicable</v>
      </c>
      <c r="L8" s="28" t="str">
        <f>VLOOKUP(Table1[[#This Row],[I have the training and skills I need to do my best at work.]],Key!$A$44:$B$49,2,FALSE)</f>
        <v>Not Applicable</v>
      </c>
      <c r="M8" s="28" t="str">
        <f>VLOOKUP(Table1[[#This Row],[I understand how my daily work contributes to my school district’s mission. ]],Key!$A$44:$B$49,2,FALSE)</f>
        <v>Not Applicable</v>
      </c>
      <c r="N8" s="28" t="str">
        <f>VLOOKUP(Table1[[#This Row],[My district’s mission and values are reflected in the actions of district leaders.]],Key!$A$44:$B$49,2,FALSE)</f>
        <v>Not Applicable</v>
      </c>
      <c r="O8" s="28" t="str">
        <f>VLOOKUP(Table1[[#This Row],[My district’s mission and values are reflected in the actions of school leaders.]],Key!$A$44:$B$49,2,FALSE)</f>
        <v>Not Applicable</v>
      </c>
      <c r="P8" s="28" t="str">
        <f>VLOOKUP(Table1[[#This Row],[I am treated fairly by district leaders.]],Key!$A$44:$B$49,2,FALSE)</f>
        <v>Not Applicable</v>
      </c>
      <c r="Q8" s="28" t="str">
        <f>VLOOKUP(Table1[[#This Row],[I am treated fairly by school leaders.]],Key!$A$44:$B$49,2,FALSE)</f>
        <v>Not Applicable</v>
      </c>
      <c r="R8" s="28" t="str">
        <f>VLOOKUP(Table1[[#This Row],[I am treated fairly by my colleagues.]],Key!$A$44:$B$49,2,FALSE)</f>
        <v>Not Applicable</v>
      </c>
      <c r="S8" s="28" t="str">
        <f>VLOOKUP(Table1[[#This Row],[I have ownership and control over my work.]],Key!$A$44:$B$49,2,FALSE)</f>
        <v>Not Applicable</v>
      </c>
      <c r="T8" s="28" t="str">
        <f>VLOOKUP(Table1[[#This Row],[My opinions are heard and valued by district leaders.]],Key!$A$44:$B$49,2,FALSE)</f>
        <v>Not Applicable</v>
      </c>
      <c r="U8" s="28" t="str">
        <f>VLOOKUP(Table1[[#This Row],[My opinions are heard and valued by school leaders.]],Key!$A$44:$B$49,2,FALSE)</f>
        <v>Not Applicable</v>
      </c>
      <c r="V8" s="28" t="str">
        <f>VLOOKUP(Table1[[#This Row],[In my current role, I get to do what I do best every day.]],Key!$A$44:$B$49,2,FALSE)</f>
        <v>Not Applicable</v>
      </c>
      <c r="W8" s="28" t="str">
        <f>VLOOKUP(Table1[[#This Row],[District staff are recognized for excellent work by district leaders.]],Key!$A$44:$B$49,2,FALSE)</f>
        <v>Not Applicable</v>
      </c>
      <c r="X8" s="28" t="str">
        <f>VLOOKUP(Table1[[#This Row],[District staff are recognized for excellent work by school leaders.]],Key!$A$44:$B$49,2,FALSE)</f>
        <v>Not Applicable</v>
      </c>
      <c r="Y8" s="28" t="str">
        <f>VLOOKUP(Table1[[#This Row],[I feel valued for my work as a district employee.]],Key!$A$44:$B$49,2,FALSE)</f>
        <v>Not Applicable</v>
      </c>
      <c r="Z8" s="28" t="str">
        <f>VLOOKUP(Table1[[#This Row],[In the past week, I’ve received recognition for doing my job well.]],Key!$A$44:$B$49,2,FALSE)</f>
        <v>Not Applicable</v>
      </c>
      <c r="AA8" s="28" t="str">
        <f>VLOOKUP(Table1[[#This Row],[In the past year, my district has provided opportunities for me to learn and grow as a district employee. ]],Key!$A$44:$B$49,2,FALSE)</f>
        <v>Not Applicable</v>
      </c>
      <c r="AB8" s="28" t="str">
        <f>VLOOKUP(Table1[[#This Row],[My direct supervisor supports my career aspirations and goals.]],Key!$A$44:$B$49,2,FALSE)</f>
        <v>Not Applicable</v>
      </c>
      <c r="AC8" s="28" t="str">
        <f>VLOOKUP(Table1[[#This Row],[I see a path for professional advancement in my district.]],Key!$A$44:$B$49,2,FALSE)</f>
        <v>Not Applicable</v>
      </c>
    </row>
    <row r="9" spans="1:29" ht="13.75" thickBot="1" x14ac:dyDescent="0.75">
      <c r="A9" s="5">
        <v>7</v>
      </c>
      <c r="B9" s="65" t="e">
        <f>Table1[[#This Row],[School Number]]</f>
        <v>#N/A</v>
      </c>
      <c r="C9" s="64">
        <f>Table1[[#This Row],[School Name]]</f>
        <v>0</v>
      </c>
      <c r="D9" s="28" t="str">
        <f>VLOOKUP(Table1[[#This Row],[How would you rate your overall satisfaction level with: My School District]],Key!$A$36:$B$41,2,FALSE)</f>
        <v>Not Applicable</v>
      </c>
      <c r="E9" s="28" t="str">
        <f>VLOOKUP(Table1[[#This Row],[How would you rate your overall satisfaction level with: My School]],Key!$A$36:$B$41,2,FALSE)</f>
        <v>Not Applicable</v>
      </c>
      <c r="F9" s="28" t="str">
        <f>VLOOKUP(Table1[[#This Row],[District leadership has communicated clear actions they will take in response to previous staff survey results.]],Key!$A$44:$B$49,2,FALSE)</f>
        <v>Not Applicable</v>
      </c>
      <c r="G9" s="28" t="str">
        <f>VLOOKUP(Table1[[#This Row],[I feel safe at school.]],Key!$A$44:$B$49,2,FALSE)</f>
        <v>Not Applicable</v>
      </c>
      <c r="H9" s="28" t="str">
        <f>VLOOKUP(Table1[[#This Row],[The benefits provided by my district meet my needs. ]],Key!$A$44:$B$49,2,FALSE)</f>
        <v>Not Applicable</v>
      </c>
      <c r="I9" s="28" t="str">
        <f>VLOOKUP(Table1[[#This Row],[Someone seems to care about me at work. ]],Key!$A$44:$B$49,2,FALSE)</f>
        <v>Not Applicable</v>
      </c>
      <c r="J9" s="28" t="str">
        <f>VLOOKUP(Table1[[#This Row],[I have the materials and resources needed to do my job well. ]],Key!$A$44:$B$49,2,FALSE)</f>
        <v>Not Applicable</v>
      </c>
      <c r="K9" s="28" t="str">
        <f>VLOOKUP(Table1[[#This Row],[Most days, I have a manageable workload.]],Key!$A$44:$B$49,2,FALSE)</f>
        <v>Not Applicable</v>
      </c>
      <c r="L9" s="28" t="str">
        <f>VLOOKUP(Table1[[#This Row],[I have the training and skills I need to do my best at work.]],Key!$A$44:$B$49,2,FALSE)</f>
        <v>Not Applicable</v>
      </c>
      <c r="M9" s="28" t="str">
        <f>VLOOKUP(Table1[[#This Row],[I understand how my daily work contributes to my school district’s mission. ]],Key!$A$44:$B$49,2,FALSE)</f>
        <v>Not Applicable</v>
      </c>
      <c r="N9" s="28" t="str">
        <f>VLOOKUP(Table1[[#This Row],[My district’s mission and values are reflected in the actions of district leaders.]],Key!$A$44:$B$49,2,FALSE)</f>
        <v>Not Applicable</v>
      </c>
      <c r="O9" s="28" t="str">
        <f>VLOOKUP(Table1[[#This Row],[My district’s mission and values are reflected in the actions of school leaders.]],Key!$A$44:$B$49,2,FALSE)</f>
        <v>Not Applicable</v>
      </c>
      <c r="P9" s="28" t="str">
        <f>VLOOKUP(Table1[[#This Row],[I am treated fairly by district leaders.]],Key!$A$44:$B$49,2,FALSE)</f>
        <v>Not Applicable</v>
      </c>
      <c r="Q9" s="28" t="str">
        <f>VLOOKUP(Table1[[#This Row],[I am treated fairly by school leaders.]],Key!$A$44:$B$49,2,FALSE)</f>
        <v>Not Applicable</v>
      </c>
      <c r="R9" s="28" t="str">
        <f>VLOOKUP(Table1[[#This Row],[I am treated fairly by my colleagues.]],Key!$A$44:$B$49,2,FALSE)</f>
        <v>Not Applicable</v>
      </c>
      <c r="S9" s="28" t="str">
        <f>VLOOKUP(Table1[[#This Row],[I have ownership and control over my work.]],Key!$A$44:$B$49,2,FALSE)</f>
        <v>Not Applicable</v>
      </c>
      <c r="T9" s="28" t="str">
        <f>VLOOKUP(Table1[[#This Row],[My opinions are heard and valued by district leaders.]],Key!$A$44:$B$49,2,FALSE)</f>
        <v>Not Applicable</v>
      </c>
      <c r="U9" s="28" t="str">
        <f>VLOOKUP(Table1[[#This Row],[My opinions are heard and valued by school leaders.]],Key!$A$44:$B$49,2,FALSE)</f>
        <v>Not Applicable</v>
      </c>
      <c r="V9" s="28" t="str">
        <f>VLOOKUP(Table1[[#This Row],[In my current role, I get to do what I do best every day.]],Key!$A$44:$B$49,2,FALSE)</f>
        <v>Not Applicable</v>
      </c>
      <c r="W9" s="28" t="str">
        <f>VLOOKUP(Table1[[#This Row],[District staff are recognized for excellent work by district leaders.]],Key!$A$44:$B$49,2,FALSE)</f>
        <v>Not Applicable</v>
      </c>
      <c r="X9" s="28" t="str">
        <f>VLOOKUP(Table1[[#This Row],[District staff are recognized for excellent work by school leaders.]],Key!$A$44:$B$49,2,FALSE)</f>
        <v>Not Applicable</v>
      </c>
      <c r="Y9" s="28" t="str">
        <f>VLOOKUP(Table1[[#This Row],[I feel valued for my work as a district employee.]],Key!$A$44:$B$49,2,FALSE)</f>
        <v>Not Applicable</v>
      </c>
      <c r="Z9" s="28" t="str">
        <f>VLOOKUP(Table1[[#This Row],[In the past week, I’ve received recognition for doing my job well.]],Key!$A$44:$B$49,2,FALSE)</f>
        <v>Not Applicable</v>
      </c>
      <c r="AA9" s="28" t="str">
        <f>VLOOKUP(Table1[[#This Row],[In the past year, my district has provided opportunities for me to learn and grow as a district employee. ]],Key!$A$44:$B$49,2,FALSE)</f>
        <v>Not Applicable</v>
      </c>
      <c r="AB9" s="28" t="str">
        <f>VLOOKUP(Table1[[#This Row],[My direct supervisor supports my career aspirations and goals.]],Key!$A$44:$B$49,2,FALSE)</f>
        <v>Not Applicable</v>
      </c>
      <c r="AC9" s="28" t="str">
        <f>VLOOKUP(Table1[[#This Row],[I see a path for professional advancement in my district.]],Key!$A$44:$B$49,2,FALSE)</f>
        <v>Not Applicable</v>
      </c>
    </row>
    <row r="10" spans="1:29" ht="13.75" thickBot="1" x14ac:dyDescent="0.75">
      <c r="A10" s="5">
        <v>8</v>
      </c>
      <c r="B10" s="65" t="e">
        <f>Table1[[#This Row],[School Number]]</f>
        <v>#N/A</v>
      </c>
      <c r="C10" s="64">
        <f>Table1[[#This Row],[School Name]]</f>
        <v>0</v>
      </c>
      <c r="D10" s="28" t="str">
        <f>VLOOKUP(Table1[[#This Row],[How would you rate your overall satisfaction level with: My School District]],Key!$A$36:$B$41,2,FALSE)</f>
        <v>Not Applicable</v>
      </c>
      <c r="E10" s="28" t="str">
        <f>VLOOKUP(Table1[[#This Row],[How would you rate your overall satisfaction level with: My School]],Key!$A$36:$B$41,2,FALSE)</f>
        <v>Not Applicable</v>
      </c>
      <c r="F10" s="28" t="str">
        <f>VLOOKUP(Table1[[#This Row],[District leadership has communicated clear actions they will take in response to previous staff survey results.]],Key!$A$44:$B$49,2,FALSE)</f>
        <v>Not Applicable</v>
      </c>
      <c r="G10" s="28" t="str">
        <f>VLOOKUP(Table1[[#This Row],[I feel safe at school.]],Key!$A$44:$B$49,2,FALSE)</f>
        <v>Not Applicable</v>
      </c>
      <c r="H10" s="28" t="str">
        <f>VLOOKUP(Table1[[#This Row],[The benefits provided by my district meet my needs. ]],Key!$A$44:$B$49,2,FALSE)</f>
        <v>Not Applicable</v>
      </c>
      <c r="I10" s="28" t="str">
        <f>VLOOKUP(Table1[[#This Row],[Someone seems to care about me at work. ]],Key!$A$44:$B$49,2,FALSE)</f>
        <v>Not Applicable</v>
      </c>
      <c r="J10" s="28" t="str">
        <f>VLOOKUP(Table1[[#This Row],[I have the materials and resources needed to do my job well. ]],Key!$A$44:$B$49,2,FALSE)</f>
        <v>Not Applicable</v>
      </c>
      <c r="K10" s="28" t="str">
        <f>VLOOKUP(Table1[[#This Row],[Most days, I have a manageable workload.]],Key!$A$44:$B$49,2,FALSE)</f>
        <v>Not Applicable</v>
      </c>
      <c r="L10" s="28" t="str">
        <f>VLOOKUP(Table1[[#This Row],[I have the training and skills I need to do my best at work.]],Key!$A$44:$B$49,2,FALSE)</f>
        <v>Not Applicable</v>
      </c>
      <c r="M10" s="28" t="str">
        <f>VLOOKUP(Table1[[#This Row],[I understand how my daily work contributes to my school district’s mission. ]],Key!$A$44:$B$49,2,FALSE)</f>
        <v>Not Applicable</v>
      </c>
      <c r="N10" s="28" t="str">
        <f>VLOOKUP(Table1[[#This Row],[My district’s mission and values are reflected in the actions of district leaders.]],Key!$A$44:$B$49,2,FALSE)</f>
        <v>Not Applicable</v>
      </c>
      <c r="O10" s="28" t="str">
        <f>VLOOKUP(Table1[[#This Row],[My district’s mission and values are reflected in the actions of school leaders.]],Key!$A$44:$B$49,2,FALSE)</f>
        <v>Not Applicable</v>
      </c>
      <c r="P10" s="28" t="str">
        <f>VLOOKUP(Table1[[#This Row],[I am treated fairly by district leaders.]],Key!$A$44:$B$49,2,FALSE)</f>
        <v>Not Applicable</v>
      </c>
      <c r="Q10" s="28" t="str">
        <f>VLOOKUP(Table1[[#This Row],[I am treated fairly by school leaders.]],Key!$A$44:$B$49,2,FALSE)</f>
        <v>Not Applicable</v>
      </c>
      <c r="R10" s="28" t="str">
        <f>VLOOKUP(Table1[[#This Row],[I am treated fairly by my colleagues.]],Key!$A$44:$B$49,2,FALSE)</f>
        <v>Not Applicable</v>
      </c>
      <c r="S10" s="28" t="str">
        <f>VLOOKUP(Table1[[#This Row],[I have ownership and control over my work.]],Key!$A$44:$B$49,2,FALSE)</f>
        <v>Not Applicable</v>
      </c>
      <c r="T10" s="28" t="str">
        <f>VLOOKUP(Table1[[#This Row],[My opinions are heard and valued by district leaders.]],Key!$A$44:$B$49,2,FALSE)</f>
        <v>Not Applicable</v>
      </c>
      <c r="U10" s="28" t="str">
        <f>VLOOKUP(Table1[[#This Row],[My opinions are heard and valued by school leaders.]],Key!$A$44:$B$49,2,FALSE)</f>
        <v>Not Applicable</v>
      </c>
      <c r="V10" s="28" t="str">
        <f>VLOOKUP(Table1[[#This Row],[In my current role, I get to do what I do best every day.]],Key!$A$44:$B$49,2,FALSE)</f>
        <v>Not Applicable</v>
      </c>
      <c r="W10" s="28" t="str">
        <f>VLOOKUP(Table1[[#This Row],[District staff are recognized for excellent work by district leaders.]],Key!$A$44:$B$49,2,FALSE)</f>
        <v>Not Applicable</v>
      </c>
      <c r="X10" s="28" t="str">
        <f>VLOOKUP(Table1[[#This Row],[District staff are recognized for excellent work by school leaders.]],Key!$A$44:$B$49,2,FALSE)</f>
        <v>Not Applicable</v>
      </c>
      <c r="Y10" s="28" t="str">
        <f>VLOOKUP(Table1[[#This Row],[I feel valued for my work as a district employee.]],Key!$A$44:$B$49,2,FALSE)</f>
        <v>Not Applicable</v>
      </c>
      <c r="Z10" s="28" t="str">
        <f>VLOOKUP(Table1[[#This Row],[In the past week, I’ve received recognition for doing my job well.]],Key!$A$44:$B$49,2,FALSE)</f>
        <v>Not Applicable</v>
      </c>
      <c r="AA10" s="28" t="str">
        <f>VLOOKUP(Table1[[#This Row],[In the past year, my district has provided opportunities for me to learn and grow as a district employee. ]],Key!$A$44:$B$49,2,FALSE)</f>
        <v>Not Applicable</v>
      </c>
      <c r="AB10" s="28" t="str">
        <f>VLOOKUP(Table1[[#This Row],[My direct supervisor supports my career aspirations and goals.]],Key!$A$44:$B$49,2,FALSE)</f>
        <v>Not Applicable</v>
      </c>
      <c r="AC10" s="28" t="str">
        <f>VLOOKUP(Table1[[#This Row],[I see a path for professional advancement in my district.]],Key!$A$44:$B$49,2,FALSE)</f>
        <v>Not Applicable</v>
      </c>
    </row>
    <row r="11" spans="1:29" ht="13.75" thickBot="1" x14ac:dyDescent="0.75">
      <c r="A11" s="5">
        <v>9</v>
      </c>
      <c r="B11" s="65" t="e">
        <f>Table1[[#This Row],[School Number]]</f>
        <v>#N/A</v>
      </c>
      <c r="C11" s="64">
        <f>Table1[[#This Row],[School Name]]</f>
        <v>0</v>
      </c>
      <c r="D11" s="28" t="str">
        <f>VLOOKUP(Table1[[#This Row],[How would you rate your overall satisfaction level with: My School District]],Key!$A$36:$B$41,2,FALSE)</f>
        <v>Not Applicable</v>
      </c>
      <c r="E11" s="28" t="str">
        <f>VLOOKUP(Table1[[#This Row],[How would you rate your overall satisfaction level with: My School]],Key!$A$36:$B$41,2,FALSE)</f>
        <v>Not Applicable</v>
      </c>
      <c r="F11" s="28" t="str">
        <f>VLOOKUP(Table1[[#This Row],[District leadership has communicated clear actions they will take in response to previous staff survey results.]],Key!$A$44:$B$49,2,FALSE)</f>
        <v>Not Applicable</v>
      </c>
      <c r="G11" s="28" t="str">
        <f>VLOOKUP(Table1[[#This Row],[I feel safe at school.]],Key!$A$44:$B$49,2,FALSE)</f>
        <v>Not Applicable</v>
      </c>
      <c r="H11" s="28" t="str">
        <f>VLOOKUP(Table1[[#This Row],[The benefits provided by my district meet my needs. ]],Key!$A$44:$B$49,2,FALSE)</f>
        <v>Not Applicable</v>
      </c>
      <c r="I11" s="28" t="str">
        <f>VLOOKUP(Table1[[#This Row],[Someone seems to care about me at work. ]],Key!$A$44:$B$49,2,FALSE)</f>
        <v>Not Applicable</v>
      </c>
      <c r="J11" s="28" t="str">
        <f>VLOOKUP(Table1[[#This Row],[I have the materials and resources needed to do my job well. ]],Key!$A$44:$B$49,2,FALSE)</f>
        <v>Not Applicable</v>
      </c>
      <c r="K11" s="28" t="str">
        <f>VLOOKUP(Table1[[#This Row],[Most days, I have a manageable workload.]],Key!$A$44:$B$49,2,FALSE)</f>
        <v>Not Applicable</v>
      </c>
      <c r="L11" s="28" t="str">
        <f>VLOOKUP(Table1[[#This Row],[I have the training and skills I need to do my best at work.]],Key!$A$44:$B$49,2,FALSE)</f>
        <v>Not Applicable</v>
      </c>
      <c r="M11" s="28" t="str">
        <f>VLOOKUP(Table1[[#This Row],[I understand how my daily work contributes to my school district’s mission. ]],Key!$A$44:$B$49,2,FALSE)</f>
        <v>Not Applicable</v>
      </c>
      <c r="N11" s="28" t="str">
        <f>VLOOKUP(Table1[[#This Row],[My district’s mission and values are reflected in the actions of district leaders.]],Key!$A$44:$B$49,2,FALSE)</f>
        <v>Not Applicable</v>
      </c>
      <c r="O11" s="28" t="str">
        <f>VLOOKUP(Table1[[#This Row],[My district’s mission and values are reflected in the actions of school leaders.]],Key!$A$44:$B$49,2,FALSE)</f>
        <v>Not Applicable</v>
      </c>
      <c r="P11" s="28" t="str">
        <f>VLOOKUP(Table1[[#This Row],[I am treated fairly by district leaders.]],Key!$A$44:$B$49,2,FALSE)</f>
        <v>Not Applicable</v>
      </c>
      <c r="Q11" s="28" t="str">
        <f>VLOOKUP(Table1[[#This Row],[I am treated fairly by school leaders.]],Key!$A$44:$B$49,2,FALSE)</f>
        <v>Not Applicable</v>
      </c>
      <c r="R11" s="28" t="str">
        <f>VLOOKUP(Table1[[#This Row],[I am treated fairly by my colleagues.]],Key!$A$44:$B$49,2,FALSE)</f>
        <v>Not Applicable</v>
      </c>
      <c r="S11" s="28" t="str">
        <f>VLOOKUP(Table1[[#This Row],[I have ownership and control over my work.]],Key!$A$44:$B$49,2,FALSE)</f>
        <v>Not Applicable</v>
      </c>
      <c r="T11" s="28" t="str">
        <f>VLOOKUP(Table1[[#This Row],[My opinions are heard and valued by district leaders.]],Key!$A$44:$B$49,2,FALSE)</f>
        <v>Not Applicable</v>
      </c>
      <c r="U11" s="28" t="str">
        <f>VLOOKUP(Table1[[#This Row],[My opinions are heard and valued by school leaders.]],Key!$A$44:$B$49,2,FALSE)</f>
        <v>Not Applicable</v>
      </c>
      <c r="V11" s="28" t="str">
        <f>VLOOKUP(Table1[[#This Row],[In my current role, I get to do what I do best every day.]],Key!$A$44:$B$49,2,FALSE)</f>
        <v>Not Applicable</v>
      </c>
      <c r="W11" s="28" t="str">
        <f>VLOOKUP(Table1[[#This Row],[District staff are recognized for excellent work by district leaders.]],Key!$A$44:$B$49,2,FALSE)</f>
        <v>Not Applicable</v>
      </c>
      <c r="X11" s="28" t="str">
        <f>VLOOKUP(Table1[[#This Row],[District staff are recognized for excellent work by school leaders.]],Key!$A$44:$B$49,2,FALSE)</f>
        <v>Not Applicable</v>
      </c>
      <c r="Y11" s="28" t="str">
        <f>VLOOKUP(Table1[[#This Row],[I feel valued for my work as a district employee.]],Key!$A$44:$B$49,2,FALSE)</f>
        <v>Not Applicable</v>
      </c>
      <c r="Z11" s="28" t="str">
        <f>VLOOKUP(Table1[[#This Row],[In the past week, I’ve received recognition for doing my job well.]],Key!$A$44:$B$49,2,FALSE)</f>
        <v>Not Applicable</v>
      </c>
      <c r="AA11" s="28" t="str">
        <f>VLOOKUP(Table1[[#This Row],[In the past year, my district has provided opportunities for me to learn and grow as a district employee. ]],Key!$A$44:$B$49,2,FALSE)</f>
        <v>Not Applicable</v>
      </c>
      <c r="AB11" s="28" t="str">
        <f>VLOOKUP(Table1[[#This Row],[My direct supervisor supports my career aspirations and goals.]],Key!$A$44:$B$49,2,FALSE)</f>
        <v>Not Applicable</v>
      </c>
      <c r="AC11" s="28" t="str">
        <f>VLOOKUP(Table1[[#This Row],[I see a path for professional advancement in my district.]],Key!$A$44:$B$49,2,FALSE)</f>
        <v>Not Applicable</v>
      </c>
    </row>
    <row r="12" spans="1:29" ht="13.75" thickBot="1" x14ac:dyDescent="0.75">
      <c r="A12" s="5">
        <v>10</v>
      </c>
      <c r="B12" s="65" t="e">
        <f>Table1[[#This Row],[School Number]]</f>
        <v>#N/A</v>
      </c>
      <c r="C12" s="64">
        <f>Table1[[#This Row],[School Name]]</f>
        <v>0</v>
      </c>
      <c r="D12" s="28" t="str">
        <f>VLOOKUP(Table1[[#This Row],[How would you rate your overall satisfaction level with: My School District]],Key!$A$36:$B$41,2,FALSE)</f>
        <v>Not Applicable</v>
      </c>
      <c r="E12" s="28" t="str">
        <f>VLOOKUP(Table1[[#This Row],[How would you rate your overall satisfaction level with: My School]],Key!$A$36:$B$41,2,FALSE)</f>
        <v>Not Applicable</v>
      </c>
      <c r="F12" s="28" t="str">
        <f>VLOOKUP(Table1[[#This Row],[District leadership has communicated clear actions they will take in response to previous staff survey results.]],Key!$A$44:$B$49,2,FALSE)</f>
        <v>Not Applicable</v>
      </c>
      <c r="G12" s="28" t="str">
        <f>VLOOKUP(Table1[[#This Row],[I feel safe at school.]],Key!$A$44:$B$49,2,FALSE)</f>
        <v>Not Applicable</v>
      </c>
      <c r="H12" s="28" t="str">
        <f>VLOOKUP(Table1[[#This Row],[The benefits provided by my district meet my needs. ]],Key!$A$44:$B$49,2,FALSE)</f>
        <v>Not Applicable</v>
      </c>
      <c r="I12" s="28" t="str">
        <f>VLOOKUP(Table1[[#This Row],[Someone seems to care about me at work. ]],Key!$A$44:$B$49,2,FALSE)</f>
        <v>Not Applicable</v>
      </c>
      <c r="J12" s="28" t="str">
        <f>VLOOKUP(Table1[[#This Row],[I have the materials and resources needed to do my job well. ]],Key!$A$44:$B$49,2,FALSE)</f>
        <v>Not Applicable</v>
      </c>
      <c r="K12" s="28" t="str">
        <f>VLOOKUP(Table1[[#This Row],[Most days, I have a manageable workload.]],Key!$A$44:$B$49,2,FALSE)</f>
        <v>Not Applicable</v>
      </c>
      <c r="L12" s="28" t="str">
        <f>VLOOKUP(Table1[[#This Row],[I have the training and skills I need to do my best at work.]],Key!$A$44:$B$49,2,FALSE)</f>
        <v>Not Applicable</v>
      </c>
      <c r="M12" s="28" t="str">
        <f>VLOOKUP(Table1[[#This Row],[I understand how my daily work contributes to my school district’s mission. ]],Key!$A$44:$B$49,2,FALSE)</f>
        <v>Not Applicable</v>
      </c>
      <c r="N12" s="28" t="str">
        <f>VLOOKUP(Table1[[#This Row],[My district’s mission and values are reflected in the actions of district leaders.]],Key!$A$44:$B$49,2,FALSE)</f>
        <v>Not Applicable</v>
      </c>
      <c r="O12" s="28" t="str">
        <f>VLOOKUP(Table1[[#This Row],[My district’s mission and values are reflected in the actions of school leaders.]],Key!$A$44:$B$49,2,FALSE)</f>
        <v>Not Applicable</v>
      </c>
      <c r="P12" s="28" t="str">
        <f>VLOOKUP(Table1[[#This Row],[I am treated fairly by district leaders.]],Key!$A$44:$B$49,2,FALSE)</f>
        <v>Not Applicable</v>
      </c>
      <c r="Q12" s="28" t="str">
        <f>VLOOKUP(Table1[[#This Row],[I am treated fairly by school leaders.]],Key!$A$44:$B$49,2,FALSE)</f>
        <v>Not Applicable</v>
      </c>
      <c r="R12" s="28" t="str">
        <f>VLOOKUP(Table1[[#This Row],[I am treated fairly by my colleagues.]],Key!$A$44:$B$49,2,FALSE)</f>
        <v>Not Applicable</v>
      </c>
      <c r="S12" s="28" t="str">
        <f>VLOOKUP(Table1[[#This Row],[I have ownership and control over my work.]],Key!$A$44:$B$49,2,FALSE)</f>
        <v>Not Applicable</v>
      </c>
      <c r="T12" s="28" t="str">
        <f>VLOOKUP(Table1[[#This Row],[My opinions are heard and valued by district leaders.]],Key!$A$44:$B$49,2,FALSE)</f>
        <v>Not Applicable</v>
      </c>
      <c r="U12" s="28" t="str">
        <f>VLOOKUP(Table1[[#This Row],[My opinions are heard and valued by school leaders.]],Key!$A$44:$B$49,2,FALSE)</f>
        <v>Not Applicable</v>
      </c>
      <c r="V12" s="28" t="str">
        <f>VLOOKUP(Table1[[#This Row],[In my current role, I get to do what I do best every day.]],Key!$A$44:$B$49,2,FALSE)</f>
        <v>Not Applicable</v>
      </c>
      <c r="W12" s="28" t="str">
        <f>VLOOKUP(Table1[[#This Row],[District staff are recognized for excellent work by district leaders.]],Key!$A$44:$B$49,2,FALSE)</f>
        <v>Not Applicable</v>
      </c>
      <c r="X12" s="28" t="str">
        <f>VLOOKUP(Table1[[#This Row],[District staff are recognized for excellent work by school leaders.]],Key!$A$44:$B$49,2,FALSE)</f>
        <v>Not Applicable</v>
      </c>
      <c r="Y12" s="28" t="str">
        <f>VLOOKUP(Table1[[#This Row],[I feel valued for my work as a district employee.]],Key!$A$44:$B$49,2,FALSE)</f>
        <v>Not Applicable</v>
      </c>
      <c r="Z12" s="28" t="str">
        <f>VLOOKUP(Table1[[#This Row],[In the past week, I’ve received recognition for doing my job well.]],Key!$A$44:$B$49,2,FALSE)</f>
        <v>Not Applicable</v>
      </c>
      <c r="AA12" s="28" t="str">
        <f>VLOOKUP(Table1[[#This Row],[In the past year, my district has provided opportunities for me to learn and grow as a district employee. ]],Key!$A$44:$B$49,2,FALSE)</f>
        <v>Not Applicable</v>
      </c>
      <c r="AB12" s="28" t="str">
        <f>VLOOKUP(Table1[[#This Row],[My direct supervisor supports my career aspirations and goals.]],Key!$A$44:$B$49,2,FALSE)</f>
        <v>Not Applicable</v>
      </c>
      <c r="AC12" s="28" t="str">
        <f>VLOOKUP(Table1[[#This Row],[I see a path for professional advancement in my district.]],Key!$A$44:$B$49,2,FALSE)</f>
        <v>Not Applicable</v>
      </c>
    </row>
    <row r="13" spans="1:29" ht="13.75" thickBot="1" x14ac:dyDescent="0.75">
      <c r="A13" s="5">
        <v>11</v>
      </c>
      <c r="B13" s="65" t="e">
        <f>Table1[[#This Row],[School Number]]</f>
        <v>#N/A</v>
      </c>
      <c r="C13" s="64">
        <f>Table1[[#This Row],[School Name]]</f>
        <v>0</v>
      </c>
      <c r="D13" s="28" t="str">
        <f>VLOOKUP(Table1[[#This Row],[How would you rate your overall satisfaction level with: My School District]],Key!$A$36:$B$41,2,FALSE)</f>
        <v>Not Applicable</v>
      </c>
      <c r="E13" s="28" t="str">
        <f>VLOOKUP(Table1[[#This Row],[How would you rate your overall satisfaction level with: My School]],Key!$A$36:$B$41,2,FALSE)</f>
        <v>Not Applicable</v>
      </c>
      <c r="F13" s="28" t="str">
        <f>VLOOKUP(Table1[[#This Row],[District leadership has communicated clear actions they will take in response to previous staff survey results.]],Key!$A$44:$B$49,2,FALSE)</f>
        <v>Not Applicable</v>
      </c>
      <c r="G13" s="28" t="str">
        <f>VLOOKUP(Table1[[#This Row],[I feel safe at school.]],Key!$A$44:$B$49,2,FALSE)</f>
        <v>Not Applicable</v>
      </c>
      <c r="H13" s="28" t="str">
        <f>VLOOKUP(Table1[[#This Row],[The benefits provided by my district meet my needs. ]],Key!$A$44:$B$49,2,FALSE)</f>
        <v>Not Applicable</v>
      </c>
      <c r="I13" s="28" t="str">
        <f>VLOOKUP(Table1[[#This Row],[Someone seems to care about me at work. ]],Key!$A$44:$B$49,2,FALSE)</f>
        <v>Not Applicable</v>
      </c>
      <c r="J13" s="28" t="str">
        <f>VLOOKUP(Table1[[#This Row],[I have the materials and resources needed to do my job well. ]],Key!$A$44:$B$49,2,FALSE)</f>
        <v>Not Applicable</v>
      </c>
      <c r="K13" s="28" t="str">
        <f>VLOOKUP(Table1[[#This Row],[Most days, I have a manageable workload.]],Key!$A$44:$B$49,2,FALSE)</f>
        <v>Not Applicable</v>
      </c>
      <c r="L13" s="28" t="str">
        <f>VLOOKUP(Table1[[#This Row],[I have the training and skills I need to do my best at work.]],Key!$A$44:$B$49,2,FALSE)</f>
        <v>Not Applicable</v>
      </c>
      <c r="M13" s="28" t="str">
        <f>VLOOKUP(Table1[[#This Row],[I understand how my daily work contributes to my school district’s mission. ]],Key!$A$44:$B$49,2,FALSE)</f>
        <v>Not Applicable</v>
      </c>
      <c r="N13" s="28" t="str">
        <f>VLOOKUP(Table1[[#This Row],[My district’s mission and values are reflected in the actions of district leaders.]],Key!$A$44:$B$49,2,FALSE)</f>
        <v>Not Applicable</v>
      </c>
      <c r="O13" s="28" t="str">
        <f>VLOOKUP(Table1[[#This Row],[My district’s mission and values are reflected in the actions of school leaders.]],Key!$A$44:$B$49,2,FALSE)</f>
        <v>Not Applicable</v>
      </c>
      <c r="P13" s="28" t="str">
        <f>VLOOKUP(Table1[[#This Row],[I am treated fairly by district leaders.]],Key!$A$44:$B$49,2,FALSE)</f>
        <v>Not Applicable</v>
      </c>
      <c r="Q13" s="28" t="str">
        <f>VLOOKUP(Table1[[#This Row],[I am treated fairly by school leaders.]],Key!$A$44:$B$49,2,FALSE)</f>
        <v>Not Applicable</v>
      </c>
      <c r="R13" s="28" t="str">
        <f>VLOOKUP(Table1[[#This Row],[I am treated fairly by my colleagues.]],Key!$A$44:$B$49,2,FALSE)</f>
        <v>Not Applicable</v>
      </c>
      <c r="S13" s="28" t="str">
        <f>VLOOKUP(Table1[[#This Row],[I have ownership and control over my work.]],Key!$A$44:$B$49,2,FALSE)</f>
        <v>Not Applicable</v>
      </c>
      <c r="T13" s="28" t="str">
        <f>VLOOKUP(Table1[[#This Row],[My opinions are heard and valued by district leaders.]],Key!$A$44:$B$49,2,FALSE)</f>
        <v>Not Applicable</v>
      </c>
      <c r="U13" s="28" t="str">
        <f>VLOOKUP(Table1[[#This Row],[My opinions are heard and valued by school leaders.]],Key!$A$44:$B$49,2,FALSE)</f>
        <v>Not Applicable</v>
      </c>
      <c r="V13" s="28" t="str">
        <f>VLOOKUP(Table1[[#This Row],[In my current role, I get to do what I do best every day.]],Key!$A$44:$B$49,2,FALSE)</f>
        <v>Not Applicable</v>
      </c>
      <c r="W13" s="28" t="str">
        <f>VLOOKUP(Table1[[#This Row],[District staff are recognized for excellent work by district leaders.]],Key!$A$44:$B$49,2,FALSE)</f>
        <v>Not Applicable</v>
      </c>
      <c r="X13" s="28" t="str">
        <f>VLOOKUP(Table1[[#This Row],[District staff are recognized for excellent work by school leaders.]],Key!$A$44:$B$49,2,FALSE)</f>
        <v>Not Applicable</v>
      </c>
      <c r="Y13" s="28" t="str">
        <f>VLOOKUP(Table1[[#This Row],[I feel valued for my work as a district employee.]],Key!$A$44:$B$49,2,FALSE)</f>
        <v>Not Applicable</v>
      </c>
      <c r="Z13" s="28" t="str">
        <f>VLOOKUP(Table1[[#This Row],[In the past week, I’ve received recognition for doing my job well.]],Key!$A$44:$B$49,2,FALSE)</f>
        <v>Not Applicable</v>
      </c>
      <c r="AA13" s="28" t="str">
        <f>VLOOKUP(Table1[[#This Row],[In the past year, my district has provided opportunities for me to learn and grow as a district employee. ]],Key!$A$44:$B$49,2,FALSE)</f>
        <v>Not Applicable</v>
      </c>
      <c r="AB13" s="28" t="str">
        <f>VLOOKUP(Table1[[#This Row],[My direct supervisor supports my career aspirations and goals.]],Key!$A$44:$B$49,2,FALSE)</f>
        <v>Not Applicable</v>
      </c>
      <c r="AC13" s="28" t="str">
        <f>VLOOKUP(Table1[[#This Row],[I see a path for professional advancement in my district.]],Key!$A$44:$B$49,2,FALSE)</f>
        <v>Not Applicable</v>
      </c>
    </row>
    <row r="14" spans="1:29" ht="13.75" thickBot="1" x14ac:dyDescent="0.75">
      <c r="A14" s="5">
        <v>12</v>
      </c>
      <c r="B14" s="65" t="e">
        <f>Table1[[#This Row],[School Number]]</f>
        <v>#N/A</v>
      </c>
      <c r="C14" s="64">
        <f>Table1[[#This Row],[School Name]]</f>
        <v>0</v>
      </c>
      <c r="D14" s="28" t="str">
        <f>VLOOKUP(Table1[[#This Row],[How would you rate your overall satisfaction level with: My School District]],Key!$A$36:$B$41,2,FALSE)</f>
        <v>Not Applicable</v>
      </c>
      <c r="E14" s="28" t="str">
        <f>VLOOKUP(Table1[[#This Row],[How would you rate your overall satisfaction level with: My School]],Key!$A$36:$B$41,2,FALSE)</f>
        <v>Not Applicable</v>
      </c>
      <c r="F14" s="28" t="str">
        <f>VLOOKUP(Table1[[#This Row],[District leadership has communicated clear actions they will take in response to previous staff survey results.]],Key!$A$44:$B$49,2,FALSE)</f>
        <v>Not Applicable</v>
      </c>
      <c r="G14" s="28" t="str">
        <f>VLOOKUP(Table1[[#This Row],[I feel safe at school.]],Key!$A$44:$B$49,2,FALSE)</f>
        <v>Not Applicable</v>
      </c>
      <c r="H14" s="28" t="str">
        <f>VLOOKUP(Table1[[#This Row],[The benefits provided by my district meet my needs. ]],Key!$A$44:$B$49,2,FALSE)</f>
        <v>Not Applicable</v>
      </c>
      <c r="I14" s="28" t="str">
        <f>VLOOKUP(Table1[[#This Row],[Someone seems to care about me at work. ]],Key!$A$44:$B$49,2,FALSE)</f>
        <v>Not Applicable</v>
      </c>
      <c r="J14" s="28" t="str">
        <f>VLOOKUP(Table1[[#This Row],[I have the materials and resources needed to do my job well. ]],Key!$A$44:$B$49,2,FALSE)</f>
        <v>Not Applicable</v>
      </c>
      <c r="K14" s="28" t="str">
        <f>VLOOKUP(Table1[[#This Row],[Most days, I have a manageable workload.]],Key!$A$44:$B$49,2,FALSE)</f>
        <v>Not Applicable</v>
      </c>
      <c r="L14" s="28" t="str">
        <f>VLOOKUP(Table1[[#This Row],[I have the training and skills I need to do my best at work.]],Key!$A$44:$B$49,2,FALSE)</f>
        <v>Not Applicable</v>
      </c>
      <c r="M14" s="28" t="str">
        <f>VLOOKUP(Table1[[#This Row],[I understand how my daily work contributes to my school district’s mission. ]],Key!$A$44:$B$49,2,FALSE)</f>
        <v>Not Applicable</v>
      </c>
      <c r="N14" s="28" t="str">
        <f>VLOOKUP(Table1[[#This Row],[My district’s mission and values are reflected in the actions of district leaders.]],Key!$A$44:$B$49,2,FALSE)</f>
        <v>Not Applicable</v>
      </c>
      <c r="O14" s="28" t="str">
        <f>VLOOKUP(Table1[[#This Row],[My district’s mission and values are reflected in the actions of school leaders.]],Key!$A$44:$B$49,2,FALSE)</f>
        <v>Not Applicable</v>
      </c>
      <c r="P14" s="28" t="str">
        <f>VLOOKUP(Table1[[#This Row],[I am treated fairly by district leaders.]],Key!$A$44:$B$49,2,FALSE)</f>
        <v>Not Applicable</v>
      </c>
      <c r="Q14" s="28" t="str">
        <f>VLOOKUP(Table1[[#This Row],[I am treated fairly by school leaders.]],Key!$A$44:$B$49,2,FALSE)</f>
        <v>Not Applicable</v>
      </c>
      <c r="R14" s="28" t="str">
        <f>VLOOKUP(Table1[[#This Row],[I am treated fairly by my colleagues.]],Key!$A$44:$B$49,2,FALSE)</f>
        <v>Not Applicable</v>
      </c>
      <c r="S14" s="28" t="str">
        <f>VLOOKUP(Table1[[#This Row],[I have ownership and control over my work.]],Key!$A$44:$B$49,2,FALSE)</f>
        <v>Not Applicable</v>
      </c>
      <c r="T14" s="28" t="str">
        <f>VLOOKUP(Table1[[#This Row],[My opinions are heard and valued by district leaders.]],Key!$A$44:$B$49,2,FALSE)</f>
        <v>Not Applicable</v>
      </c>
      <c r="U14" s="28" t="str">
        <f>VLOOKUP(Table1[[#This Row],[My opinions are heard and valued by school leaders.]],Key!$A$44:$B$49,2,FALSE)</f>
        <v>Not Applicable</v>
      </c>
      <c r="V14" s="28" t="str">
        <f>VLOOKUP(Table1[[#This Row],[In my current role, I get to do what I do best every day.]],Key!$A$44:$B$49,2,FALSE)</f>
        <v>Not Applicable</v>
      </c>
      <c r="W14" s="28" t="str">
        <f>VLOOKUP(Table1[[#This Row],[District staff are recognized for excellent work by district leaders.]],Key!$A$44:$B$49,2,FALSE)</f>
        <v>Not Applicable</v>
      </c>
      <c r="X14" s="28" t="str">
        <f>VLOOKUP(Table1[[#This Row],[District staff are recognized for excellent work by school leaders.]],Key!$A$44:$B$49,2,FALSE)</f>
        <v>Not Applicable</v>
      </c>
      <c r="Y14" s="28" t="str">
        <f>VLOOKUP(Table1[[#This Row],[I feel valued for my work as a district employee.]],Key!$A$44:$B$49,2,FALSE)</f>
        <v>Not Applicable</v>
      </c>
      <c r="Z14" s="28" t="str">
        <f>VLOOKUP(Table1[[#This Row],[In the past week, I’ve received recognition for doing my job well.]],Key!$A$44:$B$49,2,FALSE)</f>
        <v>Not Applicable</v>
      </c>
      <c r="AA14" s="28" t="str">
        <f>VLOOKUP(Table1[[#This Row],[In the past year, my district has provided opportunities for me to learn and grow as a district employee. ]],Key!$A$44:$B$49,2,FALSE)</f>
        <v>Not Applicable</v>
      </c>
      <c r="AB14" s="28" t="str">
        <f>VLOOKUP(Table1[[#This Row],[My direct supervisor supports my career aspirations and goals.]],Key!$A$44:$B$49,2,FALSE)</f>
        <v>Not Applicable</v>
      </c>
      <c r="AC14" s="28" t="str">
        <f>VLOOKUP(Table1[[#This Row],[I see a path for professional advancement in my district.]],Key!$A$44:$B$49,2,FALSE)</f>
        <v>Not Applicable</v>
      </c>
    </row>
    <row r="15" spans="1:29" ht="13.75" thickBot="1" x14ac:dyDescent="0.75">
      <c r="A15" s="5">
        <v>13</v>
      </c>
      <c r="B15" s="65" t="e">
        <f>Table1[[#This Row],[School Number]]</f>
        <v>#N/A</v>
      </c>
      <c r="C15" s="64">
        <f>Table1[[#This Row],[School Name]]</f>
        <v>0</v>
      </c>
      <c r="D15" s="28" t="str">
        <f>VLOOKUP(Table1[[#This Row],[How would you rate your overall satisfaction level with: My School District]],Key!$A$36:$B$41,2,FALSE)</f>
        <v>Not Applicable</v>
      </c>
      <c r="E15" s="28" t="str">
        <f>VLOOKUP(Table1[[#This Row],[How would you rate your overall satisfaction level with: My School]],Key!$A$36:$B$41,2,FALSE)</f>
        <v>Not Applicable</v>
      </c>
      <c r="F15" s="28" t="str">
        <f>VLOOKUP(Table1[[#This Row],[District leadership has communicated clear actions they will take in response to previous staff survey results.]],Key!$A$44:$B$49,2,FALSE)</f>
        <v>Not Applicable</v>
      </c>
      <c r="G15" s="28" t="str">
        <f>VLOOKUP(Table1[[#This Row],[I feel safe at school.]],Key!$A$44:$B$49,2,FALSE)</f>
        <v>Not Applicable</v>
      </c>
      <c r="H15" s="28" t="str">
        <f>VLOOKUP(Table1[[#This Row],[The benefits provided by my district meet my needs. ]],Key!$A$44:$B$49,2,FALSE)</f>
        <v>Not Applicable</v>
      </c>
      <c r="I15" s="28" t="str">
        <f>VLOOKUP(Table1[[#This Row],[Someone seems to care about me at work. ]],Key!$A$44:$B$49,2,FALSE)</f>
        <v>Not Applicable</v>
      </c>
      <c r="J15" s="28" t="str">
        <f>VLOOKUP(Table1[[#This Row],[I have the materials and resources needed to do my job well. ]],Key!$A$44:$B$49,2,FALSE)</f>
        <v>Not Applicable</v>
      </c>
      <c r="K15" s="28" t="str">
        <f>VLOOKUP(Table1[[#This Row],[Most days, I have a manageable workload.]],Key!$A$44:$B$49,2,FALSE)</f>
        <v>Not Applicable</v>
      </c>
      <c r="L15" s="28" t="str">
        <f>VLOOKUP(Table1[[#This Row],[I have the training and skills I need to do my best at work.]],Key!$A$44:$B$49,2,FALSE)</f>
        <v>Not Applicable</v>
      </c>
      <c r="M15" s="28" t="str">
        <f>VLOOKUP(Table1[[#This Row],[I understand how my daily work contributes to my school district’s mission. ]],Key!$A$44:$B$49,2,FALSE)</f>
        <v>Not Applicable</v>
      </c>
      <c r="N15" s="28" t="str">
        <f>VLOOKUP(Table1[[#This Row],[My district’s mission and values are reflected in the actions of district leaders.]],Key!$A$44:$B$49,2,FALSE)</f>
        <v>Not Applicable</v>
      </c>
      <c r="O15" s="28" t="str">
        <f>VLOOKUP(Table1[[#This Row],[My district’s mission and values are reflected in the actions of school leaders.]],Key!$A$44:$B$49,2,FALSE)</f>
        <v>Not Applicable</v>
      </c>
      <c r="P15" s="28" t="str">
        <f>VLOOKUP(Table1[[#This Row],[I am treated fairly by district leaders.]],Key!$A$44:$B$49,2,FALSE)</f>
        <v>Not Applicable</v>
      </c>
      <c r="Q15" s="28" t="str">
        <f>VLOOKUP(Table1[[#This Row],[I am treated fairly by school leaders.]],Key!$A$44:$B$49,2,FALSE)</f>
        <v>Not Applicable</v>
      </c>
      <c r="R15" s="28" t="str">
        <f>VLOOKUP(Table1[[#This Row],[I am treated fairly by my colleagues.]],Key!$A$44:$B$49,2,FALSE)</f>
        <v>Not Applicable</v>
      </c>
      <c r="S15" s="28" t="str">
        <f>VLOOKUP(Table1[[#This Row],[I have ownership and control over my work.]],Key!$A$44:$B$49,2,FALSE)</f>
        <v>Not Applicable</v>
      </c>
      <c r="T15" s="28" t="str">
        <f>VLOOKUP(Table1[[#This Row],[My opinions are heard and valued by district leaders.]],Key!$A$44:$B$49,2,FALSE)</f>
        <v>Not Applicable</v>
      </c>
      <c r="U15" s="28" t="str">
        <f>VLOOKUP(Table1[[#This Row],[My opinions are heard and valued by school leaders.]],Key!$A$44:$B$49,2,FALSE)</f>
        <v>Not Applicable</v>
      </c>
      <c r="V15" s="28" t="str">
        <f>VLOOKUP(Table1[[#This Row],[In my current role, I get to do what I do best every day.]],Key!$A$44:$B$49,2,FALSE)</f>
        <v>Not Applicable</v>
      </c>
      <c r="W15" s="28" t="str">
        <f>VLOOKUP(Table1[[#This Row],[District staff are recognized for excellent work by district leaders.]],Key!$A$44:$B$49,2,FALSE)</f>
        <v>Not Applicable</v>
      </c>
      <c r="X15" s="28" t="str">
        <f>VLOOKUP(Table1[[#This Row],[District staff are recognized for excellent work by school leaders.]],Key!$A$44:$B$49,2,FALSE)</f>
        <v>Not Applicable</v>
      </c>
      <c r="Y15" s="28" t="str">
        <f>VLOOKUP(Table1[[#This Row],[I feel valued for my work as a district employee.]],Key!$A$44:$B$49,2,FALSE)</f>
        <v>Not Applicable</v>
      </c>
      <c r="Z15" s="28" t="str">
        <f>VLOOKUP(Table1[[#This Row],[In the past week, I’ve received recognition for doing my job well.]],Key!$A$44:$B$49,2,FALSE)</f>
        <v>Not Applicable</v>
      </c>
      <c r="AA15" s="28" t="str">
        <f>VLOOKUP(Table1[[#This Row],[In the past year, my district has provided opportunities for me to learn and grow as a district employee. ]],Key!$A$44:$B$49,2,FALSE)</f>
        <v>Not Applicable</v>
      </c>
      <c r="AB15" s="28" t="str">
        <f>VLOOKUP(Table1[[#This Row],[My direct supervisor supports my career aspirations and goals.]],Key!$A$44:$B$49,2,FALSE)</f>
        <v>Not Applicable</v>
      </c>
      <c r="AC15" s="28" t="str">
        <f>VLOOKUP(Table1[[#This Row],[I see a path for professional advancement in my district.]],Key!$A$44:$B$49,2,FALSE)</f>
        <v>Not Applicable</v>
      </c>
    </row>
    <row r="16" spans="1:29" ht="13.75" thickBot="1" x14ac:dyDescent="0.75">
      <c r="A16" s="5">
        <v>14</v>
      </c>
      <c r="B16" s="65" t="e">
        <f>Table1[[#This Row],[School Number]]</f>
        <v>#N/A</v>
      </c>
      <c r="C16" s="64">
        <f>Table1[[#This Row],[School Name]]</f>
        <v>0</v>
      </c>
      <c r="D16" s="28" t="str">
        <f>VLOOKUP(Table1[[#This Row],[How would you rate your overall satisfaction level with: My School District]],Key!$A$36:$B$41,2,FALSE)</f>
        <v>Not Applicable</v>
      </c>
      <c r="E16" s="28" t="str">
        <f>VLOOKUP(Table1[[#This Row],[How would you rate your overall satisfaction level with: My School]],Key!$A$36:$B$41,2,FALSE)</f>
        <v>Not Applicable</v>
      </c>
      <c r="F16" s="28" t="str">
        <f>VLOOKUP(Table1[[#This Row],[District leadership has communicated clear actions they will take in response to previous staff survey results.]],Key!$A$44:$B$49,2,FALSE)</f>
        <v>Not Applicable</v>
      </c>
      <c r="G16" s="28" t="str">
        <f>VLOOKUP(Table1[[#This Row],[I feel safe at school.]],Key!$A$44:$B$49,2,FALSE)</f>
        <v>Not Applicable</v>
      </c>
      <c r="H16" s="28" t="str">
        <f>VLOOKUP(Table1[[#This Row],[The benefits provided by my district meet my needs. ]],Key!$A$44:$B$49,2,FALSE)</f>
        <v>Not Applicable</v>
      </c>
      <c r="I16" s="28" t="str">
        <f>VLOOKUP(Table1[[#This Row],[Someone seems to care about me at work. ]],Key!$A$44:$B$49,2,FALSE)</f>
        <v>Not Applicable</v>
      </c>
      <c r="J16" s="28" t="str">
        <f>VLOOKUP(Table1[[#This Row],[I have the materials and resources needed to do my job well. ]],Key!$A$44:$B$49,2,FALSE)</f>
        <v>Not Applicable</v>
      </c>
      <c r="K16" s="28" t="str">
        <f>VLOOKUP(Table1[[#This Row],[Most days, I have a manageable workload.]],Key!$A$44:$B$49,2,FALSE)</f>
        <v>Not Applicable</v>
      </c>
      <c r="L16" s="28" t="str">
        <f>VLOOKUP(Table1[[#This Row],[I have the training and skills I need to do my best at work.]],Key!$A$44:$B$49,2,FALSE)</f>
        <v>Not Applicable</v>
      </c>
      <c r="M16" s="28" t="str">
        <f>VLOOKUP(Table1[[#This Row],[I understand how my daily work contributes to my school district’s mission. ]],Key!$A$44:$B$49,2,FALSE)</f>
        <v>Not Applicable</v>
      </c>
      <c r="N16" s="28" t="str">
        <f>VLOOKUP(Table1[[#This Row],[My district’s mission and values are reflected in the actions of district leaders.]],Key!$A$44:$B$49,2,FALSE)</f>
        <v>Not Applicable</v>
      </c>
      <c r="O16" s="28" t="str">
        <f>VLOOKUP(Table1[[#This Row],[My district’s mission and values are reflected in the actions of school leaders.]],Key!$A$44:$B$49,2,FALSE)</f>
        <v>Not Applicable</v>
      </c>
      <c r="P16" s="28" t="str">
        <f>VLOOKUP(Table1[[#This Row],[I am treated fairly by district leaders.]],Key!$A$44:$B$49,2,FALSE)</f>
        <v>Not Applicable</v>
      </c>
      <c r="Q16" s="28" t="str">
        <f>VLOOKUP(Table1[[#This Row],[I am treated fairly by school leaders.]],Key!$A$44:$B$49,2,FALSE)</f>
        <v>Not Applicable</v>
      </c>
      <c r="R16" s="28" t="str">
        <f>VLOOKUP(Table1[[#This Row],[I am treated fairly by my colleagues.]],Key!$A$44:$B$49,2,FALSE)</f>
        <v>Not Applicable</v>
      </c>
      <c r="S16" s="28" t="str">
        <f>VLOOKUP(Table1[[#This Row],[I have ownership and control over my work.]],Key!$A$44:$B$49,2,FALSE)</f>
        <v>Not Applicable</v>
      </c>
      <c r="T16" s="28" t="str">
        <f>VLOOKUP(Table1[[#This Row],[My opinions are heard and valued by district leaders.]],Key!$A$44:$B$49,2,FALSE)</f>
        <v>Not Applicable</v>
      </c>
      <c r="U16" s="28" t="str">
        <f>VLOOKUP(Table1[[#This Row],[My opinions are heard and valued by school leaders.]],Key!$A$44:$B$49,2,FALSE)</f>
        <v>Not Applicable</v>
      </c>
      <c r="V16" s="28" t="str">
        <f>VLOOKUP(Table1[[#This Row],[In my current role, I get to do what I do best every day.]],Key!$A$44:$B$49,2,FALSE)</f>
        <v>Not Applicable</v>
      </c>
      <c r="W16" s="28" t="str">
        <f>VLOOKUP(Table1[[#This Row],[District staff are recognized for excellent work by district leaders.]],Key!$A$44:$B$49,2,FALSE)</f>
        <v>Not Applicable</v>
      </c>
      <c r="X16" s="28" t="str">
        <f>VLOOKUP(Table1[[#This Row],[District staff are recognized for excellent work by school leaders.]],Key!$A$44:$B$49,2,FALSE)</f>
        <v>Not Applicable</v>
      </c>
      <c r="Y16" s="28" t="str">
        <f>VLOOKUP(Table1[[#This Row],[I feel valued for my work as a district employee.]],Key!$A$44:$B$49,2,FALSE)</f>
        <v>Not Applicable</v>
      </c>
      <c r="Z16" s="28" t="str">
        <f>VLOOKUP(Table1[[#This Row],[In the past week, I’ve received recognition for doing my job well.]],Key!$A$44:$B$49,2,FALSE)</f>
        <v>Not Applicable</v>
      </c>
      <c r="AA16" s="28" t="str">
        <f>VLOOKUP(Table1[[#This Row],[In the past year, my district has provided opportunities for me to learn and grow as a district employee. ]],Key!$A$44:$B$49,2,FALSE)</f>
        <v>Not Applicable</v>
      </c>
      <c r="AB16" s="28" t="str">
        <f>VLOOKUP(Table1[[#This Row],[My direct supervisor supports my career aspirations and goals.]],Key!$A$44:$B$49,2,FALSE)</f>
        <v>Not Applicable</v>
      </c>
      <c r="AC16" s="28" t="str">
        <f>VLOOKUP(Table1[[#This Row],[I see a path for professional advancement in my district.]],Key!$A$44:$B$49,2,FALSE)</f>
        <v>Not Applicable</v>
      </c>
    </row>
    <row r="17" spans="1:29" ht="13.75" thickBot="1" x14ac:dyDescent="0.75">
      <c r="A17" s="5">
        <v>15</v>
      </c>
      <c r="B17" s="65" t="e">
        <f>Table1[[#This Row],[School Number]]</f>
        <v>#N/A</v>
      </c>
      <c r="C17" s="64">
        <f>Table1[[#This Row],[School Name]]</f>
        <v>0</v>
      </c>
      <c r="D17" s="28" t="str">
        <f>VLOOKUP(Table1[[#This Row],[How would you rate your overall satisfaction level with: My School District]],Key!$A$36:$B$41,2,FALSE)</f>
        <v>Not Applicable</v>
      </c>
      <c r="E17" s="28" t="str">
        <f>VLOOKUP(Table1[[#This Row],[How would you rate your overall satisfaction level with: My School]],Key!$A$36:$B$41,2,FALSE)</f>
        <v>Not Applicable</v>
      </c>
      <c r="F17" s="28" t="str">
        <f>VLOOKUP(Table1[[#This Row],[District leadership has communicated clear actions they will take in response to previous staff survey results.]],Key!$A$44:$B$49,2,FALSE)</f>
        <v>Not Applicable</v>
      </c>
      <c r="G17" s="28" t="str">
        <f>VLOOKUP(Table1[[#This Row],[I feel safe at school.]],Key!$A$44:$B$49,2,FALSE)</f>
        <v>Not Applicable</v>
      </c>
      <c r="H17" s="28" t="str">
        <f>VLOOKUP(Table1[[#This Row],[The benefits provided by my district meet my needs. ]],Key!$A$44:$B$49,2,FALSE)</f>
        <v>Not Applicable</v>
      </c>
      <c r="I17" s="28" t="str">
        <f>VLOOKUP(Table1[[#This Row],[Someone seems to care about me at work. ]],Key!$A$44:$B$49,2,FALSE)</f>
        <v>Not Applicable</v>
      </c>
      <c r="J17" s="28" t="str">
        <f>VLOOKUP(Table1[[#This Row],[I have the materials and resources needed to do my job well. ]],Key!$A$44:$B$49,2,FALSE)</f>
        <v>Not Applicable</v>
      </c>
      <c r="K17" s="28" t="str">
        <f>VLOOKUP(Table1[[#This Row],[Most days, I have a manageable workload.]],Key!$A$44:$B$49,2,FALSE)</f>
        <v>Not Applicable</v>
      </c>
      <c r="L17" s="28" t="str">
        <f>VLOOKUP(Table1[[#This Row],[I have the training and skills I need to do my best at work.]],Key!$A$44:$B$49,2,FALSE)</f>
        <v>Not Applicable</v>
      </c>
      <c r="M17" s="28" t="str">
        <f>VLOOKUP(Table1[[#This Row],[I understand how my daily work contributes to my school district’s mission. ]],Key!$A$44:$B$49,2,FALSE)</f>
        <v>Not Applicable</v>
      </c>
      <c r="N17" s="28" t="str">
        <f>VLOOKUP(Table1[[#This Row],[My district’s mission and values are reflected in the actions of district leaders.]],Key!$A$44:$B$49,2,FALSE)</f>
        <v>Not Applicable</v>
      </c>
      <c r="O17" s="28" t="str">
        <f>VLOOKUP(Table1[[#This Row],[My district’s mission and values are reflected in the actions of school leaders.]],Key!$A$44:$B$49,2,FALSE)</f>
        <v>Not Applicable</v>
      </c>
      <c r="P17" s="28" t="str">
        <f>VLOOKUP(Table1[[#This Row],[I am treated fairly by district leaders.]],Key!$A$44:$B$49,2,FALSE)</f>
        <v>Not Applicable</v>
      </c>
      <c r="Q17" s="28" t="str">
        <f>VLOOKUP(Table1[[#This Row],[I am treated fairly by school leaders.]],Key!$A$44:$B$49,2,FALSE)</f>
        <v>Not Applicable</v>
      </c>
      <c r="R17" s="28" t="str">
        <f>VLOOKUP(Table1[[#This Row],[I am treated fairly by my colleagues.]],Key!$A$44:$B$49,2,FALSE)</f>
        <v>Not Applicable</v>
      </c>
      <c r="S17" s="28" t="str">
        <f>VLOOKUP(Table1[[#This Row],[I have ownership and control over my work.]],Key!$A$44:$B$49,2,FALSE)</f>
        <v>Not Applicable</v>
      </c>
      <c r="T17" s="28" t="str">
        <f>VLOOKUP(Table1[[#This Row],[My opinions are heard and valued by district leaders.]],Key!$A$44:$B$49,2,FALSE)</f>
        <v>Not Applicable</v>
      </c>
      <c r="U17" s="28" t="str">
        <f>VLOOKUP(Table1[[#This Row],[My opinions are heard and valued by school leaders.]],Key!$A$44:$B$49,2,FALSE)</f>
        <v>Not Applicable</v>
      </c>
      <c r="V17" s="28" t="str">
        <f>VLOOKUP(Table1[[#This Row],[In my current role, I get to do what I do best every day.]],Key!$A$44:$B$49,2,FALSE)</f>
        <v>Not Applicable</v>
      </c>
      <c r="W17" s="28" t="str">
        <f>VLOOKUP(Table1[[#This Row],[District staff are recognized for excellent work by district leaders.]],Key!$A$44:$B$49,2,FALSE)</f>
        <v>Not Applicable</v>
      </c>
      <c r="X17" s="28" t="str">
        <f>VLOOKUP(Table1[[#This Row],[District staff are recognized for excellent work by school leaders.]],Key!$A$44:$B$49,2,FALSE)</f>
        <v>Not Applicable</v>
      </c>
      <c r="Y17" s="28" t="str">
        <f>VLOOKUP(Table1[[#This Row],[I feel valued for my work as a district employee.]],Key!$A$44:$B$49,2,FALSE)</f>
        <v>Not Applicable</v>
      </c>
      <c r="Z17" s="28" t="str">
        <f>VLOOKUP(Table1[[#This Row],[In the past week, I’ve received recognition for doing my job well.]],Key!$A$44:$B$49,2,FALSE)</f>
        <v>Not Applicable</v>
      </c>
      <c r="AA17" s="28" t="str">
        <f>VLOOKUP(Table1[[#This Row],[In the past year, my district has provided opportunities for me to learn and grow as a district employee. ]],Key!$A$44:$B$49,2,FALSE)</f>
        <v>Not Applicable</v>
      </c>
      <c r="AB17" s="28" t="str">
        <f>VLOOKUP(Table1[[#This Row],[My direct supervisor supports my career aspirations and goals.]],Key!$A$44:$B$49,2,FALSE)</f>
        <v>Not Applicable</v>
      </c>
      <c r="AC17" s="28" t="str">
        <f>VLOOKUP(Table1[[#This Row],[I see a path for professional advancement in my district.]],Key!$A$44:$B$49,2,FALSE)</f>
        <v>Not Applicable</v>
      </c>
    </row>
    <row r="18" spans="1:29" ht="13.75" thickBot="1" x14ac:dyDescent="0.75">
      <c r="A18" s="5">
        <v>16</v>
      </c>
      <c r="B18" s="65" t="e">
        <f>Table1[[#This Row],[School Number]]</f>
        <v>#N/A</v>
      </c>
      <c r="C18" s="64">
        <f>Table1[[#This Row],[School Name]]</f>
        <v>0</v>
      </c>
      <c r="D18" s="28" t="str">
        <f>VLOOKUP(Table1[[#This Row],[How would you rate your overall satisfaction level with: My School District]],Key!$A$36:$B$41,2,FALSE)</f>
        <v>Not Applicable</v>
      </c>
      <c r="E18" s="28" t="str">
        <f>VLOOKUP(Table1[[#This Row],[How would you rate your overall satisfaction level with: My School]],Key!$A$36:$B$41,2,FALSE)</f>
        <v>Not Applicable</v>
      </c>
      <c r="F18" s="28" t="str">
        <f>VLOOKUP(Table1[[#This Row],[District leadership has communicated clear actions they will take in response to previous staff survey results.]],Key!$A$44:$B$49,2,FALSE)</f>
        <v>Not Applicable</v>
      </c>
      <c r="G18" s="28" t="str">
        <f>VLOOKUP(Table1[[#This Row],[I feel safe at school.]],Key!$A$44:$B$49,2,FALSE)</f>
        <v>Not Applicable</v>
      </c>
      <c r="H18" s="28" t="str">
        <f>VLOOKUP(Table1[[#This Row],[The benefits provided by my district meet my needs. ]],Key!$A$44:$B$49,2,FALSE)</f>
        <v>Not Applicable</v>
      </c>
      <c r="I18" s="28" t="str">
        <f>VLOOKUP(Table1[[#This Row],[Someone seems to care about me at work. ]],Key!$A$44:$B$49,2,FALSE)</f>
        <v>Not Applicable</v>
      </c>
      <c r="J18" s="28" t="str">
        <f>VLOOKUP(Table1[[#This Row],[I have the materials and resources needed to do my job well. ]],Key!$A$44:$B$49,2,FALSE)</f>
        <v>Not Applicable</v>
      </c>
      <c r="K18" s="28" t="str">
        <f>VLOOKUP(Table1[[#This Row],[Most days, I have a manageable workload.]],Key!$A$44:$B$49,2,FALSE)</f>
        <v>Not Applicable</v>
      </c>
      <c r="L18" s="28" t="str">
        <f>VLOOKUP(Table1[[#This Row],[I have the training and skills I need to do my best at work.]],Key!$A$44:$B$49,2,FALSE)</f>
        <v>Not Applicable</v>
      </c>
      <c r="M18" s="28" t="str">
        <f>VLOOKUP(Table1[[#This Row],[I understand how my daily work contributes to my school district’s mission. ]],Key!$A$44:$B$49,2,FALSE)</f>
        <v>Not Applicable</v>
      </c>
      <c r="N18" s="28" t="str">
        <f>VLOOKUP(Table1[[#This Row],[My district’s mission and values are reflected in the actions of district leaders.]],Key!$A$44:$B$49,2,FALSE)</f>
        <v>Not Applicable</v>
      </c>
      <c r="O18" s="28" t="str">
        <f>VLOOKUP(Table1[[#This Row],[My district’s mission and values are reflected in the actions of school leaders.]],Key!$A$44:$B$49,2,FALSE)</f>
        <v>Not Applicable</v>
      </c>
      <c r="P18" s="28" t="str">
        <f>VLOOKUP(Table1[[#This Row],[I am treated fairly by district leaders.]],Key!$A$44:$B$49,2,FALSE)</f>
        <v>Not Applicable</v>
      </c>
      <c r="Q18" s="28" t="str">
        <f>VLOOKUP(Table1[[#This Row],[I am treated fairly by school leaders.]],Key!$A$44:$B$49,2,FALSE)</f>
        <v>Not Applicable</v>
      </c>
      <c r="R18" s="28" t="str">
        <f>VLOOKUP(Table1[[#This Row],[I am treated fairly by my colleagues.]],Key!$A$44:$B$49,2,FALSE)</f>
        <v>Not Applicable</v>
      </c>
      <c r="S18" s="28" t="str">
        <f>VLOOKUP(Table1[[#This Row],[I have ownership and control over my work.]],Key!$A$44:$B$49,2,FALSE)</f>
        <v>Not Applicable</v>
      </c>
      <c r="T18" s="28" t="str">
        <f>VLOOKUP(Table1[[#This Row],[My opinions are heard and valued by district leaders.]],Key!$A$44:$B$49,2,FALSE)</f>
        <v>Not Applicable</v>
      </c>
      <c r="U18" s="28" t="str">
        <f>VLOOKUP(Table1[[#This Row],[My opinions are heard and valued by school leaders.]],Key!$A$44:$B$49,2,FALSE)</f>
        <v>Not Applicable</v>
      </c>
      <c r="V18" s="28" t="str">
        <f>VLOOKUP(Table1[[#This Row],[In my current role, I get to do what I do best every day.]],Key!$A$44:$B$49,2,FALSE)</f>
        <v>Not Applicable</v>
      </c>
      <c r="W18" s="28" t="str">
        <f>VLOOKUP(Table1[[#This Row],[District staff are recognized for excellent work by district leaders.]],Key!$A$44:$B$49,2,FALSE)</f>
        <v>Not Applicable</v>
      </c>
      <c r="X18" s="28" t="str">
        <f>VLOOKUP(Table1[[#This Row],[District staff are recognized for excellent work by school leaders.]],Key!$A$44:$B$49,2,FALSE)</f>
        <v>Not Applicable</v>
      </c>
      <c r="Y18" s="28" t="str">
        <f>VLOOKUP(Table1[[#This Row],[I feel valued for my work as a district employee.]],Key!$A$44:$B$49,2,FALSE)</f>
        <v>Not Applicable</v>
      </c>
      <c r="Z18" s="28" t="str">
        <f>VLOOKUP(Table1[[#This Row],[In the past week, I’ve received recognition for doing my job well.]],Key!$A$44:$B$49,2,FALSE)</f>
        <v>Not Applicable</v>
      </c>
      <c r="AA18" s="28" t="str">
        <f>VLOOKUP(Table1[[#This Row],[In the past year, my district has provided opportunities for me to learn and grow as a district employee. ]],Key!$A$44:$B$49,2,FALSE)</f>
        <v>Not Applicable</v>
      </c>
      <c r="AB18" s="28" t="str">
        <f>VLOOKUP(Table1[[#This Row],[My direct supervisor supports my career aspirations and goals.]],Key!$A$44:$B$49,2,FALSE)</f>
        <v>Not Applicable</v>
      </c>
      <c r="AC18" s="28" t="str">
        <f>VLOOKUP(Table1[[#This Row],[I see a path for professional advancement in my district.]],Key!$A$44:$B$49,2,FALSE)</f>
        <v>Not Applicable</v>
      </c>
    </row>
    <row r="19" spans="1:29" ht="13.75" thickBot="1" x14ac:dyDescent="0.75">
      <c r="A19" s="5">
        <v>17</v>
      </c>
      <c r="B19" s="65" t="e">
        <f>Table1[[#This Row],[School Number]]</f>
        <v>#N/A</v>
      </c>
      <c r="C19" s="64">
        <f>Table1[[#This Row],[School Name]]</f>
        <v>0</v>
      </c>
      <c r="D19" s="28" t="str">
        <f>VLOOKUP(Table1[[#This Row],[How would you rate your overall satisfaction level with: My School District]],Key!$A$36:$B$41,2,FALSE)</f>
        <v>Not Applicable</v>
      </c>
      <c r="E19" s="28" t="str">
        <f>VLOOKUP(Table1[[#This Row],[How would you rate your overall satisfaction level with: My School]],Key!$A$36:$B$41,2,FALSE)</f>
        <v>Not Applicable</v>
      </c>
      <c r="F19" s="28" t="str">
        <f>VLOOKUP(Table1[[#This Row],[District leadership has communicated clear actions they will take in response to previous staff survey results.]],Key!$A$44:$B$49,2,FALSE)</f>
        <v>Not Applicable</v>
      </c>
      <c r="G19" s="28" t="str">
        <f>VLOOKUP(Table1[[#This Row],[I feel safe at school.]],Key!$A$44:$B$49,2,FALSE)</f>
        <v>Not Applicable</v>
      </c>
      <c r="H19" s="28" t="str">
        <f>VLOOKUP(Table1[[#This Row],[The benefits provided by my district meet my needs. ]],Key!$A$44:$B$49,2,FALSE)</f>
        <v>Not Applicable</v>
      </c>
      <c r="I19" s="28" t="str">
        <f>VLOOKUP(Table1[[#This Row],[Someone seems to care about me at work. ]],Key!$A$44:$B$49,2,FALSE)</f>
        <v>Not Applicable</v>
      </c>
      <c r="J19" s="28" t="str">
        <f>VLOOKUP(Table1[[#This Row],[I have the materials and resources needed to do my job well. ]],Key!$A$44:$B$49,2,FALSE)</f>
        <v>Not Applicable</v>
      </c>
      <c r="K19" s="28" t="str">
        <f>VLOOKUP(Table1[[#This Row],[Most days, I have a manageable workload.]],Key!$A$44:$B$49,2,FALSE)</f>
        <v>Not Applicable</v>
      </c>
      <c r="L19" s="28" t="str">
        <f>VLOOKUP(Table1[[#This Row],[I have the training and skills I need to do my best at work.]],Key!$A$44:$B$49,2,FALSE)</f>
        <v>Not Applicable</v>
      </c>
      <c r="M19" s="28" t="str">
        <f>VLOOKUP(Table1[[#This Row],[I understand how my daily work contributes to my school district’s mission. ]],Key!$A$44:$B$49,2,FALSE)</f>
        <v>Not Applicable</v>
      </c>
      <c r="N19" s="28" t="str">
        <f>VLOOKUP(Table1[[#This Row],[My district’s mission and values are reflected in the actions of district leaders.]],Key!$A$44:$B$49,2,FALSE)</f>
        <v>Not Applicable</v>
      </c>
      <c r="O19" s="28" t="str">
        <f>VLOOKUP(Table1[[#This Row],[My district’s mission and values are reflected in the actions of school leaders.]],Key!$A$44:$B$49,2,FALSE)</f>
        <v>Not Applicable</v>
      </c>
      <c r="P19" s="28" t="str">
        <f>VLOOKUP(Table1[[#This Row],[I am treated fairly by district leaders.]],Key!$A$44:$B$49,2,FALSE)</f>
        <v>Not Applicable</v>
      </c>
      <c r="Q19" s="28" t="str">
        <f>VLOOKUP(Table1[[#This Row],[I am treated fairly by school leaders.]],Key!$A$44:$B$49,2,FALSE)</f>
        <v>Not Applicable</v>
      </c>
      <c r="R19" s="28" t="str">
        <f>VLOOKUP(Table1[[#This Row],[I am treated fairly by my colleagues.]],Key!$A$44:$B$49,2,FALSE)</f>
        <v>Not Applicable</v>
      </c>
      <c r="S19" s="28" t="str">
        <f>VLOOKUP(Table1[[#This Row],[I have ownership and control over my work.]],Key!$A$44:$B$49,2,FALSE)</f>
        <v>Not Applicable</v>
      </c>
      <c r="T19" s="28" t="str">
        <f>VLOOKUP(Table1[[#This Row],[My opinions are heard and valued by district leaders.]],Key!$A$44:$B$49,2,FALSE)</f>
        <v>Not Applicable</v>
      </c>
      <c r="U19" s="28" t="str">
        <f>VLOOKUP(Table1[[#This Row],[My opinions are heard and valued by school leaders.]],Key!$A$44:$B$49,2,FALSE)</f>
        <v>Not Applicable</v>
      </c>
      <c r="V19" s="28" t="str">
        <f>VLOOKUP(Table1[[#This Row],[In my current role, I get to do what I do best every day.]],Key!$A$44:$B$49,2,FALSE)</f>
        <v>Not Applicable</v>
      </c>
      <c r="W19" s="28" t="str">
        <f>VLOOKUP(Table1[[#This Row],[District staff are recognized for excellent work by district leaders.]],Key!$A$44:$B$49,2,FALSE)</f>
        <v>Not Applicable</v>
      </c>
      <c r="X19" s="28" t="str">
        <f>VLOOKUP(Table1[[#This Row],[District staff are recognized for excellent work by school leaders.]],Key!$A$44:$B$49,2,FALSE)</f>
        <v>Not Applicable</v>
      </c>
      <c r="Y19" s="28" t="str">
        <f>VLOOKUP(Table1[[#This Row],[I feel valued for my work as a district employee.]],Key!$A$44:$B$49,2,FALSE)</f>
        <v>Not Applicable</v>
      </c>
      <c r="Z19" s="28" t="str">
        <f>VLOOKUP(Table1[[#This Row],[In the past week, I’ve received recognition for doing my job well.]],Key!$A$44:$B$49,2,FALSE)</f>
        <v>Not Applicable</v>
      </c>
      <c r="AA19" s="28" t="str">
        <f>VLOOKUP(Table1[[#This Row],[In the past year, my district has provided opportunities for me to learn and grow as a district employee. ]],Key!$A$44:$B$49,2,FALSE)</f>
        <v>Not Applicable</v>
      </c>
      <c r="AB19" s="28" t="str">
        <f>VLOOKUP(Table1[[#This Row],[My direct supervisor supports my career aspirations and goals.]],Key!$A$44:$B$49,2,FALSE)</f>
        <v>Not Applicable</v>
      </c>
      <c r="AC19" s="28" t="str">
        <f>VLOOKUP(Table1[[#This Row],[I see a path for professional advancement in my district.]],Key!$A$44:$B$49,2,FALSE)</f>
        <v>Not Applicable</v>
      </c>
    </row>
    <row r="20" spans="1:29" ht="13.75" thickBot="1" x14ac:dyDescent="0.75">
      <c r="A20" s="5">
        <v>18</v>
      </c>
      <c r="B20" s="65" t="e">
        <f>Table1[[#This Row],[School Number]]</f>
        <v>#N/A</v>
      </c>
      <c r="C20" s="64">
        <f>Table1[[#This Row],[School Name]]</f>
        <v>0</v>
      </c>
      <c r="D20" s="28" t="str">
        <f>VLOOKUP(Table1[[#This Row],[How would you rate your overall satisfaction level with: My School District]],Key!$A$36:$B$41,2,FALSE)</f>
        <v>Not Applicable</v>
      </c>
      <c r="E20" s="28" t="str">
        <f>VLOOKUP(Table1[[#This Row],[How would you rate your overall satisfaction level with: My School]],Key!$A$36:$B$41,2,FALSE)</f>
        <v>Not Applicable</v>
      </c>
      <c r="F20" s="28" t="str">
        <f>VLOOKUP(Table1[[#This Row],[District leadership has communicated clear actions they will take in response to previous staff survey results.]],Key!$A$44:$B$49,2,FALSE)</f>
        <v>Not Applicable</v>
      </c>
      <c r="G20" s="28" t="str">
        <f>VLOOKUP(Table1[[#This Row],[I feel safe at school.]],Key!$A$44:$B$49,2,FALSE)</f>
        <v>Not Applicable</v>
      </c>
      <c r="H20" s="28" t="str">
        <f>VLOOKUP(Table1[[#This Row],[The benefits provided by my district meet my needs. ]],Key!$A$44:$B$49,2,FALSE)</f>
        <v>Not Applicable</v>
      </c>
      <c r="I20" s="28" t="str">
        <f>VLOOKUP(Table1[[#This Row],[Someone seems to care about me at work. ]],Key!$A$44:$B$49,2,FALSE)</f>
        <v>Not Applicable</v>
      </c>
      <c r="J20" s="28" t="str">
        <f>VLOOKUP(Table1[[#This Row],[I have the materials and resources needed to do my job well. ]],Key!$A$44:$B$49,2,FALSE)</f>
        <v>Not Applicable</v>
      </c>
      <c r="K20" s="28" t="str">
        <f>VLOOKUP(Table1[[#This Row],[Most days, I have a manageable workload.]],Key!$A$44:$B$49,2,FALSE)</f>
        <v>Not Applicable</v>
      </c>
      <c r="L20" s="28" t="str">
        <f>VLOOKUP(Table1[[#This Row],[I have the training and skills I need to do my best at work.]],Key!$A$44:$B$49,2,FALSE)</f>
        <v>Not Applicable</v>
      </c>
      <c r="M20" s="28" t="str">
        <f>VLOOKUP(Table1[[#This Row],[I understand how my daily work contributes to my school district’s mission. ]],Key!$A$44:$B$49,2,FALSE)</f>
        <v>Not Applicable</v>
      </c>
      <c r="N20" s="28" t="str">
        <f>VLOOKUP(Table1[[#This Row],[My district’s mission and values are reflected in the actions of district leaders.]],Key!$A$44:$B$49,2,FALSE)</f>
        <v>Not Applicable</v>
      </c>
      <c r="O20" s="28" t="str">
        <f>VLOOKUP(Table1[[#This Row],[My district’s mission and values are reflected in the actions of school leaders.]],Key!$A$44:$B$49,2,FALSE)</f>
        <v>Not Applicable</v>
      </c>
      <c r="P20" s="28" t="str">
        <f>VLOOKUP(Table1[[#This Row],[I am treated fairly by district leaders.]],Key!$A$44:$B$49,2,FALSE)</f>
        <v>Not Applicable</v>
      </c>
      <c r="Q20" s="28" t="str">
        <f>VLOOKUP(Table1[[#This Row],[I am treated fairly by school leaders.]],Key!$A$44:$B$49,2,FALSE)</f>
        <v>Not Applicable</v>
      </c>
      <c r="R20" s="28" t="str">
        <f>VLOOKUP(Table1[[#This Row],[I am treated fairly by my colleagues.]],Key!$A$44:$B$49,2,FALSE)</f>
        <v>Not Applicable</v>
      </c>
      <c r="S20" s="28" t="str">
        <f>VLOOKUP(Table1[[#This Row],[I have ownership and control over my work.]],Key!$A$44:$B$49,2,FALSE)</f>
        <v>Not Applicable</v>
      </c>
      <c r="T20" s="28" t="str">
        <f>VLOOKUP(Table1[[#This Row],[My opinions are heard and valued by district leaders.]],Key!$A$44:$B$49,2,FALSE)</f>
        <v>Not Applicable</v>
      </c>
      <c r="U20" s="28" t="str">
        <f>VLOOKUP(Table1[[#This Row],[My opinions are heard and valued by school leaders.]],Key!$A$44:$B$49,2,FALSE)</f>
        <v>Not Applicable</v>
      </c>
      <c r="V20" s="28" t="str">
        <f>VLOOKUP(Table1[[#This Row],[In my current role, I get to do what I do best every day.]],Key!$A$44:$B$49,2,FALSE)</f>
        <v>Not Applicable</v>
      </c>
      <c r="W20" s="28" t="str">
        <f>VLOOKUP(Table1[[#This Row],[District staff are recognized for excellent work by district leaders.]],Key!$A$44:$B$49,2,FALSE)</f>
        <v>Not Applicable</v>
      </c>
      <c r="X20" s="28" t="str">
        <f>VLOOKUP(Table1[[#This Row],[District staff are recognized for excellent work by school leaders.]],Key!$A$44:$B$49,2,FALSE)</f>
        <v>Not Applicable</v>
      </c>
      <c r="Y20" s="28" t="str">
        <f>VLOOKUP(Table1[[#This Row],[I feel valued for my work as a district employee.]],Key!$A$44:$B$49,2,FALSE)</f>
        <v>Not Applicable</v>
      </c>
      <c r="Z20" s="28" t="str">
        <f>VLOOKUP(Table1[[#This Row],[In the past week, I’ve received recognition for doing my job well.]],Key!$A$44:$B$49,2,FALSE)</f>
        <v>Not Applicable</v>
      </c>
      <c r="AA20" s="28" t="str">
        <f>VLOOKUP(Table1[[#This Row],[In the past year, my district has provided opportunities for me to learn and grow as a district employee. ]],Key!$A$44:$B$49,2,FALSE)</f>
        <v>Not Applicable</v>
      </c>
      <c r="AB20" s="28" t="str">
        <f>VLOOKUP(Table1[[#This Row],[My direct supervisor supports my career aspirations and goals.]],Key!$A$44:$B$49,2,FALSE)</f>
        <v>Not Applicable</v>
      </c>
      <c r="AC20" s="28" t="str">
        <f>VLOOKUP(Table1[[#This Row],[I see a path for professional advancement in my district.]],Key!$A$44:$B$49,2,FALSE)</f>
        <v>Not Applicable</v>
      </c>
    </row>
    <row r="21" spans="1:29" ht="13.75" thickBot="1" x14ac:dyDescent="0.75">
      <c r="A21" s="5">
        <v>19</v>
      </c>
      <c r="B21" s="65" t="e">
        <f>Table1[[#This Row],[School Number]]</f>
        <v>#N/A</v>
      </c>
      <c r="C21" s="64">
        <f>Table1[[#This Row],[School Name]]</f>
        <v>0</v>
      </c>
      <c r="D21" s="28" t="str">
        <f>VLOOKUP(Table1[[#This Row],[How would you rate your overall satisfaction level with: My School District]],Key!$A$36:$B$41,2,FALSE)</f>
        <v>Not Applicable</v>
      </c>
      <c r="E21" s="28" t="str">
        <f>VLOOKUP(Table1[[#This Row],[How would you rate your overall satisfaction level with: My School]],Key!$A$36:$B$41,2,FALSE)</f>
        <v>Not Applicable</v>
      </c>
      <c r="F21" s="28" t="str">
        <f>VLOOKUP(Table1[[#This Row],[District leadership has communicated clear actions they will take in response to previous staff survey results.]],Key!$A$44:$B$49,2,FALSE)</f>
        <v>Not Applicable</v>
      </c>
      <c r="G21" s="28" t="str">
        <f>VLOOKUP(Table1[[#This Row],[I feel safe at school.]],Key!$A$44:$B$49,2,FALSE)</f>
        <v>Not Applicable</v>
      </c>
      <c r="H21" s="28" t="str">
        <f>VLOOKUP(Table1[[#This Row],[The benefits provided by my district meet my needs. ]],Key!$A$44:$B$49,2,FALSE)</f>
        <v>Not Applicable</v>
      </c>
      <c r="I21" s="28" t="str">
        <f>VLOOKUP(Table1[[#This Row],[Someone seems to care about me at work. ]],Key!$A$44:$B$49,2,FALSE)</f>
        <v>Not Applicable</v>
      </c>
      <c r="J21" s="28" t="str">
        <f>VLOOKUP(Table1[[#This Row],[I have the materials and resources needed to do my job well. ]],Key!$A$44:$B$49,2,FALSE)</f>
        <v>Not Applicable</v>
      </c>
      <c r="K21" s="28" t="str">
        <f>VLOOKUP(Table1[[#This Row],[Most days, I have a manageable workload.]],Key!$A$44:$B$49,2,FALSE)</f>
        <v>Not Applicable</v>
      </c>
      <c r="L21" s="28" t="str">
        <f>VLOOKUP(Table1[[#This Row],[I have the training and skills I need to do my best at work.]],Key!$A$44:$B$49,2,FALSE)</f>
        <v>Not Applicable</v>
      </c>
      <c r="M21" s="28" t="str">
        <f>VLOOKUP(Table1[[#This Row],[I understand how my daily work contributes to my school district’s mission. ]],Key!$A$44:$B$49,2,FALSE)</f>
        <v>Not Applicable</v>
      </c>
      <c r="N21" s="28" t="str">
        <f>VLOOKUP(Table1[[#This Row],[My district’s mission and values are reflected in the actions of district leaders.]],Key!$A$44:$B$49,2,FALSE)</f>
        <v>Not Applicable</v>
      </c>
      <c r="O21" s="28" t="str">
        <f>VLOOKUP(Table1[[#This Row],[My district’s mission and values are reflected in the actions of school leaders.]],Key!$A$44:$B$49,2,FALSE)</f>
        <v>Not Applicable</v>
      </c>
      <c r="P21" s="28" t="str">
        <f>VLOOKUP(Table1[[#This Row],[I am treated fairly by district leaders.]],Key!$A$44:$B$49,2,FALSE)</f>
        <v>Not Applicable</v>
      </c>
      <c r="Q21" s="28" t="str">
        <f>VLOOKUP(Table1[[#This Row],[I am treated fairly by school leaders.]],Key!$A$44:$B$49,2,FALSE)</f>
        <v>Not Applicable</v>
      </c>
      <c r="R21" s="28" t="str">
        <f>VLOOKUP(Table1[[#This Row],[I am treated fairly by my colleagues.]],Key!$A$44:$B$49,2,FALSE)</f>
        <v>Not Applicable</v>
      </c>
      <c r="S21" s="28" t="str">
        <f>VLOOKUP(Table1[[#This Row],[I have ownership and control over my work.]],Key!$A$44:$B$49,2,FALSE)</f>
        <v>Not Applicable</v>
      </c>
      <c r="T21" s="28" t="str">
        <f>VLOOKUP(Table1[[#This Row],[My opinions are heard and valued by district leaders.]],Key!$A$44:$B$49,2,FALSE)</f>
        <v>Not Applicable</v>
      </c>
      <c r="U21" s="28" t="str">
        <f>VLOOKUP(Table1[[#This Row],[My opinions are heard and valued by school leaders.]],Key!$A$44:$B$49,2,FALSE)</f>
        <v>Not Applicable</v>
      </c>
      <c r="V21" s="28" t="str">
        <f>VLOOKUP(Table1[[#This Row],[In my current role, I get to do what I do best every day.]],Key!$A$44:$B$49,2,FALSE)</f>
        <v>Not Applicable</v>
      </c>
      <c r="W21" s="28" t="str">
        <f>VLOOKUP(Table1[[#This Row],[District staff are recognized for excellent work by district leaders.]],Key!$A$44:$B$49,2,FALSE)</f>
        <v>Not Applicable</v>
      </c>
      <c r="X21" s="28" t="str">
        <f>VLOOKUP(Table1[[#This Row],[District staff are recognized for excellent work by school leaders.]],Key!$A$44:$B$49,2,FALSE)</f>
        <v>Not Applicable</v>
      </c>
      <c r="Y21" s="28" t="str">
        <f>VLOOKUP(Table1[[#This Row],[I feel valued for my work as a district employee.]],Key!$A$44:$B$49,2,FALSE)</f>
        <v>Not Applicable</v>
      </c>
      <c r="Z21" s="28" t="str">
        <f>VLOOKUP(Table1[[#This Row],[In the past week, I’ve received recognition for doing my job well.]],Key!$A$44:$B$49,2,FALSE)</f>
        <v>Not Applicable</v>
      </c>
      <c r="AA21" s="28" t="str">
        <f>VLOOKUP(Table1[[#This Row],[In the past year, my district has provided opportunities for me to learn and grow as a district employee. ]],Key!$A$44:$B$49,2,FALSE)</f>
        <v>Not Applicable</v>
      </c>
      <c r="AB21" s="28" t="str">
        <f>VLOOKUP(Table1[[#This Row],[My direct supervisor supports my career aspirations and goals.]],Key!$A$44:$B$49,2,FALSE)</f>
        <v>Not Applicable</v>
      </c>
      <c r="AC21" s="28" t="str">
        <f>VLOOKUP(Table1[[#This Row],[I see a path for professional advancement in my district.]],Key!$A$44:$B$49,2,FALSE)</f>
        <v>Not Applicable</v>
      </c>
    </row>
    <row r="22" spans="1:29" ht="13.75" thickBot="1" x14ac:dyDescent="0.75">
      <c r="A22" s="5">
        <v>20</v>
      </c>
      <c r="B22" s="65" t="e">
        <f>Table1[[#This Row],[School Number]]</f>
        <v>#N/A</v>
      </c>
      <c r="C22" s="64">
        <f>Table1[[#This Row],[School Name]]</f>
        <v>0</v>
      </c>
      <c r="D22" s="28" t="str">
        <f>VLOOKUP(Table1[[#This Row],[How would you rate your overall satisfaction level with: My School District]],Key!$A$36:$B$41,2,FALSE)</f>
        <v>Not Applicable</v>
      </c>
      <c r="E22" s="28" t="str">
        <f>VLOOKUP(Table1[[#This Row],[How would you rate your overall satisfaction level with: My School]],Key!$A$36:$B$41,2,FALSE)</f>
        <v>Not Applicable</v>
      </c>
      <c r="F22" s="28" t="str">
        <f>VLOOKUP(Table1[[#This Row],[District leadership has communicated clear actions they will take in response to previous staff survey results.]],Key!$A$44:$B$49,2,FALSE)</f>
        <v>Not Applicable</v>
      </c>
      <c r="G22" s="28" t="str">
        <f>VLOOKUP(Table1[[#This Row],[I feel safe at school.]],Key!$A$44:$B$49,2,FALSE)</f>
        <v>Not Applicable</v>
      </c>
      <c r="H22" s="28" t="str">
        <f>VLOOKUP(Table1[[#This Row],[The benefits provided by my district meet my needs. ]],Key!$A$44:$B$49,2,FALSE)</f>
        <v>Not Applicable</v>
      </c>
      <c r="I22" s="28" t="str">
        <f>VLOOKUP(Table1[[#This Row],[Someone seems to care about me at work. ]],Key!$A$44:$B$49,2,FALSE)</f>
        <v>Not Applicable</v>
      </c>
      <c r="J22" s="28" t="str">
        <f>VLOOKUP(Table1[[#This Row],[I have the materials and resources needed to do my job well. ]],Key!$A$44:$B$49,2,FALSE)</f>
        <v>Not Applicable</v>
      </c>
      <c r="K22" s="28" t="str">
        <f>VLOOKUP(Table1[[#This Row],[Most days, I have a manageable workload.]],Key!$A$44:$B$49,2,FALSE)</f>
        <v>Not Applicable</v>
      </c>
      <c r="L22" s="28" t="str">
        <f>VLOOKUP(Table1[[#This Row],[I have the training and skills I need to do my best at work.]],Key!$A$44:$B$49,2,FALSE)</f>
        <v>Not Applicable</v>
      </c>
      <c r="M22" s="28" t="str">
        <f>VLOOKUP(Table1[[#This Row],[I understand how my daily work contributes to my school district’s mission. ]],Key!$A$44:$B$49,2,FALSE)</f>
        <v>Not Applicable</v>
      </c>
      <c r="N22" s="28" t="str">
        <f>VLOOKUP(Table1[[#This Row],[My district’s mission and values are reflected in the actions of district leaders.]],Key!$A$44:$B$49,2,FALSE)</f>
        <v>Not Applicable</v>
      </c>
      <c r="O22" s="28" t="str">
        <f>VLOOKUP(Table1[[#This Row],[My district’s mission and values are reflected in the actions of school leaders.]],Key!$A$44:$B$49,2,FALSE)</f>
        <v>Not Applicable</v>
      </c>
      <c r="P22" s="28" t="str">
        <f>VLOOKUP(Table1[[#This Row],[I am treated fairly by district leaders.]],Key!$A$44:$B$49,2,FALSE)</f>
        <v>Not Applicable</v>
      </c>
      <c r="Q22" s="28" t="str">
        <f>VLOOKUP(Table1[[#This Row],[I am treated fairly by school leaders.]],Key!$A$44:$B$49,2,FALSE)</f>
        <v>Not Applicable</v>
      </c>
      <c r="R22" s="28" t="str">
        <f>VLOOKUP(Table1[[#This Row],[I am treated fairly by my colleagues.]],Key!$A$44:$B$49,2,FALSE)</f>
        <v>Not Applicable</v>
      </c>
      <c r="S22" s="28" t="str">
        <f>VLOOKUP(Table1[[#This Row],[I have ownership and control over my work.]],Key!$A$44:$B$49,2,FALSE)</f>
        <v>Not Applicable</v>
      </c>
      <c r="T22" s="28" t="str">
        <f>VLOOKUP(Table1[[#This Row],[My opinions are heard and valued by district leaders.]],Key!$A$44:$B$49,2,FALSE)</f>
        <v>Not Applicable</v>
      </c>
      <c r="U22" s="28" t="str">
        <f>VLOOKUP(Table1[[#This Row],[My opinions are heard and valued by school leaders.]],Key!$A$44:$B$49,2,FALSE)</f>
        <v>Not Applicable</v>
      </c>
      <c r="V22" s="28" t="str">
        <f>VLOOKUP(Table1[[#This Row],[In my current role, I get to do what I do best every day.]],Key!$A$44:$B$49,2,FALSE)</f>
        <v>Not Applicable</v>
      </c>
      <c r="W22" s="28" t="str">
        <f>VLOOKUP(Table1[[#This Row],[District staff are recognized for excellent work by district leaders.]],Key!$A$44:$B$49,2,FALSE)</f>
        <v>Not Applicable</v>
      </c>
      <c r="X22" s="28" t="str">
        <f>VLOOKUP(Table1[[#This Row],[District staff are recognized for excellent work by school leaders.]],Key!$A$44:$B$49,2,FALSE)</f>
        <v>Not Applicable</v>
      </c>
      <c r="Y22" s="28" t="str">
        <f>VLOOKUP(Table1[[#This Row],[I feel valued for my work as a district employee.]],Key!$A$44:$B$49,2,FALSE)</f>
        <v>Not Applicable</v>
      </c>
      <c r="Z22" s="28" t="str">
        <f>VLOOKUP(Table1[[#This Row],[In the past week, I’ve received recognition for doing my job well.]],Key!$A$44:$B$49,2,FALSE)</f>
        <v>Not Applicable</v>
      </c>
      <c r="AA22" s="28" t="str">
        <f>VLOOKUP(Table1[[#This Row],[In the past year, my district has provided opportunities for me to learn and grow as a district employee. ]],Key!$A$44:$B$49,2,FALSE)</f>
        <v>Not Applicable</v>
      </c>
      <c r="AB22" s="28" t="str">
        <f>VLOOKUP(Table1[[#This Row],[My direct supervisor supports my career aspirations and goals.]],Key!$A$44:$B$49,2,FALSE)</f>
        <v>Not Applicable</v>
      </c>
      <c r="AC22" s="28" t="str">
        <f>VLOOKUP(Table1[[#This Row],[I see a path for professional advancement in my district.]],Key!$A$44:$B$49,2,FALSE)</f>
        <v>Not Applicable</v>
      </c>
    </row>
    <row r="23" spans="1:29" ht="13.75" thickBot="1" x14ac:dyDescent="0.75">
      <c r="A23" s="5">
        <v>21</v>
      </c>
      <c r="B23" s="65" t="e">
        <f>Table1[[#This Row],[School Number]]</f>
        <v>#N/A</v>
      </c>
      <c r="C23" s="64">
        <f>Table1[[#This Row],[School Name]]</f>
        <v>0</v>
      </c>
      <c r="D23" s="28" t="str">
        <f>VLOOKUP(Table1[[#This Row],[How would you rate your overall satisfaction level with: My School District]],Key!$A$36:$B$41,2,FALSE)</f>
        <v>Not Applicable</v>
      </c>
      <c r="E23" s="28" t="str">
        <f>VLOOKUP(Table1[[#This Row],[How would you rate your overall satisfaction level with: My School]],Key!$A$36:$B$41,2,FALSE)</f>
        <v>Not Applicable</v>
      </c>
      <c r="F23" s="28" t="str">
        <f>VLOOKUP(Table1[[#This Row],[District leadership has communicated clear actions they will take in response to previous staff survey results.]],Key!$A$44:$B$49,2,FALSE)</f>
        <v>Not Applicable</v>
      </c>
      <c r="G23" s="28" t="str">
        <f>VLOOKUP(Table1[[#This Row],[I feel safe at school.]],Key!$A$44:$B$49,2,FALSE)</f>
        <v>Not Applicable</v>
      </c>
      <c r="H23" s="28" t="str">
        <f>VLOOKUP(Table1[[#This Row],[The benefits provided by my district meet my needs. ]],Key!$A$44:$B$49,2,FALSE)</f>
        <v>Not Applicable</v>
      </c>
      <c r="I23" s="28" t="str">
        <f>VLOOKUP(Table1[[#This Row],[Someone seems to care about me at work. ]],Key!$A$44:$B$49,2,FALSE)</f>
        <v>Not Applicable</v>
      </c>
      <c r="J23" s="28" t="str">
        <f>VLOOKUP(Table1[[#This Row],[I have the materials and resources needed to do my job well. ]],Key!$A$44:$B$49,2,FALSE)</f>
        <v>Not Applicable</v>
      </c>
      <c r="K23" s="28" t="str">
        <f>VLOOKUP(Table1[[#This Row],[Most days, I have a manageable workload.]],Key!$A$44:$B$49,2,FALSE)</f>
        <v>Not Applicable</v>
      </c>
      <c r="L23" s="28" t="str">
        <f>VLOOKUP(Table1[[#This Row],[I have the training and skills I need to do my best at work.]],Key!$A$44:$B$49,2,FALSE)</f>
        <v>Not Applicable</v>
      </c>
      <c r="M23" s="28" t="str">
        <f>VLOOKUP(Table1[[#This Row],[I understand how my daily work contributes to my school district’s mission. ]],Key!$A$44:$B$49,2,FALSE)</f>
        <v>Not Applicable</v>
      </c>
      <c r="N23" s="28" t="str">
        <f>VLOOKUP(Table1[[#This Row],[My district’s mission and values are reflected in the actions of district leaders.]],Key!$A$44:$B$49,2,FALSE)</f>
        <v>Not Applicable</v>
      </c>
      <c r="O23" s="28" t="str">
        <f>VLOOKUP(Table1[[#This Row],[My district’s mission and values are reflected in the actions of school leaders.]],Key!$A$44:$B$49,2,FALSE)</f>
        <v>Not Applicable</v>
      </c>
      <c r="P23" s="28" t="str">
        <f>VLOOKUP(Table1[[#This Row],[I am treated fairly by district leaders.]],Key!$A$44:$B$49,2,FALSE)</f>
        <v>Not Applicable</v>
      </c>
      <c r="Q23" s="28" t="str">
        <f>VLOOKUP(Table1[[#This Row],[I am treated fairly by school leaders.]],Key!$A$44:$B$49,2,FALSE)</f>
        <v>Not Applicable</v>
      </c>
      <c r="R23" s="28" t="str">
        <f>VLOOKUP(Table1[[#This Row],[I am treated fairly by my colleagues.]],Key!$A$44:$B$49,2,FALSE)</f>
        <v>Not Applicable</v>
      </c>
      <c r="S23" s="28" t="str">
        <f>VLOOKUP(Table1[[#This Row],[I have ownership and control over my work.]],Key!$A$44:$B$49,2,FALSE)</f>
        <v>Not Applicable</v>
      </c>
      <c r="T23" s="28" t="str">
        <f>VLOOKUP(Table1[[#This Row],[My opinions are heard and valued by district leaders.]],Key!$A$44:$B$49,2,FALSE)</f>
        <v>Not Applicable</v>
      </c>
      <c r="U23" s="28" t="str">
        <f>VLOOKUP(Table1[[#This Row],[My opinions are heard and valued by school leaders.]],Key!$A$44:$B$49,2,FALSE)</f>
        <v>Not Applicable</v>
      </c>
      <c r="V23" s="28" t="str">
        <f>VLOOKUP(Table1[[#This Row],[In my current role, I get to do what I do best every day.]],Key!$A$44:$B$49,2,FALSE)</f>
        <v>Not Applicable</v>
      </c>
      <c r="W23" s="28" t="str">
        <f>VLOOKUP(Table1[[#This Row],[District staff are recognized for excellent work by district leaders.]],Key!$A$44:$B$49,2,FALSE)</f>
        <v>Not Applicable</v>
      </c>
      <c r="X23" s="28" t="str">
        <f>VLOOKUP(Table1[[#This Row],[District staff are recognized for excellent work by school leaders.]],Key!$A$44:$B$49,2,FALSE)</f>
        <v>Not Applicable</v>
      </c>
      <c r="Y23" s="28" t="str">
        <f>VLOOKUP(Table1[[#This Row],[I feel valued for my work as a district employee.]],Key!$A$44:$B$49,2,FALSE)</f>
        <v>Not Applicable</v>
      </c>
      <c r="Z23" s="28" t="str">
        <f>VLOOKUP(Table1[[#This Row],[In the past week, I’ve received recognition for doing my job well.]],Key!$A$44:$B$49,2,FALSE)</f>
        <v>Not Applicable</v>
      </c>
      <c r="AA23" s="28" t="str">
        <f>VLOOKUP(Table1[[#This Row],[In the past year, my district has provided opportunities for me to learn and grow as a district employee. ]],Key!$A$44:$B$49,2,FALSE)</f>
        <v>Not Applicable</v>
      </c>
      <c r="AB23" s="28" t="str">
        <f>VLOOKUP(Table1[[#This Row],[My direct supervisor supports my career aspirations and goals.]],Key!$A$44:$B$49,2,FALSE)</f>
        <v>Not Applicable</v>
      </c>
      <c r="AC23" s="28" t="str">
        <f>VLOOKUP(Table1[[#This Row],[I see a path for professional advancement in my district.]],Key!$A$44:$B$49,2,FALSE)</f>
        <v>Not Applicable</v>
      </c>
    </row>
    <row r="24" spans="1:29" ht="13.75" thickBot="1" x14ac:dyDescent="0.75">
      <c r="A24" s="5">
        <v>22</v>
      </c>
      <c r="B24" s="65" t="e">
        <f>Table1[[#This Row],[School Number]]</f>
        <v>#N/A</v>
      </c>
      <c r="C24" s="64">
        <f>Table1[[#This Row],[School Name]]</f>
        <v>0</v>
      </c>
      <c r="D24" s="28" t="str">
        <f>VLOOKUP(Table1[[#This Row],[How would you rate your overall satisfaction level with: My School District]],Key!$A$36:$B$41,2,FALSE)</f>
        <v>Not Applicable</v>
      </c>
      <c r="E24" s="28" t="str">
        <f>VLOOKUP(Table1[[#This Row],[How would you rate your overall satisfaction level with: My School]],Key!$A$36:$B$41,2,FALSE)</f>
        <v>Not Applicable</v>
      </c>
      <c r="F24" s="28" t="str">
        <f>VLOOKUP(Table1[[#This Row],[District leadership has communicated clear actions they will take in response to previous staff survey results.]],Key!$A$44:$B$49,2,FALSE)</f>
        <v>Not Applicable</v>
      </c>
      <c r="G24" s="28" t="str">
        <f>VLOOKUP(Table1[[#This Row],[I feel safe at school.]],Key!$A$44:$B$49,2,FALSE)</f>
        <v>Not Applicable</v>
      </c>
      <c r="H24" s="28" t="str">
        <f>VLOOKUP(Table1[[#This Row],[The benefits provided by my district meet my needs. ]],Key!$A$44:$B$49,2,FALSE)</f>
        <v>Not Applicable</v>
      </c>
      <c r="I24" s="28" t="str">
        <f>VLOOKUP(Table1[[#This Row],[Someone seems to care about me at work. ]],Key!$A$44:$B$49,2,FALSE)</f>
        <v>Not Applicable</v>
      </c>
      <c r="J24" s="28" t="str">
        <f>VLOOKUP(Table1[[#This Row],[I have the materials and resources needed to do my job well. ]],Key!$A$44:$B$49,2,FALSE)</f>
        <v>Not Applicable</v>
      </c>
      <c r="K24" s="28" t="str">
        <f>VLOOKUP(Table1[[#This Row],[Most days, I have a manageable workload.]],Key!$A$44:$B$49,2,FALSE)</f>
        <v>Not Applicable</v>
      </c>
      <c r="L24" s="28" t="str">
        <f>VLOOKUP(Table1[[#This Row],[I have the training and skills I need to do my best at work.]],Key!$A$44:$B$49,2,FALSE)</f>
        <v>Not Applicable</v>
      </c>
      <c r="M24" s="28" t="str">
        <f>VLOOKUP(Table1[[#This Row],[I understand how my daily work contributes to my school district’s mission. ]],Key!$A$44:$B$49,2,FALSE)</f>
        <v>Not Applicable</v>
      </c>
      <c r="N24" s="28" t="str">
        <f>VLOOKUP(Table1[[#This Row],[My district’s mission and values are reflected in the actions of district leaders.]],Key!$A$44:$B$49,2,FALSE)</f>
        <v>Not Applicable</v>
      </c>
      <c r="O24" s="28" t="str">
        <f>VLOOKUP(Table1[[#This Row],[My district’s mission and values are reflected in the actions of school leaders.]],Key!$A$44:$B$49,2,FALSE)</f>
        <v>Not Applicable</v>
      </c>
      <c r="P24" s="28" t="str">
        <f>VLOOKUP(Table1[[#This Row],[I am treated fairly by district leaders.]],Key!$A$44:$B$49,2,FALSE)</f>
        <v>Not Applicable</v>
      </c>
      <c r="Q24" s="28" t="str">
        <f>VLOOKUP(Table1[[#This Row],[I am treated fairly by school leaders.]],Key!$A$44:$B$49,2,FALSE)</f>
        <v>Not Applicable</v>
      </c>
      <c r="R24" s="28" t="str">
        <f>VLOOKUP(Table1[[#This Row],[I am treated fairly by my colleagues.]],Key!$A$44:$B$49,2,FALSE)</f>
        <v>Not Applicable</v>
      </c>
      <c r="S24" s="28" t="str">
        <f>VLOOKUP(Table1[[#This Row],[I have ownership and control over my work.]],Key!$A$44:$B$49,2,FALSE)</f>
        <v>Not Applicable</v>
      </c>
      <c r="T24" s="28" t="str">
        <f>VLOOKUP(Table1[[#This Row],[My opinions are heard and valued by district leaders.]],Key!$A$44:$B$49,2,FALSE)</f>
        <v>Not Applicable</v>
      </c>
      <c r="U24" s="28" t="str">
        <f>VLOOKUP(Table1[[#This Row],[My opinions are heard and valued by school leaders.]],Key!$A$44:$B$49,2,FALSE)</f>
        <v>Not Applicable</v>
      </c>
      <c r="V24" s="28" t="str">
        <f>VLOOKUP(Table1[[#This Row],[In my current role, I get to do what I do best every day.]],Key!$A$44:$B$49,2,FALSE)</f>
        <v>Not Applicable</v>
      </c>
      <c r="W24" s="28" t="str">
        <f>VLOOKUP(Table1[[#This Row],[District staff are recognized for excellent work by district leaders.]],Key!$A$44:$B$49,2,FALSE)</f>
        <v>Not Applicable</v>
      </c>
      <c r="X24" s="28" t="str">
        <f>VLOOKUP(Table1[[#This Row],[District staff are recognized for excellent work by school leaders.]],Key!$A$44:$B$49,2,FALSE)</f>
        <v>Not Applicable</v>
      </c>
      <c r="Y24" s="28" t="str">
        <f>VLOOKUP(Table1[[#This Row],[I feel valued for my work as a district employee.]],Key!$A$44:$B$49,2,FALSE)</f>
        <v>Not Applicable</v>
      </c>
      <c r="Z24" s="28" t="str">
        <f>VLOOKUP(Table1[[#This Row],[In the past week, I’ve received recognition for doing my job well.]],Key!$A$44:$B$49,2,FALSE)</f>
        <v>Not Applicable</v>
      </c>
      <c r="AA24" s="28" t="str">
        <f>VLOOKUP(Table1[[#This Row],[In the past year, my district has provided opportunities for me to learn and grow as a district employee. ]],Key!$A$44:$B$49,2,FALSE)</f>
        <v>Not Applicable</v>
      </c>
      <c r="AB24" s="28" t="str">
        <f>VLOOKUP(Table1[[#This Row],[My direct supervisor supports my career aspirations and goals.]],Key!$A$44:$B$49,2,FALSE)</f>
        <v>Not Applicable</v>
      </c>
      <c r="AC24" s="28" t="str">
        <f>VLOOKUP(Table1[[#This Row],[I see a path for professional advancement in my district.]],Key!$A$44:$B$49,2,FALSE)</f>
        <v>Not Applicable</v>
      </c>
    </row>
    <row r="25" spans="1:29" ht="13.75" thickBot="1" x14ac:dyDescent="0.75">
      <c r="A25" s="5">
        <v>23</v>
      </c>
      <c r="B25" s="65" t="e">
        <f>Table1[[#This Row],[School Number]]</f>
        <v>#N/A</v>
      </c>
      <c r="C25" s="64">
        <f>Table1[[#This Row],[School Name]]</f>
        <v>0</v>
      </c>
      <c r="D25" s="28" t="str">
        <f>VLOOKUP(Table1[[#This Row],[How would you rate your overall satisfaction level with: My School District]],Key!$A$36:$B$41,2,FALSE)</f>
        <v>Not Applicable</v>
      </c>
      <c r="E25" s="28" t="str">
        <f>VLOOKUP(Table1[[#This Row],[How would you rate your overall satisfaction level with: My School]],Key!$A$36:$B$41,2,FALSE)</f>
        <v>Not Applicable</v>
      </c>
      <c r="F25" s="28" t="str">
        <f>VLOOKUP(Table1[[#This Row],[District leadership has communicated clear actions they will take in response to previous staff survey results.]],Key!$A$44:$B$49,2,FALSE)</f>
        <v>Not Applicable</v>
      </c>
      <c r="G25" s="28" t="str">
        <f>VLOOKUP(Table1[[#This Row],[I feel safe at school.]],Key!$A$44:$B$49,2,FALSE)</f>
        <v>Not Applicable</v>
      </c>
      <c r="H25" s="28" t="str">
        <f>VLOOKUP(Table1[[#This Row],[The benefits provided by my district meet my needs. ]],Key!$A$44:$B$49,2,FALSE)</f>
        <v>Not Applicable</v>
      </c>
      <c r="I25" s="28" t="str">
        <f>VLOOKUP(Table1[[#This Row],[Someone seems to care about me at work. ]],Key!$A$44:$B$49,2,FALSE)</f>
        <v>Not Applicable</v>
      </c>
      <c r="J25" s="28" t="str">
        <f>VLOOKUP(Table1[[#This Row],[I have the materials and resources needed to do my job well. ]],Key!$A$44:$B$49,2,FALSE)</f>
        <v>Not Applicable</v>
      </c>
      <c r="K25" s="28" t="str">
        <f>VLOOKUP(Table1[[#This Row],[Most days, I have a manageable workload.]],Key!$A$44:$B$49,2,FALSE)</f>
        <v>Not Applicable</v>
      </c>
      <c r="L25" s="28" t="str">
        <f>VLOOKUP(Table1[[#This Row],[I have the training and skills I need to do my best at work.]],Key!$A$44:$B$49,2,FALSE)</f>
        <v>Not Applicable</v>
      </c>
      <c r="M25" s="28" t="str">
        <f>VLOOKUP(Table1[[#This Row],[I understand how my daily work contributes to my school district’s mission. ]],Key!$A$44:$B$49,2,FALSE)</f>
        <v>Not Applicable</v>
      </c>
      <c r="N25" s="28" t="str">
        <f>VLOOKUP(Table1[[#This Row],[My district’s mission and values are reflected in the actions of district leaders.]],Key!$A$44:$B$49,2,FALSE)</f>
        <v>Not Applicable</v>
      </c>
      <c r="O25" s="28" t="str">
        <f>VLOOKUP(Table1[[#This Row],[My district’s mission and values are reflected in the actions of school leaders.]],Key!$A$44:$B$49,2,FALSE)</f>
        <v>Not Applicable</v>
      </c>
      <c r="P25" s="28" t="str">
        <f>VLOOKUP(Table1[[#This Row],[I am treated fairly by district leaders.]],Key!$A$44:$B$49,2,FALSE)</f>
        <v>Not Applicable</v>
      </c>
      <c r="Q25" s="28" t="str">
        <f>VLOOKUP(Table1[[#This Row],[I am treated fairly by school leaders.]],Key!$A$44:$B$49,2,FALSE)</f>
        <v>Not Applicable</v>
      </c>
      <c r="R25" s="28" t="str">
        <f>VLOOKUP(Table1[[#This Row],[I am treated fairly by my colleagues.]],Key!$A$44:$B$49,2,FALSE)</f>
        <v>Not Applicable</v>
      </c>
      <c r="S25" s="28" t="str">
        <f>VLOOKUP(Table1[[#This Row],[I have ownership and control over my work.]],Key!$A$44:$B$49,2,FALSE)</f>
        <v>Not Applicable</v>
      </c>
      <c r="T25" s="28" t="str">
        <f>VLOOKUP(Table1[[#This Row],[My opinions are heard and valued by district leaders.]],Key!$A$44:$B$49,2,FALSE)</f>
        <v>Not Applicable</v>
      </c>
      <c r="U25" s="28" t="str">
        <f>VLOOKUP(Table1[[#This Row],[My opinions are heard and valued by school leaders.]],Key!$A$44:$B$49,2,FALSE)</f>
        <v>Not Applicable</v>
      </c>
      <c r="V25" s="28" t="str">
        <f>VLOOKUP(Table1[[#This Row],[In my current role, I get to do what I do best every day.]],Key!$A$44:$B$49,2,FALSE)</f>
        <v>Not Applicable</v>
      </c>
      <c r="W25" s="28" t="str">
        <f>VLOOKUP(Table1[[#This Row],[District staff are recognized for excellent work by district leaders.]],Key!$A$44:$B$49,2,FALSE)</f>
        <v>Not Applicable</v>
      </c>
      <c r="X25" s="28" t="str">
        <f>VLOOKUP(Table1[[#This Row],[District staff are recognized for excellent work by school leaders.]],Key!$A$44:$B$49,2,FALSE)</f>
        <v>Not Applicable</v>
      </c>
      <c r="Y25" s="28" t="str">
        <f>VLOOKUP(Table1[[#This Row],[I feel valued for my work as a district employee.]],Key!$A$44:$B$49,2,FALSE)</f>
        <v>Not Applicable</v>
      </c>
      <c r="Z25" s="28" t="str">
        <f>VLOOKUP(Table1[[#This Row],[In the past week, I’ve received recognition for doing my job well.]],Key!$A$44:$B$49,2,FALSE)</f>
        <v>Not Applicable</v>
      </c>
      <c r="AA25" s="28" t="str">
        <f>VLOOKUP(Table1[[#This Row],[In the past year, my district has provided opportunities for me to learn and grow as a district employee. ]],Key!$A$44:$B$49,2,FALSE)</f>
        <v>Not Applicable</v>
      </c>
      <c r="AB25" s="28" t="str">
        <f>VLOOKUP(Table1[[#This Row],[My direct supervisor supports my career aspirations and goals.]],Key!$A$44:$B$49,2,FALSE)</f>
        <v>Not Applicable</v>
      </c>
      <c r="AC25" s="28" t="str">
        <f>VLOOKUP(Table1[[#This Row],[I see a path for professional advancement in my district.]],Key!$A$44:$B$49,2,FALSE)</f>
        <v>Not Applicable</v>
      </c>
    </row>
    <row r="26" spans="1:29" ht="13.75" thickBot="1" x14ac:dyDescent="0.75">
      <c r="A26" s="5">
        <v>24</v>
      </c>
      <c r="B26" s="65" t="e">
        <f>Table1[[#This Row],[School Number]]</f>
        <v>#N/A</v>
      </c>
      <c r="C26" s="64">
        <f>Table1[[#This Row],[School Name]]</f>
        <v>0</v>
      </c>
      <c r="D26" s="28" t="str">
        <f>VLOOKUP(Table1[[#This Row],[How would you rate your overall satisfaction level with: My School District]],Key!$A$36:$B$41,2,FALSE)</f>
        <v>Not Applicable</v>
      </c>
      <c r="E26" s="28" t="str">
        <f>VLOOKUP(Table1[[#This Row],[How would you rate your overall satisfaction level with: My School]],Key!$A$36:$B$41,2,FALSE)</f>
        <v>Not Applicable</v>
      </c>
      <c r="F26" s="28" t="str">
        <f>VLOOKUP(Table1[[#This Row],[District leadership has communicated clear actions they will take in response to previous staff survey results.]],Key!$A$44:$B$49,2,FALSE)</f>
        <v>Not Applicable</v>
      </c>
      <c r="G26" s="28" t="str">
        <f>VLOOKUP(Table1[[#This Row],[I feel safe at school.]],Key!$A$44:$B$49,2,FALSE)</f>
        <v>Not Applicable</v>
      </c>
      <c r="H26" s="28" t="str">
        <f>VLOOKUP(Table1[[#This Row],[The benefits provided by my district meet my needs. ]],Key!$A$44:$B$49,2,FALSE)</f>
        <v>Not Applicable</v>
      </c>
      <c r="I26" s="28" t="str">
        <f>VLOOKUP(Table1[[#This Row],[Someone seems to care about me at work. ]],Key!$A$44:$B$49,2,FALSE)</f>
        <v>Not Applicable</v>
      </c>
      <c r="J26" s="28" t="str">
        <f>VLOOKUP(Table1[[#This Row],[I have the materials and resources needed to do my job well. ]],Key!$A$44:$B$49,2,FALSE)</f>
        <v>Not Applicable</v>
      </c>
      <c r="K26" s="28" t="str">
        <f>VLOOKUP(Table1[[#This Row],[Most days, I have a manageable workload.]],Key!$A$44:$B$49,2,FALSE)</f>
        <v>Not Applicable</v>
      </c>
      <c r="L26" s="28" t="str">
        <f>VLOOKUP(Table1[[#This Row],[I have the training and skills I need to do my best at work.]],Key!$A$44:$B$49,2,FALSE)</f>
        <v>Not Applicable</v>
      </c>
      <c r="M26" s="28" t="str">
        <f>VLOOKUP(Table1[[#This Row],[I understand how my daily work contributes to my school district’s mission. ]],Key!$A$44:$B$49,2,FALSE)</f>
        <v>Not Applicable</v>
      </c>
      <c r="N26" s="28" t="str">
        <f>VLOOKUP(Table1[[#This Row],[My district’s mission and values are reflected in the actions of district leaders.]],Key!$A$44:$B$49,2,FALSE)</f>
        <v>Not Applicable</v>
      </c>
      <c r="O26" s="28" t="str">
        <f>VLOOKUP(Table1[[#This Row],[My district’s mission and values are reflected in the actions of school leaders.]],Key!$A$44:$B$49,2,FALSE)</f>
        <v>Not Applicable</v>
      </c>
      <c r="P26" s="28" t="str">
        <f>VLOOKUP(Table1[[#This Row],[I am treated fairly by district leaders.]],Key!$A$44:$B$49,2,FALSE)</f>
        <v>Not Applicable</v>
      </c>
      <c r="Q26" s="28" t="str">
        <f>VLOOKUP(Table1[[#This Row],[I am treated fairly by school leaders.]],Key!$A$44:$B$49,2,FALSE)</f>
        <v>Not Applicable</v>
      </c>
      <c r="R26" s="28" t="str">
        <f>VLOOKUP(Table1[[#This Row],[I am treated fairly by my colleagues.]],Key!$A$44:$B$49,2,FALSE)</f>
        <v>Not Applicable</v>
      </c>
      <c r="S26" s="28" t="str">
        <f>VLOOKUP(Table1[[#This Row],[I have ownership and control over my work.]],Key!$A$44:$B$49,2,FALSE)</f>
        <v>Not Applicable</v>
      </c>
      <c r="T26" s="28" t="str">
        <f>VLOOKUP(Table1[[#This Row],[My opinions are heard and valued by district leaders.]],Key!$A$44:$B$49,2,FALSE)</f>
        <v>Not Applicable</v>
      </c>
      <c r="U26" s="28" t="str">
        <f>VLOOKUP(Table1[[#This Row],[My opinions are heard and valued by school leaders.]],Key!$A$44:$B$49,2,FALSE)</f>
        <v>Not Applicable</v>
      </c>
      <c r="V26" s="28" t="str">
        <f>VLOOKUP(Table1[[#This Row],[In my current role, I get to do what I do best every day.]],Key!$A$44:$B$49,2,FALSE)</f>
        <v>Not Applicable</v>
      </c>
      <c r="W26" s="28" t="str">
        <f>VLOOKUP(Table1[[#This Row],[District staff are recognized for excellent work by district leaders.]],Key!$A$44:$B$49,2,FALSE)</f>
        <v>Not Applicable</v>
      </c>
      <c r="X26" s="28" t="str">
        <f>VLOOKUP(Table1[[#This Row],[District staff are recognized for excellent work by school leaders.]],Key!$A$44:$B$49,2,FALSE)</f>
        <v>Not Applicable</v>
      </c>
      <c r="Y26" s="28" t="str">
        <f>VLOOKUP(Table1[[#This Row],[I feel valued for my work as a district employee.]],Key!$A$44:$B$49,2,FALSE)</f>
        <v>Not Applicable</v>
      </c>
      <c r="Z26" s="28" t="str">
        <f>VLOOKUP(Table1[[#This Row],[In the past week, I’ve received recognition for doing my job well.]],Key!$A$44:$B$49,2,FALSE)</f>
        <v>Not Applicable</v>
      </c>
      <c r="AA26" s="28" t="str">
        <f>VLOOKUP(Table1[[#This Row],[In the past year, my district has provided opportunities for me to learn and grow as a district employee. ]],Key!$A$44:$B$49,2,FALSE)</f>
        <v>Not Applicable</v>
      </c>
      <c r="AB26" s="28" t="str">
        <f>VLOOKUP(Table1[[#This Row],[My direct supervisor supports my career aspirations and goals.]],Key!$A$44:$B$49,2,FALSE)</f>
        <v>Not Applicable</v>
      </c>
      <c r="AC26" s="28" t="str">
        <f>VLOOKUP(Table1[[#This Row],[I see a path for professional advancement in my district.]],Key!$A$44:$B$49,2,FALSE)</f>
        <v>Not Applicable</v>
      </c>
    </row>
    <row r="27" spans="1:29" ht="13.75" thickBot="1" x14ac:dyDescent="0.75">
      <c r="A27" s="5">
        <v>25</v>
      </c>
      <c r="B27" s="65" t="e">
        <f>Table1[[#This Row],[School Number]]</f>
        <v>#N/A</v>
      </c>
      <c r="C27" s="64">
        <f>Table1[[#This Row],[School Name]]</f>
        <v>0</v>
      </c>
      <c r="D27" s="28" t="str">
        <f>VLOOKUP(Table1[[#This Row],[How would you rate your overall satisfaction level with: My School District]],Key!$A$36:$B$41,2,FALSE)</f>
        <v>Not Applicable</v>
      </c>
      <c r="E27" s="28" t="str">
        <f>VLOOKUP(Table1[[#This Row],[How would you rate your overall satisfaction level with: My School]],Key!$A$36:$B$41,2,FALSE)</f>
        <v>Not Applicable</v>
      </c>
      <c r="F27" s="28" t="str">
        <f>VLOOKUP(Table1[[#This Row],[District leadership has communicated clear actions they will take in response to previous staff survey results.]],Key!$A$44:$B$49,2,FALSE)</f>
        <v>Not Applicable</v>
      </c>
      <c r="G27" s="28" t="str">
        <f>VLOOKUP(Table1[[#This Row],[I feel safe at school.]],Key!$A$44:$B$49,2,FALSE)</f>
        <v>Not Applicable</v>
      </c>
      <c r="H27" s="28" t="str">
        <f>VLOOKUP(Table1[[#This Row],[The benefits provided by my district meet my needs. ]],Key!$A$44:$B$49,2,FALSE)</f>
        <v>Not Applicable</v>
      </c>
      <c r="I27" s="28" t="str">
        <f>VLOOKUP(Table1[[#This Row],[Someone seems to care about me at work. ]],Key!$A$44:$B$49,2,FALSE)</f>
        <v>Not Applicable</v>
      </c>
      <c r="J27" s="28" t="str">
        <f>VLOOKUP(Table1[[#This Row],[I have the materials and resources needed to do my job well. ]],Key!$A$44:$B$49,2,FALSE)</f>
        <v>Not Applicable</v>
      </c>
      <c r="K27" s="28" t="str">
        <f>VLOOKUP(Table1[[#This Row],[Most days, I have a manageable workload.]],Key!$A$44:$B$49,2,FALSE)</f>
        <v>Not Applicable</v>
      </c>
      <c r="L27" s="28" t="str">
        <f>VLOOKUP(Table1[[#This Row],[I have the training and skills I need to do my best at work.]],Key!$A$44:$B$49,2,FALSE)</f>
        <v>Not Applicable</v>
      </c>
      <c r="M27" s="28" t="str">
        <f>VLOOKUP(Table1[[#This Row],[I understand how my daily work contributes to my school district’s mission. ]],Key!$A$44:$B$49,2,FALSE)</f>
        <v>Not Applicable</v>
      </c>
      <c r="N27" s="28" t="str">
        <f>VLOOKUP(Table1[[#This Row],[My district’s mission and values are reflected in the actions of district leaders.]],Key!$A$44:$B$49,2,FALSE)</f>
        <v>Not Applicable</v>
      </c>
      <c r="O27" s="28" t="str">
        <f>VLOOKUP(Table1[[#This Row],[My district’s mission and values are reflected in the actions of school leaders.]],Key!$A$44:$B$49,2,FALSE)</f>
        <v>Not Applicable</v>
      </c>
      <c r="P27" s="28" t="str">
        <f>VLOOKUP(Table1[[#This Row],[I am treated fairly by district leaders.]],Key!$A$44:$B$49,2,FALSE)</f>
        <v>Not Applicable</v>
      </c>
      <c r="Q27" s="28" t="str">
        <f>VLOOKUP(Table1[[#This Row],[I am treated fairly by school leaders.]],Key!$A$44:$B$49,2,FALSE)</f>
        <v>Not Applicable</v>
      </c>
      <c r="R27" s="28" t="str">
        <f>VLOOKUP(Table1[[#This Row],[I am treated fairly by my colleagues.]],Key!$A$44:$B$49,2,FALSE)</f>
        <v>Not Applicable</v>
      </c>
      <c r="S27" s="28" t="str">
        <f>VLOOKUP(Table1[[#This Row],[I have ownership and control over my work.]],Key!$A$44:$B$49,2,FALSE)</f>
        <v>Not Applicable</v>
      </c>
      <c r="T27" s="28" t="str">
        <f>VLOOKUP(Table1[[#This Row],[My opinions are heard and valued by district leaders.]],Key!$A$44:$B$49,2,FALSE)</f>
        <v>Not Applicable</v>
      </c>
      <c r="U27" s="28" t="str">
        <f>VLOOKUP(Table1[[#This Row],[My opinions are heard and valued by school leaders.]],Key!$A$44:$B$49,2,FALSE)</f>
        <v>Not Applicable</v>
      </c>
      <c r="V27" s="28" t="str">
        <f>VLOOKUP(Table1[[#This Row],[In my current role, I get to do what I do best every day.]],Key!$A$44:$B$49,2,FALSE)</f>
        <v>Not Applicable</v>
      </c>
      <c r="W27" s="28" t="str">
        <f>VLOOKUP(Table1[[#This Row],[District staff are recognized for excellent work by district leaders.]],Key!$A$44:$B$49,2,FALSE)</f>
        <v>Not Applicable</v>
      </c>
      <c r="X27" s="28" t="str">
        <f>VLOOKUP(Table1[[#This Row],[District staff are recognized for excellent work by school leaders.]],Key!$A$44:$B$49,2,FALSE)</f>
        <v>Not Applicable</v>
      </c>
      <c r="Y27" s="28" t="str">
        <f>VLOOKUP(Table1[[#This Row],[I feel valued for my work as a district employee.]],Key!$A$44:$B$49,2,FALSE)</f>
        <v>Not Applicable</v>
      </c>
      <c r="Z27" s="28" t="str">
        <f>VLOOKUP(Table1[[#This Row],[In the past week, I’ve received recognition for doing my job well.]],Key!$A$44:$B$49,2,FALSE)</f>
        <v>Not Applicable</v>
      </c>
      <c r="AA27" s="28" t="str">
        <f>VLOOKUP(Table1[[#This Row],[In the past year, my district has provided opportunities for me to learn and grow as a district employee. ]],Key!$A$44:$B$49,2,FALSE)</f>
        <v>Not Applicable</v>
      </c>
      <c r="AB27" s="28" t="str">
        <f>VLOOKUP(Table1[[#This Row],[My direct supervisor supports my career aspirations and goals.]],Key!$A$44:$B$49,2,FALSE)</f>
        <v>Not Applicable</v>
      </c>
      <c r="AC27" s="28" t="str">
        <f>VLOOKUP(Table1[[#This Row],[I see a path for professional advancement in my district.]],Key!$A$44:$B$49,2,FALSE)</f>
        <v>Not Applicable</v>
      </c>
    </row>
    <row r="28" spans="1:29" ht="13.75" thickBot="1" x14ac:dyDescent="0.75">
      <c r="A28" s="5">
        <v>26</v>
      </c>
      <c r="B28" s="65" t="e">
        <f>Table1[[#This Row],[School Number]]</f>
        <v>#N/A</v>
      </c>
      <c r="C28" s="64">
        <f>Table1[[#This Row],[School Name]]</f>
        <v>0</v>
      </c>
      <c r="D28" s="28" t="str">
        <f>VLOOKUP(Table1[[#This Row],[How would you rate your overall satisfaction level with: My School District]],Key!$A$36:$B$41,2,FALSE)</f>
        <v>Not Applicable</v>
      </c>
      <c r="E28" s="28" t="str">
        <f>VLOOKUP(Table1[[#This Row],[How would you rate your overall satisfaction level with: My School]],Key!$A$36:$B$41,2,FALSE)</f>
        <v>Not Applicable</v>
      </c>
      <c r="F28" s="28" t="str">
        <f>VLOOKUP(Table1[[#This Row],[District leadership has communicated clear actions they will take in response to previous staff survey results.]],Key!$A$44:$B$49,2,FALSE)</f>
        <v>Not Applicable</v>
      </c>
      <c r="G28" s="28" t="str">
        <f>VLOOKUP(Table1[[#This Row],[I feel safe at school.]],Key!$A$44:$B$49,2,FALSE)</f>
        <v>Not Applicable</v>
      </c>
      <c r="H28" s="28" t="str">
        <f>VLOOKUP(Table1[[#This Row],[The benefits provided by my district meet my needs. ]],Key!$A$44:$B$49,2,FALSE)</f>
        <v>Not Applicable</v>
      </c>
      <c r="I28" s="28" t="str">
        <f>VLOOKUP(Table1[[#This Row],[Someone seems to care about me at work. ]],Key!$A$44:$B$49,2,FALSE)</f>
        <v>Not Applicable</v>
      </c>
      <c r="J28" s="28" t="str">
        <f>VLOOKUP(Table1[[#This Row],[I have the materials and resources needed to do my job well. ]],Key!$A$44:$B$49,2,FALSE)</f>
        <v>Not Applicable</v>
      </c>
      <c r="K28" s="28" t="str">
        <f>VLOOKUP(Table1[[#This Row],[Most days, I have a manageable workload.]],Key!$A$44:$B$49,2,FALSE)</f>
        <v>Not Applicable</v>
      </c>
      <c r="L28" s="28" t="str">
        <f>VLOOKUP(Table1[[#This Row],[I have the training and skills I need to do my best at work.]],Key!$A$44:$B$49,2,FALSE)</f>
        <v>Not Applicable</v>
      </c>
      <c r="M28" s="28" t="str">
        <f>VLOOKUP(Table1[[#This Row],[I understand how my daily work contributes to my school district’s mission. ]],Key!$A$44:$B$49,2,FALSE)</f>
        <v>Not Applicable</v>
      </c>
      <c r="N28" s="28" t="str">
        <f>VLOOKUP(Table1[[#This Row],[My district’s mission and values are reflected in the actions of district leaders.]],Key!$A$44:$B$49,2,FALSE)</f>
        <v>Not Applicable</v>
      </c>
      <c r="O28" s="28" t="str">
        <f>VLOOKUP(Table1[[#This Row],[My district’s mission and values are reflected in the actions of school leaders.]],Key!$A$44:$B$49,2,FALSE)</f>
        <v>Not Applicable</v>
      </c>
      <c r="P28" s="28" t="str">
        <f>VLOOKUP(Table1[[#This Row],[I am treated fairly by district leaders.]],Key!$A$44:$B$49,2,FALSE)</f>
        <v>Not Applicable</v>
      </c>
      <c r="Q28" s="28" t="str">
        <f>VLOOKUP(Table1[[#This Row],[I am treated fairly by school leaders.]],Key!$A$44:$B$49,2,FALSE)</f>
        <v>Not Applicable</v>
      </c>
      <c r="R28" s="28" t="str">
        <f>VLOOKUP(Table1[[#This Row],[I am treated fairly by my colleagues.]],Key!$A$44:$B$49,2,FALSE)</f>
        <v>Not Applicable</v>
      </c>
      <c r="S28" s="28" t="str">
        <f>VLOOKUP(Table1[[#This Row],[I have ownership and control over my work.]],Key!$A$44:$B$49,2,FALSE)</f>
        <v>Not Applicable</v>
      </c>
      <c r="T28" s="28" t="str">
        <f>VLOOKUP(Table1[[#This Row],[My opinions are heard and valued by district leaders.]],Key!$A$44:$B$49,2,FALSE)</f>
        <v>Not Applicable</v>
      </c>
      <c r="U28" s="28" t="str">
        <f>VLOOKUP(Table1[[#This Row],[My opinions are heard and valued by school leaders.]],Key!$A$44:$B$49,2,FALSE)</f>
        <v>Not Applicable</v>
      </c>
      <c r="V28" s="28" t="str">
        <f>VLOOKUP(Table1[[#This Row],[In my current role, I get to do what I do best every day.]],Key!$A$44:$B$49,2,FALSE)</f>
        <v>Not Applicable</v>
      </c>
      <c r="W28" s="28" t="str">
        <f>VLOOKUP(Table1[[#This Row],[District staff are recognized for excellent work by district leaders.]],Key!$A$44:$B$49,2,FALSE)</f>
        <v>Not Applicable</v>
      </c>
      <c r="X28" s="28" t="str">
        <f>VLOOKUP(Table1[[#This Row],[District staff are recognized for excellent work by school leaders.]],Key!$A$44:$B$49,2,FALSE)</f>
        <v>Not Applicable</v>
      </c>
      <c r="Y28" s="28" t="str">
        <f>VLOOKUP(Table1[[#This Row],[I feel valued for my work as a district employee.]],Key!$A$44:$B$49,2,FALSE)</f>
        <v>Not Applicable</v>
      </c>
      <c r="Z28" s="28" t="str">
        <f>VLOOKUP(Table1[[#This Row],[In the past week, I’ve received recognition for doing my job well.]],Key!$A$44:$B$49,2,FALSE)</f>
        <v>Not Applicable</v>
      </c>
      <c r="AA28" s="28" t="str">
        <f>VLOOKUP(Table1[[#This Row],[In the past year, my district has provided opportunities for me to learn and grow as a district employee. ]],Key!$A$44:$B$49,2,FALSE)</f>
        <v>Not Applicable</v>
      </c>
      <c r="AB28" s="28" t="str">
        <f>VLOOKUP(Table1[[#This Row],[My direct supervisor supports my career aspirations and goals.]],Key!$A$44:$B$49,2,FALSE)</f>
        <v>Not Applicable</v>
      </c>
      <c r="AC28" s="28" t="str">
        <f>VLOOKUP(Table1[[#This Row],[I see a path for professional advancement in my district.]],Key!$A$44:$B$49,2,FALSE)</f>
        <v>Not Applicable</v>
      </c>
    </row>
    <row r="29" spans="1:29" ht="13.75" thickBot="1" x14ac:dyDescent="0.75">
      <c r="A29" s="5">
        <v>27</v>
      </c>
      <c r="B29" s="65" t="e">
        <f>Table1[[#This Row],[School Number]]</f>
        <v>#N/A</v>
      </c>
      <c r="C29" s="64">
        <f>Table1[[#This Row],[School Name]]</f>
        <v>0</v>
      </c>
      <c r="D29" s="28" t="str">
        <f>VLOOKUP(Table1[[#This Row],[How would you rate your overall satisfaction level with: My School District]],Key!$A$36:$B$41,2,FALSE)</f>
        <v>Not Applicable</v>
      </c>
      <c r="E29" s="28" t="str">
        <f>VLOOKUP(Table1[[#This Row],[How would you rate your overall satisfaction level with: My School]],Key!$A$36:$B$41,2,FALSE)</f>
        <v>Not Applicable</v>
      </c>
      <c r="F29" s="28" t="str">
        <f>VLOOKUP(Table1[[#This Row],[District leadership has communicated clear actions they will take in response to previous staff survey results.]],Key!$A$44:$B$49,2,FALSE)</f>
        <v>Not Applicable</v>
      </c>
      <c r="G29" s="28" t="str">
        <f>VLOOKUP(Table1[[#This Row],[I feel safe at school.]],Key!$A$44:$B$49,2,FALSE)</f>
        <v>Not Applicable</v>
      </c>
      <c r="H29" s="28" t="str">
        <f>VLOOKUP(Table1[[#This Row],[The benefits provided by my district meet my needs. ]],Key!$A$44:$B$49,2,FALSE)</f>
        <v>Not Applicable</v>
      </c>
      <c r="I29" s="28" t="str">
        <f>VLOOKUP(Table1[[#This Row],[Someone seems to care about me at work. ]],Key!$A$44:$B$49,2,FALSE)</f>
        <v>Not Applicable</v>
      </c>
      <c r="J29" s="28" t="str">
        <f>VLOOKUP(Table1[[#This Row],[I have the materials and resources needed to do my job well. ]],Key!$A$44:$B$49,2,FALSE)</f>
        <v>Not Applicable</v>
      </c>
      <c r="K29" s="28" t="str">
        <f>VLOOKUP(Table1[[#This Row],[Most days, I have a manageable workload.]],Key!$A$44:$B$49,2,FALSE)</f>
        <v>Not Applicable</v>
      </c>
      <c r="L29" s="28" t="str">
        <f>VLOOKUP(Table1[[#This Row],[I have the training and skills I need to do my best at work.]],Key!$A$44:$B$49,2,FALSE)</f>
        <v>Not Applicable</v>
      </c>
      <c r="M29" s="28" t="str">
        <f>VLOOKUP(Table1[[#This Row],[I understand how my daily work contributes to my school district’s mission. ]],Key!$A$44:$B$49,2,FALSE)</f>
        <v>Not Applicable</v>
      </c>
      <c r="N29" s="28" t="str">
        <f>VLOOKUP(Table1[[#This Row],[My district’s mission and values are reflected in the actions of district leaders.]],Key!$A$44:$B$49,2,FALSE)</f>
        <v>Not Applicable</v>
      </c>
      <c r="O29" s="28" t="str">
        <f>VLOOKUP(Table1[[#This Row],[My district’s mission and values are reflected in the actions of school leaders.]],Key!$A$44:$B$49,2,FALSE)</f>
        <v>Not Applicable</v>
      </c>
      <c r="P29" s="28" t="str">
        <f>VLOOKUP(Table1[[#This Row],[I am treated fairly by district leaders.]],Key!$A$44:$B$49,2,FALSE)</f>
        <v>Not Applicable</v>
      </c>
      <c r="Q29" s="28" t="str">
        <f>VLOOKUP(Table1[[#This Row],[I am treated fairly by school leaders.]],Key!$A$44:$B$49,2,FALSE)</f>
        <v>Not Applicable</v>
      </c>
      <c r="R29" s="28" t="str">
        <f>VLOOKUP(Table1[[#This Row],[I am treated fairly by my colleagues.]],Key!$A$44:$B$49,2,FALSE)</f>
        <v>Not Applicable</v>
      </c>
      <c r="S29" s="28" t="str">
        <f>VLOOKUP(Table1[[#This Row],[I have ownership and control over my work.]],Key!$A$44:$B$49,2,FALSE)</f>
        <v>Not Applicable</v>
      </c>
      <c r="T29" s="28" t="str">
        <f>VLOOKUP(Table1[[#This Row],[My opinions are heard and valued by district leaders.]],Key!$A$44:$B$49,2,FALSE)</f>
        <v>Not Applicable</v>
      </c>
      <c r="U29" s="28" t="str">
        <f>VLOOKUP(Table1[[#This Row],[My opinions are heard and valued by school leaders.]],Key!$A$44:$B$49,2,FALSE)</f>
        <v>Not Applicable</v>
      </c>
      <c r="V29" s="28" t="str">
        <f>VLOOKUP(Table1[[#This Row],[In my current role, I get to do what I do best every day.]],Key!$A$44:$B$49,2,FALSE)</f>
        <v>Not Applicable</v>
      </c>
      <c r="W29" s="28" t="str">
        <f>VLOOKUP(Table1[[#This Row],[District staff are recognized for excellent work by district leaders.]],Key!$A$44:$B$49,2,FALSE)</f>
        <v>Not Applicable</v>
      </c>
      <c r="X29" s="28" t="str">
        <f>VLOOKUP(Table1[[#This Row],[District staff are recognized for excellent work by school leaders.]],Key!$A$44:$B$49,2,FALSE)</f>
        <v>Not Applicable</v>
      </c>
      <c r="Y29" s="28" t="str">
        <f>VLOOKUP(Table1[[#This Row],[I feel valued for my work as a district employee.]],Key!$A$44:$B$49,2,FALSE)</f>
        <v>Not Applicable</v>
      </c>
      <c r="Z29" s="28" t="str">
        <f>VLOOKUP(Table1[[#This Row],[In the past week, I’ve received recognition for doing my job well.]],Key!$A$44:$B$49,2,FALSE)</f>
        <v>Not Applicable</v>
      </c>
      <c r="AA29" s="28" t="str">
        <f>VLOOKUP(Table1[[#This Row],[In the past year, my district has provided opportunities for me to learn and grow as a district employee. ]],Key!$A$44:$B$49,2,FALSE)</f>
        <v>Not Applicable</v>
      </c>
      <c r="AB29" s="28" t="str">
        <f>VLOOKUP(Table1[[#This Row],[My direct supervisor supports my career aspirations and goals.]],Key!$A$44:$B$49,2,FALSE)</f>
        <v>Not Applicable</v>
      </c>
      <c r="AC29" s="28" t="str">
        <f>VLOOKUP(Table1[[#This Row],[I see a path for professional advancement in my district.]],Key!$A$44:$B$49,2,FALSE)</f>
        <v>Not Applicable</v>
      </c>
    </row>
    <row r="30" spans="1:29" ht="13.75" thickBot="1" x14ac:dyDescent="0.75">
      <c r="A30" s="5">
        <v>28</v>
      </c>
      <c r="B30" s="65" t="e">
        <f>Table1[[#This Row],[School Number]]</f>
        <v>#N/A</v>
      </c>
      <c r="C30" s="64">
        <f>Table1[[#This Row],[School Name]]</f>
        <v>0</v>
      </c>
      <c r="D30" s="28" t="str">
        <f>VLOOKUP(Table1[[#This Row],[How would you rate your overall satisfaction level with: My School District]],Key!$A$36:$B$41,2,FALSE)</f>
        <v>Not Applicable</v>
      </c>
      <c r="E30" s="28" t="str">
        <f>VLOOKUP(Table1[[#This Row],[How would you rate your overall satisfaction level with: My School]],Key!$A$36:$B$41,2,FALSE)</f>
        <v>Not Applicable</v>
      </c>
      <c r="F30" s="28" t="str">
        <f>VLOOKUP(Table1[[#This Row],[District leadership has communicated clear actions they will take in response to previous staff survey results.]],Key!$A$44:$B$49,2,FALSE)</f>
        <v>Not Applicable</v>
      </c>
      <c r="G30" s="28" t="str">
        <f>VLOOKUP(Table1[[#This Row],[I feel safe at school.]],Key!$A$44:$B$49,2,FALSE)</f>
        <v>Not Applicable</v>
      </c>
      <c r="H30" s="28" t="str">
        <f>VLOOKUP(Table1[[#This Row],[The benefits provided by my district meet my needs. ]],Key!$A$44:$B$49,2,FALSE)</f>
        <v>Not Applicable</v>
      </c>
      <c r="I30" s="28" t="str">
        <f>VLOOKUP(Table1[[#This Row],[Someone seems to care about me at work. ]],Key!$A$44:$B$49,2,FALSE)</f>
        <v>Not Applicable</v>
      </c>
      <c r="J30" s="28" t="str">
        <f>VLOOKUP(Table1[[#This Row],[I have the materials and resources needed to do my job well. ]],Key!$A$44:$B$49,2,FALSE)</f>
        <v>Not Applicable</v>
      </c>
      <c r="K30" s="28" t="str">
        <f>VLOOKUP(Table1[[#This Row],[Most days, I have a manageable workload.]],Key!$A$44:$B$49,2,FALSE)</f>
        <v>Not Applicable</v>
      </c>
      <c r="L30" s="28" t="str">
        <f>VLOOKUP(Table1[[#This Row],[I have the training and skills I need to do my best at work.]],Key!$A$44:$B$49,2,FALSE)</f>
        <v>Not Applicable</v>
      </c>
      <c r="M30" s="28" t="str">
        <f>VLOOKUP(Table1[[#This Row],[I understand how my daily work contributes to my school district’s mission. ]],Key!$A$44:$B$49,2,FALSE)</f>
        <v>Not Applicable</v>
      </c>
      <c r="N30" s="28" t="str">
        <f>VLOOKUP(Table1[[#This Row],[My district’s mission and values are reflected in the actions of district leaders.]],Key!$A$44:$B$49,2,FALSE)</f>
        <v>Not Applicable</v>
      </c>
      <c r="O30" s="28" t="str">
        <f>VLOOKUP(Table1[[#This Row],[My district’s mission and values are reflected in the actions of school leaders.]],Key!$A$44:$B$49,2,FALSE)</f>
        <v>Not Applicable</v>
      </c>
      <c r="P30" s="28" t="str">
        <f>VLOOKUP(Table1[[#This Row],[I am treated fairly by district leaders.]],Key!$A$44:$B$49,2,FALSE)</f>
        <v>Not Applicable</v>
      </c>
      <c r="Q30" s="28" t="str">
        <f>VLOOKUP(Table1[[#This Row],[I am treated fairly by school leaders.]],Key!$A$44:$B$49,2,FALSE)</f>
        <v>Not Applicable</v>
      </c>
      <c r="R30" s="28" t="str">
        <f>VLOOKUP(Table1[[#This Row],[I am treated fairly by my colleagues.]],Key!$A$44:$B$49,2,FALSE)</f>
        <v>Not Applicable</v>
      </c>
      <c r="S30" s="28" t="str">
        <f>VLOOKUP(Table1[[#This Row],[I have ownership and control over my work.]],Key!$A$44:$B$49,2,FALSE)</f>
        <v>Not Applicable</v>
      </c>
      <c r="T30" s="28" t="str">
        <f>VLOOKUP(Table1[[#This Row],[My opinions are heard and valued by district leaders.]],Key!$A$44:$B$49,2,FALSE)</f>
        <v>Not Applicable</v>
      </c>
      <c r="U30" s="28" t="str">
        <f>VLOOKUP(Table1[[#This Row],[My opinions are heard and valued by school leaders.]],Key!$A$44:$B$49,2,FALSE)</f>
        <v>Not Applicable</v>
      </c>
      <c r="V30" s="28" t="str">
        <f>VLOOKUP(Table1[[#This Row],[In my current role, I get to do what I do best every day.]],Key!$A$44:$B$49,2,FALSE)</f>
        <v>Not Applicable</v>
      </c>
      <c r="W30" s="28" t="str">
        <f>VLOOKUP(Table1[[#This Row],[District staff are recognized for excellent work by district leaders.]],Key!$A$44:$B$49,2,FALSE)</f>
        <v>Not Applicable</v>
      </c>
      <c r="X30" s="28" t="str">
        <f>VLOOKUP(Table1[[#This Row],[District staff are recognized for excellent work by school leaders.]],Key!$A$44:$B$49,2,FALSE)</f>
        <v>Not Applicable</v>
      </c>
      <c r="Y30" s="28" t="str">
        <f>VLOOKUP(Table1[[#This Row],[I feel valued for my work as a district employee.]],Key!$A$44:$B$49,2,FALSE)</f>
        <v>Not Applicable</v>
      </c>
      <c r="Z30" s="28" t="str">
        <f>VLOOKUP(Table1[[#This Row],[In the past week, I’ve received recognition for doing my job well.]],Key!$A$44:$B$49,2,FALSE)</f>
        <v>Not Applicable</v>
      </c>
      <c r="AA30" s="28" t="str">
        <f>VLOOKUP(Table1[[#This Row],[In the past year, my district has provided opportunities for me to learn and grow as a district employee. ]],Key!$A$44:$B$49,2,FALSE)</f>
        <v>Not Applicable</v>
      </c>
      <c r="AB30" s="28" t="str">
        <f>VLOOKUP(Table1[[#This Row],[My direct supervisor supports my career aspirations and goals.]],Key!$A$44:$B$49,2,FALSE)</f>
        <v>Not Applicable</v>
      </c>
      <c r="AC30" s="28" t="str">
        <f>VLOOKUP(Table1[[#This Row],[I see a path for professional advancement in my district.]],Key!$A$44:$B$49,2,FALSE)</f>
        <v>Not Applicable</v>
      </c>
    </row>
    <row r="31" spans="1:29" ht="13.75" thickBot="1" x14ac:dyDescent="0.75">
      <c r="A31" s="5">
        <v>29</v>
      </c>
      <c r="B31" s="65" t="e">
        <f>Table1[[#This Row],[School Number]]</f>
        <v>#N/A</v>
      </c>
      <c r="C31" s="64">
        <f>Table1[[#This Row],[School Name]]</f>
        <v>0</v>
      </c>
      <c r="D31" s="28" t="str">
        <f>VLOOKUP(Table1[[#This Row],[How would you rate your overall satisfaction level with: My School District]],Key!$A$36:$B$41,2,FALSE)</f>
        <v>Not Applicable</v>
      </c>
      <c r="E31" s="28" t="str">
        <f>VLOOKUP(Table1[[#This Row],[How would you rate your overall satisfaction level with: My School]],Key!$A$36:$B$41,2,FALSE)</f>
        <v>Not Applicable</v>
      </c>
      <c r="F31" s="28" t="str">
        <f>VLOOKUP(Table1[[#This Row],[District leadership has communicated clear actions they will take in response to previous staff survey results.]],Key!$A$44:$B$49,2,FALSE)</f>
        <v>Not Applicable</v>
      </c>
      <c r="G31" s="28" t="str">
        <f>VLOOKUP(Table1[[#This Row],[I feel safe at school.]],Key!$A$44:$B$49,2,FALSE)</f>
        <v>Not Applicable</v>
      </c>
      <c r="H31" s="28" t="str">
        <f>VLOOKUP(Table1[[#This Row],[The benefits provided by my district meet my needs. ]],Key!$A$44:$B$49,2,FALSE)</f>
        <v>Not Applicable</v>
      </c>
      <c r="I31" s="28" t="str">
        <f>VLOOKUP(Table1[[#This Row],[Someone seems to care about me at work. ]],Key!$A$44:$B$49,2,FALSE)</f>
        <v>Not Applicable</v>
      </c>
      <c r="J31" s="28" t="str">
        <f>VLOOKUP(Table1[[#This Row],[I have the materials and resources needed to do my job well. ]],Key!$A$44:$B$49,2,FALSE)</f>
        <v>Not Applicable</v>
      </c>
      <c r="K31" s="28" t="str">
        <f>VLOOKUP(Table1[[#This Row],[Most days, I have a manageable workload.]],Key!$A$44:$B$49,2,FALSE)</f>
        <v>Not Applicable</v>
      </c>
      <c r="L31" s="28" t="str">
        <f>VLOOKUP(Table1[[#This Row],[I have the training and skills I need to do my best at work.]],Key!$A$44:$B$49,2,FALSE)</f>
        <v>Not Applicable</v>
      </c>
      <c r="M31" s="28" t="str">
        <f>VLOOKUP(Table1[[#This Row],[I understand how my daily work contributes to my school district’s mission. ]],Key!$A$44:$B$49,2,FALSE)</f>
        <v>Not Applicable</v>
      </c>
      <c r="N31" s="28" t="str">
        <f>VLOOKUP(Table1[[#This Row],[My district’s mission and values are reflected in the actions of district leaders.]],Key!$A$44:$B$49,2,FALSE)</f>
        <v>Not Applicable</v>
      </c>
      <c r="O31" s="28" t="str">
        <f>VLOOKUP(Table1[[#This Row],[My district’s mission and values are reflected in the actions of school leaders.]],Key!$A$44:$B$49,2,FALSE)</f>
        <v>Not Applicable</v>
      </c>
      <c r="P31" s="28" t="str">
        <f>VLOOKUP(Table1[[#This Row],[I am treated fairly by district leaders.]],Key!$A$44:$B$49,2,FALSE)</f>
        <v>Not Applicable</v>
      </c>
      <c r="Q31" s="28" t="str">
        <f>VLOOKUP(Table1[[#This Row],[I am treated fairly by school leaders.]],Key!$A$44:$B$49,2,FALSE)</f>
        <v>Not Applicable</v>
      </c>
      <c r="R31" s="28" t="str">
        <f>VLOOKUP(Table1[[#This Row],[I am treated fairly by my colleagues.]],Key!$A$44:$B$49,2,FALSE)</f>
        <v>Not Applicable</v>
      </c>
      <c r="S31" s="28" t="str">
        <f>VLOOKUP(Table1[[#This Row],[I have ownership and control over my work.]],Key!$A$44:$B$49,2,FALSE)</f>
        <v>Not Applicable</v>
      </c>
      <c r="T31" s="28" t="str">
        <f>VLOOKUP(Table1[[#This Row],[My opinions are heard and valued by district leaders.]],Key!$A$44:$B$49,2,FALSE)</f>
        <v>Not Applicable</v>
      </c>
      <c r="U31" s="28" t="str">
        <f>VLOOKUP(Table1[[#This Row],[My opinions are heard and valued by school leaders.]],Key!$A$44:$B$49,2,FALSE)</f>
        <v>Not Applicable</v>
      </c>
      <c r="V31" s="28" t="str">
        <f>VLOOKUP(Table1[[#This Row],[In my current role, I get to do what I do best every day.]],Key!$A$44:$B$49,2,FALSE)</f>
        <v>Not Applicable</v>
      </c>
      <c r="W31" s="28" t="str">
        <f>VLOOKUP(Table1[[#This Row],[District staff are recognized for excellent work by district leaders.]],Key!$A$44:$B$49,2,FALSE)</f>
        <v>Not Applicable</v>
      </c>
      <c r="X31" s="28" t="str">
        <f>VLOOKUP(Table1[[#This Row],[District staff are recognized for excellent work by school leaders.]],Key!$A$44:$B$49,2,FALSE)</f>
        <v>Not Applicable</v>
      </c>
      <c r="Y31" s="28" t="str">
        <f>VLOOKUP(Table1[[#This Row],[I feel valued for my work as a district employee.]],Key!$A$44:$B$49,2,FALSE)</f>
        <v>Not Applicable</v>
      </c>
      <c r="Z31" s="28" t="str">
        <f>VLOOKUP(Table1[[#This Row],[In the past week, I’ve received recognition for doing my job well.]],Key!$A$44:$B$49,2,FALSE)</f>
        <v>Not Applicable</v>
      </c>
      <c r="AA31" s="28" t="str">
        <f>VLOOKUP(Table1[[#This Row],[In the past year, my district has provided opportunities for me to learn and grow as a district employee. ]],Key!$A$44:$B$49,2,FALSE)</f>
        <v>Not Applicable</v>
      </c>
      <c r="AB31" s="28" t="str">
        <f>VLOOKUP(Table1[[#This Row],[My direct supervisor supports my career aspirations and goals.]],Key!$A$44:$B$49,2,FALSE)</f>
        <v>Not Applicable</v>
      </c>
      <c r="AC31" s="28" t="str">
        <f>VLOOKUP(Table1[[#This Row],[I see a path for professional advancement in my district.]],Key!$A$44:$B$49,2,FALSE)</f>
        <v>Not Applicable</v>
      </c>
    </row>
    <row r="32" spans="1:29" ht="13.75" thickBot="1" x14ac:dyDescent="0.75">
      <c r="A32" s="5">
        <v>30</v>
      </c>
      <c r="B32" s="65" t="e">
        <f>Table1[[#This Row],[School Number]]</f>
        <v>#N/A</v>
      </c>
      <c r="C32" s="64">
        <f>Table1[[#This Row],[School Name]]</f>
        <v>0</v>
      </c>
      <c r="D32" s="28" t="str">
        <f>VLOOKUP(Table1[[#This Row],[How would you rate your overall satisfaction level with: My School District]],Key!$A$36:$B$41,2,FALSE)</f>
        <v>Not Applicable</v>
      </c>
      <c r="E32" s="28" t="str">
        <f>VLOOKUP(Table1[[#This Row],[How would you rate your overall satisfaction level with: My School]],Key!$A$36:$B$41,2,FALSE)</f>
        <v>Not Applicable</v>
      </c>
      <c r="F32" s="28" t="str">
        <f>VLOOKUP(Table1[[#This Row],[District leadership has communicated clear actions they will take in response to previous staff survey results.]],Key!$A$44:$B$49,2,FALSE)</f>
        <v>Not Applicable</v>
      </c>
      <c r="G32" s="28" t="str">
        <f>VLOOKUP(Table1[[#This Row],[I feel safe at school.]],Key!$A$44:$B$49,2,FALSE)</f>
        <v>Not Applicable</v>
      </c>
      <c r="H32" s="28" t="str">
        <f>VLOOKUP(Table1[[#This Row],[The benefits provided by my district meet my needs. ]],Key!$A$44:$B$49,2,FALSE)</f>
        <v>Not Applicable</v>
      </c>
      <c r="I32" s="28" t="str">
        <f>VLOOKUP(Table1[[#This Row],[Someone seems to care about me at work. ]],Key!$A$44:$B$49,2,FALSE)</f>
        <v>Not Applicable</v>
      </c>
      <c r="J32" s="28" t="str">
        <f>VLOOKUP(Table1[[#This Row],[I have the materials and resources needed to do my job well. ]],Key!$A$44:$B$49,2,FALSE)</f>
        <v>Not Applicable</v>
      </c>
      <c r="K32" s="28" t="str">
        <f>VLOOKUP(Table1[[#This Row],[Most days, I have a manageable workload.]],Key!$A$44:$B$49,2,FALSE)</f>
        <v>Not Applicable</v>
      </c>
      <c r="L32" s="28" t="str">
        <f>VLOOKUP(Table1[[#This Row],[I have the training and skills I need to do my best at work.]],Key!$A$44:$B$49,2,FALSE)</f>
        <v>Not Applicable</v>
      </c>
      <c r="M32" s="28" t="str">
        <f>VLOOKUP(Table1[[#This Row],[I understand how my daily work contributes to my school district’s mission. ]],Key!$A$44:$B$49,2,FALSE)</f>
        <v>Not Applicable</v>
      </c>
      <c r="N32" s="28" t="str">
        <f>VLOOKUP(Table1[[#This Row],[My district’s mission and values are reflected in the actions of district leaders.]],Key!$A$44:$B$49,2,FALSE)</f>
        <v>Not Applicable</v>
      </c>
      <c r="O32" s="28" t="str">
        <f>VLOOKUP(Table1[[#This Row],[My district’s mission and values are reflected in the actions of school leaders.]],Key!$A$44:$B$49,2,FALSE)</f>
        <v>Not Applicable</v>
      </c>
      <c r="P32" s="28" t="str">
        <f>VLOOKUP(Table1[[#This Row],[I am treated fairly by district leaders.]],Key!$A$44:$B$49,2,FALSE)</f>
        <v>Not Applicable</v>
      </c>
      <c r="Q32" s="28" t="str">
        <f>VLOOKUP(Table1[[#This Row],[I am treated fairly by school leaders.]],Key!$A$44:$B$49,2,FALSE)</f>
        <v>Not Applicable</v>
      </c>
      <c r="R32" s="28" t="str">
        <f>VLOOKUP(Table1[[#This Row],[I am treated fairly by my colleagues.]],Key!$A$44:$B$49,2,FALSE)</f>
        <v>Not Applicable</v>
      </c>
      <c r="S32" s="28" t="str">
        <f>VLOOKUP(Table1[[#This Row],[I have ownership and control over my work.]],Key!$A$44:$B$49,2,FALSE)</f>
        <v>Not Applicable</v>
      </c>
      <c r="T32" s="28" t="str">
        <f>VLOOKUP(Table1[[#This Row],[My opinions are heard and valued by district leaders.]],Key!$A$44:$B$49,2,FALSE)</f>
        <v>Not Applicable</v>
      </c>
      <c r="U32" s="28" t="str">
        <f>VLOOKUP(Table1[[#This Row],[My opinions are heard and valued by school leaders.]],Key!$A$44:$B$49,2,FALSE)</f>
        <v>Not Applicable</v>
      </c>
      <c r="V32" s="28" t="str">
        <f>VLOOKUP(Table1[[#This Row],[In my current role, I get to do what I do best every day.]],Key!$A$44:$B$49,2,FALSE)</f>
        <v>Not Applicable</v>
      </c>
      <c r="W32" s="28" t="str">
        <f>VLOOKUP(Table1[[#This Row],[District staff are recognized for excellent work by district leaders.]],Key!$A$44:$B$49,2,FALSE)</f>
        <v>Not Applicable</v>
      </c>
      <c r="X32" s="28" t="str">
        <f>VLOOKUP(Table1[[#This Row],[District staff are recognized for excellent work by school leaders.]],Key!$A$44:$B$49,2,FALSE)</f>
        <v>Not Applicable</v>
      </c>
      <c r="Y32" s="28" t="str">
        <f>VLOOKUP(Table1[[#This Row],[I feel valued for my work as a district employee.]],Key!$A$44:$B$49,2,FALSE)</f>
        <v>Not Applicable</v>
      </c>
      <c r="Z32" s="28" t="str">
        <f>VLOOKUP(Table1[[#This Row],[In the past week, I’ve received recognition for doing my job well.]],Key!$A$44:$B$49,2,FALSE)</f>
        <v>Not Applicable</v>
      </c>
      <c r="AA32" s="28" t="str">
        <f>VLOOKUP(Table1[[#This Row],[In the past year, my district has provided opportunities for me to learn and grow as a district employee. ]],Key!$A$44:$B$49,2,FALSE)</f>
        <v>Not Applicable</v>
      </c>
      <c r="AB32" s="28" t="str">
        <f>VLOOKUP(Table1[[#This Row],[My direct supervisor supports my career aspirations and goals.]],Key!$A$44:$B$49,2,FALSE)</f>
        <v>Not Applicable</v>
      </c>
      <c r="AC32" s="28" t="str">
        <f>VLOOKUP(Table1[[#This Row],[I see a path for professional advancement in my district.]],Key!$A$44:$B$49,2,FALSE)</f>
        <v>Not Applicable</v>
      </c>
    </row>
    <row r="33" spans="1:29" ht="13.75" thickBot="1" x14ac:dyDescent="0.75">
      <c r="A33" s="5">
        <v>31</v>
      </c>
      <c r="B33" s="65" t="e">
        <f>Table1[[#This Row],[School Number]]</f>
        <v>#N/A</v>
      </c>
      <c r="C33" s="64">
        <f>Table1[[#This Row],[School Name]]</f>
        <v>0</v>
      </c>
      <c r="D33" s="28" t="str">
        <f>VLOOKUP(Table1[[#This Row],[How would you rate your overall satisfaction level with: My School District]],Key!$A$36:$B$41,2,FALSE)</f>
        <v>Not Applicable</v>
      </c>
      <c r="E33" s="28" t="str">
        <f>VLOOKUP(Table1[[#This Row],[How would you rate your overall satisfaction level with: My School]],Key!$A$36:$B$41,2,FALSE)</f>
        <v>Not Applicable</v>
      </c>
      <c r="F33" s="28" t="str">
        <f>VLOOKUP(Table1[[#This Row],[District leadership has communicated clear actions they will take in response to previous staff survey results.]],Key!$A$44:$B$49,2,FALSE)</f>
        <v>Not Applicable</v>
      </c>
      <c r="G33" s="28" t="str">
        <f>VLOOKUP(Table1[[#This Row],[I feel safe at school.]],Key!$A$44:$B$49,2,FALSE)</f>
        <v>Not Applicable</v>
      </c>
      <c r="H33" s="28" t="str">
        <f>VLOOKUP(Table1[[#This Row],[The benefits provided by my district meet my needs. ]],Key!$A$44:$B$49,2,FALSE)</f>
        <v>Not Applicable</v>
      </c>
      <c r="I33" s="28" t="str">
        <f>VLOOKUP(Table1[[#This Row],[Someone seems to care about me at work. ]],Key!$A$44:$B$49,2,FALSE)</f>
        <v>Not Applicable</v>
      </c>
      <c r="J33" s="28" t="str">
        <f>VLOOKUP(Table1[[#This Row],[I have the materials and resources needed to do my job well. ]],Key!$A$44:$B$49,2,FALSE)</f>
        <v>Not Applicable</v>
      </c>
      <c r="K33" s="28" t="str">
        <f>VLOOKUP(Table1[[#This Row],[Most days, I have a manageable workload.]],Key!$A$44:$B$49,2,FALSE)</f>
        <v>Not Applicable</v>
      </c>
      <c r="L33" s="28" t="str">
        <f>VLOOKUP(Table1[[#This Row],[I have the training and skills I need to do my best at work.]],Key!$A$44:$B$49,2,FALSE)</f>
        <v>Not Applicable</v>
      </c>
      <c r="M33" s="28" t="str">
        <f>VLOOKUP(Table1[[#This Row],[I understand how my daily work contributes to my school district’s mission. ]],Key!$A$44:$B$49,2,FALSE)</f>
        <v>Not Applicable</v>
      </c>
      <c r="N33" s="28" t="str">
        <f>VLOOKUP(Table1[[#This Row],[My district’s mission and values are reflected in the actions of district leaders.]],Key!$A$44:$B$49,2,FALSE)</f>
        <v>Not Applicable</v>
      </c>
      <c r="O33" s="28" t="str">
        <f>VLOOKUP(Table1[[#This Row],[My district’s mission and values are reflected in the actions of school leaders.]],Key!$A$44:$B$49,2,FALSE)</f>
        <v>Not Applicable</v>
      </c>
      <c r="P33" s="28" t="str">
        <f>VLOOKUP(Table1[[#This Row],[I am treated fairly by district leaders.]],Key!$A$44:$B$49,2,FALSE)</f>
        <v>Not Applicable</v>
      </c>
      <c r="Q33" s="28" t="str">
        <f>VLOOKUP(Table1[[#This Row],[I am treated fairly by school leaders.]],Key!$A$44:$B$49,2,FALSE)</f>
        <v>Not Applicable</v>
      </c>
      <c r="R33" s="28" t="str">
        <f>VLOOKUP(Table1[[#This Row],[I am treated fairly by my colleagues.]],Key!$A$44:$B$49,2,FALSE)</f>
        <v>Not Applicable</v>
      </c>
      <c r="S33" s="28" t="str">
        <f>VLOOKUP(Table1[[#This Row],[I have ownership and control over my work.]],Key!$A$44:$B$49,2,FALSE)</f>
        <v>Not Applicable</v>
      </c>
      <c r="T33" s="28" t="str">
        <f>VLOOKUP(Table1[[#This Row],[My opinions are heard and valued by district leaders.]],Key!$A$44:$B$49,2,FALSE)</f>
        <v>Not Applicable</v>
      </c>
      <c r="U33" s="28" t="str">
        <f>VLOOKUP(Table1[[#This Row],[My opinions are heard and valued by school leaders.]],Key!$A$44:$B$49,2,FALSE)</f>
        <v>Not Applicable</v>
      </c>
      <c r="V33" s="28" t="str">
        <f>VLOOKUP(Table1[[#This Row],[In my current role, I get to do what I do best every day.]],Key!$A$44:$B$49,2,FALSE)</f>
        <v>Not Applicable</v>
      </c>
      <c r="W33" s="28" t="str">
        <f>VLOOKUP(Table1[[#This Row],[District staff are recognized for excellent work by district leaders.]],Key!$A$44:$B$49,2,FALSE)</f>
        <v>Not Applicable</v>
      </c>
      <c r="X33" s="28" t="str">
        <f>VLOOKUP(Table1[[#This Row],[District staff are recognized for excellent work by school leaders.]],Key!$A$44:$B$49,2,FALSE)</f>
        <v>Not Applicable</v>
      </c>
      <c r="Y33" s="28" t="str">
        <f>VLOOKUP(Table1[[#This Row],[I feel valued for my work as a district employee.]],Key!$A$44:$B$49,2,FALSE)</f>
        <v>Not Applicable</v>
      </c>
      <c r="Z33" s="28" t="str">
        <f>VLOOKUP(Table1[[#This Row],[In the past week, I’ve received recognition for doing my job well.]],Key!$A$44:$B$49,2,FALSE)</f>
        <v>Not Applicable</v>
      </c>
      <c r="AA33" s="28" t="str">
        <f>VLOOKUP(Table1[[#This Row],[In the past year, my district has provided opportunities for me to learn and grow as a district employee. ]],Key!$A$44:$B$49,2,FALSE)</f>
        <v>Not Applicable</v>
      </c>
      <c r="AB33" s="28" t="str">
        <f>VLOOKUP(Table1[[#This Row],[My direct supervisor supports my career aspirations and goals.]],Key!$A$44:$B$49,2,FALSE)</f>
        <v>Not Applicable</v>
      </c>
      <c r="AC33" s="28" t="str">
        <f>VLOOKUP(Table1[[#This Row],[I see a path for professional advancement in my district.]],Key!$A$44:$B$49,2,FALSE)</f>
        <v>Not Applicable</v>
      </c>
    </row>
    <row r="34" spans="1:29" ht="13.75" thickBot="1" x14ac:dyDescent="0.75">
      <c r="A34" s="5">
        <v>32</v>
      </c>
      <c r="B34" s="65" t="e">
        <f>Table1[[#This Row],[School Number]]</f>
        <v>#N/A</v>
      </c>
      <c r="C34" s="64">
        <f>Table1[[#This Row],[School Name]]</f>
        <v>0</v>
      </c>
      <c r="D34" s="28" t="str">
        <f>VLOOKUP(Table1[[#This Row],[How would you rate your overall satisfaction level with: My School District]],Key!$A$36:$B$41,2,FALSE)</f>
        <v>Not Applicable</v>
      </c>
      <c r="E34" s="28" t="str">
        <f>VLOOKUP(Table1[[#This Row],[How would you rate your overall satisfaction level with: My School]],Key!$A$36:$B$41,2,FALSE)</f>
        <v>Not Applicable</v>
      </c>
      <c r="F34" s="28" t="str">
        <f>VLOOKUP(Table1[[#This Row],[District leadership has communicated clear actions they will take in response to previous staff survey results.]],Key!$A$44:$B$49,2,FALSE)</f>
        <v>Not Applicable</v>
      </c>
      <c r="G34" s="28" t="str">
        <f>VLOOKUP(Table1[[#This Row],[I feel safe at school.]],Key!$A$44:$B$49,2,FALSE)</f>
        <v>Not Applicable</v>
      </c>
      <c r="H34" s="28" t="str">
        <f>VLOOKUP(Table1[[#This Row],[The benefits provided by my district meet my needs. ]],Key!$A$44:$B$49,2,FALSE)</f>
        <v>Not Applicable</v>
      </c>
      <c r="I34" s="28" t="str">
        <f>VLOOKUP(Table1[[#This Row],[Someone seems to care about me at work. ]],Key!$A$44:$B$49,2,FALSE)</f>
        <v>Not Applicable</v>
      </c>
      <c r="J34" s="28" t="str">
        <f>VLOOKUP(Table1[[#This Row],[I have the materials and resources needed to do my job well. ]],Key!$A$44:$B$49,2,FALSE)</f>
        <v>Not Applicable</v>
      </c>
      <c r="K34" s="28" t="str">
        <f>VLOOKUP(Table1[[#This Row],[Most days, I have a manageable workload.]],Key!$A$44:$B$49,2,FALSE)</f>
        <v>Not Applicable</v>
      </c>
      <c r="L34" s="28" t="str">
        <f>VLOOKUP(Table1[[#This Row],[I have the training and skills I need to do my best at work.]],Key!$A$44:$B$49,2,FALSE)</f>
        <v>Not Applicable</v>
      </c>
      <c r="M34" s="28" t="str">
        <f>VLOOKUP(Table1[[#This Row],[I understand how my daily work contributes to my school district’s mission. ]],Key!$A$44:$B$49,2,FALSE)</f>
        <v>Not Applicable</v>
      </c>
      <c r="N34" s="28" t="str">
        <f>VLOOKUP(Table1[[#This Row],[My district’s mission and values are reflected in the actions of district leaders.]],Key!$A$44:$B$49,2,FALSE)</f>
        <v>Not Applicable</v>
      </c>
      <c r="O34" s="28" t="str">
        <f>VLOOKUP(Table1[[#This Row],[My district’s mission and values are reflected in the actions of school leaders.]],Key!$A$44:$B$49,2,FALSE)</f>
        <v>Not Applicable</v>
      </c>
      <c r="P34" s="28" t="str">
        <f>VLOOKUP(Table1[[#This Row],[I am treated fairly by district leaders.]],Key!$A$44:$B$49,2,FALSE)</f>
        <v>Not Applicable</v>
      </c>
      <c r="Q34" s="28" t="str">
        <f>VLOOKUP(Table1[[#This Row],[I am treated fairly by school leaders.]],Key!$A$44:$B$49,2,FALSE)</f>
        <v>Not Applicable</v>
      </c>
      <c r="R34" s="28" t="str">
        <f>VLOOKUP(Table1[[#This Row],[I am treated fairly by my colleagues.]],Key!$A$44:$B$49,2,FALSE)</f>
        <v>Not Applicable</v>
      </c>
      <c r="S34" s="28" t="str">
        <f>VLOOKUP(Table1[[#This Row],[I have ownership and control over my work.]],Key!$A$44:$B$49,2,FALSE)</f>
        <v>Not Applicable</v>
      </c>
      <c r="T34" s="28" t="str">
        <f>VLOOKUP(Table1[[#This Row],[My opinions are heard and valued by district leaders.]],Key!$A$44:$B$49,2,FALSE)</f>
        <v>Not Applicable</v>
      </c>
      <c r="U34" s="28" t="str">
        <f>VLOOKUP(Table1[[#This Row],[My opinions are heard and valued by school leaders.]],Key!$A$44:$B$49,2,FALSE)</f>
        <v>Not Applicable</v>
      </c>
      <c r="V34" s="28" t="str">
        <f>VLOOKUP(Table1[[#This Row],[In my current role, I get to do what I do best every day.]],Key!$A$44:$B$49,2,FALSE)</f>
        <v>Not Applicable</v>
      </c>
      <c r="W34" s="28" t="str">
        <f>VLOOKUP(Table1[[#This Row],[District staff are recognized for excellent work by district leaders.]],Key!$A$44:$B$49,2,FALSE)</f>
        <v>Not Applicable</v>
      </c>
      <c r="X34" s="28" t="str">
        <f>VLOOKUP(Table1[[#This Row],[District staff are recognized for excellent work by school leaders.]],Key!$A$44:$B$49,2,FALSE)</f>
        <v>Not Applicable</v>
      </c>
      <c r="Y34" s="28" t="str">
        <f>VLOOKUP(Table1[[#This Row],[I feel valued for my work as a district employee.]],Key!$A$44:$B$49,2,FALSE)</f>
        <v>Not Applicable</v>
      </c>
      <c r="Z34" s="28" t="str">
        <f>VLOOKUP(Table1[[#This Row],[In the past week, I’ve received recognition for doing my job well.]],Key!$A$44:$B$49,2,FALSE)</f>
        <v>Not Applicable</v>
      </c>
      <c r="AA34" s="28" t="str">
        <f>VLOOKUP(Table1[[#This Row],[In the past year, my district has provided opportunities for me to learn and grow as a district employee. ]],Key!$A$44:$B$49,2,FALSE)</f>
        <v>Not Applicable</v>
      </c>
      <c r="AB34" s="28" t="str">
        <f>VLOOKUP(Table1[[#This Row],[My direct supervisor supports my career aspirations and goals.]],Key!$A$44:$B$49,2,FALSE)</f>
        <v>Not Applicable</v>
      </c>
      <c r="AC34" s="28" t="str">
        <f>VLOOKUP(Table1[[#This Row],[I see a path for professional advancement in my district.]],Key!$A$44:$B$49,2,FALSE)</f>
        <v>Not Applicable</v>
      </c>
    </row>
    <row r="35" spans="1:29" ht="13.75" thickBot="1" x14ac:dyDescent="0.75">
      <c r="A35" s="5">
        <v>33</v>
      </c>
      <c r="B35" s="65" t="e">
        <f>Table1[[#This Row],[School Number]]</f>
        <v>#N/A</v>
      </c>
      <c r="C35" s="64">
        <f>Table1[[#This Row],[School Name]]</f>
        <v>0</v>
      </c>
      <c r="D35" s="28" t="str">
        <f>VLOOKUP(Table1[[#This Row],[How would you rate your overall satisfaction level with: My School District]],Key!$A$36:$B$41,2,FALSE)</f>
        <v>Not Applicable</v>
      </c>
      <c r="E35" s="28" t="str">
        <f>VLOOKUP(Table1[[#This Row],[How would you rate your overall satisfaction level with: My School]],Key!$A$36:$B$41,2,FALSE)</f>
        <v>Not Applicable</v>
      </c>
      <c r="F35" s="28" t="str">
        <f>VLOOKUP(Table1[[#This Row],[District leadership has communicated clear actions they will take in response to previous staff survey results.]],Key!$A$44:$B$49,2,FALSE)</f>
        <v>Not Applicable</v>
      </c>
      <c r="G35" s="28" t="str">
        <f>VLOOKUP(Table1[[#This Row],[I feel safe at school.]],Key!$A$44:$B$49,2,FALSE)</f>
        <v>Not Applicable</v>
      </c>
      <c r="H35" s="28" t="str">
        <f>VLOOKUP(Table1[[#This Row],[The benefits provided by my district meet my needs. ]],Key!$A$44:$B$49,2,FALSE)</f>
        <v>Not Applicable</v>
      </c>
      <c r="I35" s="28" t="str">
        <f>VLOOKUP(Table1[[#This Row],[Someone seems to care about me at work. ]],Key!$A$44:$B$49,2,FALSE)</f>
        <v>Not Applicable</v>
      </c>
      <c r="J35" s="28" t="str">
        <f>VLOOKUP(Table1[[#This Row],[I have the materials and resources needed to do my job well. ]],Key!$A$44:$B$49,2,FALSE)</f>
        <v>Not Applicable</v>
      </c>
      <c r="K35" s="28" t="str">
        <f>VLOOKUP(Table1[[#This Row],[Most days, I have a manageable workload.]],Key!$A$44:$B$49,2,FALSE)</f>
        <v>Not Applicable</v>
      </c>
      <c r="L35" s="28" t="str">
        <f>VLOOKUP(Table1[[#This Row],[I have the training and skills I need to do my best at work.]],Key!$A$44:$B$49,2,FALSE)</f>
        <v>Not Applicable</v>
      </c>
      <c r="M35" s="28" t="str">
        <f>VLOOKUP(Table1[[#This Row],[I understand how my daily work contributes to my school district’s mission. ]],Key!$A$44:$B$49,2,FALSE)</f>
        <v>Not Applicable</v>
      </c>
      <c r="N35" s="28" t="str">
        <f>VLOOKUP(Table1[[#This Row],[My district’s mission and values are reflected in the actions of district leaders.]],Key!$A$44:$B$49,2,FALSE)</f>
        <v>Not Applicable</v>
      </c>
      <c r="O35" s="28" t="str">
        <f>VLOOKUP(Table1[[#This Row],[My district’s mission and values are reflected in the actions of school leaders.]],Key!$A$44:$B$49,2,FALSE)</f>
        <v>Not Applicable</v>
      </c>
      <c r="P35" s="28" t="str">
        <f>VLOOKUP(Table1[[#This Row],[I am treated fairly by district leaders.]],Key!$A$44:$B$49,2,FALSE)</f>
        <v>Not Applicable</v>
      </c>
      <c r="Q35" s="28" t="str">
        <f>VLOOKUP(Table1[[#This Row],[I am treated fairly by school leaders.]],Key!$A$44:$B$49,2,FALSE)</f>
        <v>Not Applicable</v>
      </c>
      <c r="R35" s="28" t="str">
        <f>VLOOKUP(Table1[[#This Row],[I am treated fairly by my colleagues.]],Key!$A$44:$B$49,2,FALSE)</f>
        <v>Not Applicable</v>
      </c>
      <c r="S35" s="28" t="str">
        <f>VLOOKUP(Table1[[#This Row],[I have ownership and control over my work.]],Key!$A$44:$B$49,2,FALSE)</f>
        <v>Not Applicable</v>
      </c>
      <c r="T35" s="28" t="str">
        <f>VLOOKUP(Table1[[#This Row],[My opinions are heard and valued by district leaders.]],Key!$A$44:$B$49,2,FALSE)</f>
        <v>Not Applicable</v>
      </c>
      <c r="U35" s="28" t="str">
        <f>VLOOKUP(Table1[[#This Row],[My opinions are heard and valued by school leaders.]],Key!$A$44:$B$49,2,FALSE)</f>
        <v>Not Applicable</v>
      </c>
      <c r="V35" s="28" t="str">
        <f>VLOOKUP(Table1[[#This Row],[In my current role, I get to do what I do best every day.]],Key!$A$44:$B$49,2,FALSE)</f>
        <v>Not Applicable</v>
      </c>
      <c r="W35" s="28" t="str">
        <f>VLOOKUP(Table1[[#This Row],[District staff are recognized for excellent work by district leaders.]],Key!$A$44:$B$49,2,FALSE)</f>
        <v>Not Applicable</v>
      </c>
      <c r="X35" s="28" t="str">
        <f>VLOOKUP(Table1[[#This Row],[District staff are recognized for excellent work by school leaders.]],Key!$A$44:$B$49,2,FALSE)</f>
        <v>Not Applicable</v>
      </c>
      <c r="Y35" s="28" t="str">
        <f>VLOOKUP(Table1[[#This Row],[I feel valued for my work as a district employee.]],Key!$A$44:$B$49,2,FALSE)</f>
        <v>Not Applicable</v>
      </c>
      <c r="Z35" s="28" t="str">
        <f>VLOOKUP(Table1[[#This Row],[In the past week, I’ve received recognition for doing my job well.]],Key!$A$44:$B$49,2,FALSE)</f>
        <v>Not Applicable</v>
      </c>
      <c r="AA35" s="28" t="str">
        <f>VLOOKUP(Table1[[#This Row],[In the past year, my district has provided opportunities for me to learn and grow as a district employee. ]],Key!$A$44:$B$49,2,FALSE)</f>
        <v>Not Applicable</v>
      </c>
      <c r="AB35" s="28" t="str">
        <f>VLOOKUP(Table1[[#This Row],[My direct supervisor supports my career aspirations and goals.]],Key!$A$44:$B$49,2,FALSE)</f>
        <v>Not Applicable</v>
      </c>
      <c r="AC35" s="28" t="str">
        <f>VLOOKUP(Table1[[#This Row],[I see a path for professional advancement in my district.]],Key!$A$44:$B$49,2,FALSE)</f>
        <v>Not Applicable</v>
      </c>
    </row>
    <row r="36" spans="1:29" ht="13.75" thickBot="1" x14ac:dyDescent="0.75">
      <c r="A36" s="5">
        <v>34</v>
      </c>
      <c r="B36" s="65" t="e">
        <f>Table1[[#This Row],[School Number]]</f>
        <v>#N/A</v>
      </c>
      <c r="C36" s="64">
        <f>Table1[[#This Row],[School Name]]</f>
        <v>0</v>
      </c>
      <c r="D36" s="28" t="str">
        <f>VLOOKUP(Table1[[#This Row],[How would you rate your overall satisfaction level with: My School District]],Key!$A$36:$B$41,2,FALSE)</f>
        <v>Not Applicable</v>
      </c>
      <c r="E36" s="28" t="str">
        <f>VLOOKUP(Table1[[#This Row],[How would you rate your overall satisfaction level with: My School]],Key!$A$36:$B$41,2,FALSE)</f>
        <v>Not Applicable</v>
      </c>
      <c r="F36" s="28" t="str">
        <f>VLOOKUP(Table1[[#This Row],[District leadership has communicated clear actions they will take in response to previous staff survey results.]],Key!$A$44:$B$49,2,FALSE)</f>
        <v>Not Applicable</v>
      </c>
      <c r="G36" s="28" t="str">
        <f>VLOOKUP(Table1[[#This Row],[I feel safe at school.]],Key!$A$44:$B$49,2,FALSE)</f>
        <v>Not Applicable</v>
      </c>
      <c r="H36" s="28" t="str">
        <f>VLOOKUP(Table1[[#This Row],[The benefits provided by my district meet my needs. ]],Key!$A$44:$B$49,2,FALSE)</f>
        <v>Not Applicable</v>
      </c>
      <c r="I36" s="28" t="str">
        <f>VLOOKUP(Table1[[#This Row],[Someone seems to care about me at work. ]],Key!$A$44:$B$49,2,FALSE)</f>
        <v>Not Applicable</v>
      </c>
      <c r="J36" s="28" t="str">
        <f>VLOOKUP(Table1[[#This Row],[I have the materials and resources needed to do my job well. ]],Key!$A$44:$B$49,2,FALSE)</f>
        <v>Not Applicable</v>
      </c>
      <c r="K36" s="28" t="str">
        <f>VLOOKUP(Table1[[#This Row],[Most days, I have a manageable workload.]],Key!$A$44:$B$49,2,FALSE)</f>
        <v>Not Applicable</v>
      </c>
      <c r="L36" s="28" t="str">
        <f>VLOOKUP(Table1[[#This Row],[I have the training and skills I need to do my best at work.]],Key!$A$44:$B$49,2,FALSE)</f>
        <v>Not Applicable</v>
      </c>
      <c r="M36" s="28" t="str">
        <f>VLOOKUP(Table1[[#This Row],[I understand how my daily work contributes to my school district’s mission. ]],Key!$A$44:$B$49,2,FALSE)</f>
        <v>Not Applicable</v>
      </c>
      <c r="N36" s="28" t="str">
        <f>VLOOKUP(Table1[[#This Row],[My district’s mission and values are reflected in the actions of district leaders.]],Key!$A$44:$B$49,2,FALSE)</f>
        <v>Not Applicable</v>
      </c>
      <c r="O36" s="28" t="str">
        <f>VLOOKUP(Table1[[#This Row],[My district’s mission and values are reflected in the actions of school leaders.]],Key!$A$44:$B$49,2,FALSE)</f>
        <v>Not Applicable</v>
      </c>
      <c r="P36" s="28" t="str">
        <f>VLOOKUP(Table1[[#This Row],[I am treated fairly by district leaders.]],Key!$A$44:$B$49,2,FALSE)</f>
        <v>Not Applicable</v>
      </c>
      <c r="Q36" s="28" t="str">
        <f>VLOOKUP(Table1[[#This Row],[I am treated fairly by school leaders.]],Key!$A$44:$B$49,2,FALSE)</f>
        <v>Not Applicable</v>
      </c>
      <c r="R36" s="28" t="str">
        <f>VLOOKUP(Table1[[#This Row],[I am treated fairly by my colleagues.]],Key!$A$44:$B$49,2,FALSE)</f>
        <v>Not Applicable</v>
      </c>
      <c r="S36" s="28" t="str">
        <f>VLOOKUP(Table1[[#This Row],[I have ownership and control over my work.]],Key!$A$44:$B$49,2,FALSE)</f>
        <v>Not Applicable</v>
      </c>
      <c r="T36" s="28" t="str">
        <f>VLOOKUP(Table1[[#This Row],[My opinions are heard and valued by district leaders.]],Key!$A$44:$B$49,2,FALSE)</f>
        <v>Not Applicable</v>
      </c>
      <c r="U36" s="28" t="str">
        <f>VLOOKUP(Table1[[#This Row],[My opinions are heard and valued by school leaders.]],Key!$A$44:$B$49,2,FALSE)</f>
        <v>Not Applicable</v>
      </c>
      <c r="V36" s="28" t="str">
        <f>VLOOKUP(Table1[[#This Row],[In my current role, I get to do what I do best every day.]],Key!$A$44:$B$49,2,FALSE)</f>
        <v>Not Applicable</v>
      </c>
      <c r="W36" s="28" t="str">
        <f>VLOOKUP(Table1[[#This Row],[District staff are recognized for excellent work by district leaders.]],Key!$A$44:$B$49,2,FALSE)</f>
        <v>Not Applicable</v>
      </c>
      <c r="X36" s="28" t="str">
        <f>VLOOKUP(Table1[[#This Row],[District staff are recognized for excellent work by school leaders.]],Key!$A$44:$B$49,2,FALSE)</f>
        <v>Not Applicable</v>
      </c>
      <c r="Y36" s="28" t="str">
        <f>VLOOKUP(Table1[[#This Row],[I feel valued for my work as a district employee.]],Key!$A$44:$B$49,2,FALSE)</f>
        <v>Not Applicable</v>
      </c>
      <c r="Z36" s="28" t="str">
        <f>VLOOKUP(Table1[[#This Row],[In the past week, I’ve received recognition for doing my job well.]],Key!$A$44:$B$49,2,FALSE)</f>
        <v>Not Applicable</v>
      </c>
      <c r="AA36" s="28" t="str">
        <f>VLOOKUP(Table1[[#This Row],[In the past year, my district has provided opportunities for me to learn and grow as a district employee. ]],Key!$A$44:$B$49,2,FALSE)</f>
        <v>Not Applicable</v>
      </c>
      <c r="AB36" s="28" t="str">
        <f>VLOOKUP(Table1[[#This Row],[My direct supervisor supports my career aspirations and goals.]],Key!$A$44:$B$49,2,FALSE)</f>
        <v>Not Applicable</v>
      </c>
      <c r="AC36" s="28" t="str">
        <f>VLOOKUP(Table1[[#This Row],[I see a path for professional advancement in my district.]],Key!$A$44:$B$49,2,FALSE)</f>
        <v>Not Applicable</v>
      </c>
    </row>
    <row r="37" spans="1:29" ht="13.75" thickBot="1" x14ac:dyDescent="0.75">
      <c r="A37" s="5">
        <v>35</v>
      </c>
      <c r="B37" s="65" t="e">
        <f>Table1[[#This Row],[School Number]]</f>
        <v>#N/A</v>
      </c>
      <c r="C37" s="64">
        <f>Table1[[#This Row],[School Name]]</f>
        <v>0</v>
      </c>
      <c r="D37" s="28" t="str">
        <f>VLOOKUP(Table1[[#This Row],[How would you rate your overall satisfaction level with: My School District]],Key!$A$36:$B$41,2,FALSE)</f>
        <v>Not Applicable</v>
      </c>
      <c r="E37" s="28" t="str">
        <f>VLOOKUP(Table1[[#This Row],[How would you rate your overall satisfaction level with: My School]],Key!$A$36:$B$41,2,FALSE)</f>
        <v>Not Applicable</v>
      </c>
      <c r="F37" s="28" t="str">
        <f>VLOOKUP(Table1[[#This Row],[District leadership has communicated clear actions they will take in response to previous staff survey results.]],Key!$A$44:$B$49,2,FALSE)</f>
        <v>Not Applicable</v>
      </c>
      <c r="G37" s="28" t="str">
        <f>VLOOKUP(Table1[[#This Row],[I feel safe at school.]],Key!$A$44:$B$49,2,FALSE)</f>
        <v>Not Applicable</v>
      </c>
      <c r="H37" s="28" t="str">
        <f>VLOOKUP(Table1[[#This Row],[The benefits provided by my district meet my needs. ]],Key!$A$44:$B$49,2,FALSE)</f>
        <v>Not Applicable</v>
      </c>
      <c r="I37" s="28" t="str">
        <f>VLOOKUP(Table1[[#This Row],[Someone seems to care about me at work. ]],Key!$A$44:$B$49,2,FALSE)</f>
        <v>Not Applicable</v>
      </c>
      <c r="J37" s="28" t="str">
        <f>VLOOKUP(Table1[[#This Row],[I have the materials and resources needed to do my job well. ]],Key!$A$44:$B$49,2,FALSE)</f>
        <v>Not Applicable</v>
      </c>
      <c r="K37" s="28" t="str">
        <f>VLOOKUP(Table1[[#This Row],[Most days, I have a manageable workload.]],Key!$A$44:$B$49,2,FALSE)</f>
        <v>Not Applicable</v>
      </c>
      <c r="L37" s="28" t="str">
        <f>VLOOKUP(Table1[[#This Row],[I have the training and skills I need to do my best at work.]],Key!$A$44:$B$49,2,FALSE)</f>
        <v>Not Applicable</v>
      </c>
      <c r="M37" s="28" t="str">
        <f>VLOOKUP(Table1[[#This Row],[I understand how my daily work contributes to my school district’s mission. ]],Key!$A$44:$B$49,2,FALSE)</f>
        <v>Not Applicable</v>
      </c>
      <c r="N37" s="28" t="str">
        <f>VLOOKUP(Table1[[#This Row],[My district’s mission and values are reflected in the actions of district leaders.]],Key!$A$44:$B$49,2,FALSE)</f>
        <v>Not Applicable</v>
      </c>
      <c r="O37" s="28" t="str">
        <f>VLOOKUP(Table1[[#This Row],[My district’s mission and values are reflected in the actions of school leaders.]],Key!$A$44:$B$49,2,FALSE)</f>
        <v>Not Applicable</v>
      </c>
      <c r="P37" s="28" t="str">
        <f>VLOOKUP(Table1[[#This Row],[I am treated fairly by district leaders.]],Key!$A$44:$B$49,2,FALSE)</f>
        <v>Not Applicable</v>
      </c>
      <c r="Q37" s="28" t="str">
        <f>VLOOKUP(Table1[[#This Row],[I am treated fairly by school leaders.]],Key!$A$44:$B$49,2,FALSE)</f>
        <v>Not Applicable</v>
      </c>
      <c r="R37" s="28" t="str">
        <f>VLOOKUP(Table1[[#This Row],[I am treated fairly by my colleagues.]],Key!$A$44:$B$49,2,FALSE)</f>
        <v>Not Applicable</v>
      </c>
      <c r="S37" s="28" t="str">
        <f>VLOOKUP(Table1[[#This Row],[I have ownership and control over my work.]],Key!$A$44:$B$49,2,FALSE)</f>
        <v>Not Applicable</v>
      </c>
      <c r="T37" s="28" t="str">
        <f>VLOOKUP(Table1[[#This Row],[My opinions are heard and valued by district leaders.]],Key!$A$44:$B$49,2,FALSE)</f>
        <v>Not Applicable</v>
      </c>
      <c r="U37" s="28" t="str">
        <f>VLOOKUP(Table1[[#This Row],[My opinions are heard and valued by school leaders.]],Key!$A$44:$B$49,2,FALSE)</f>
        <v>Not Applicable</v>
      </c>
      <c r="V37" s="28" t="str">
        <f>VLOOKUP(Table1[[#This Row],[In my current role, I get to do what I do best every day.]],Key!$A$44:$B$49,2,FALSE)</f>
        <v>Not Applicable</v>
      </c>
      <c r="W37" s="28" t="str">
        <f>VLOOKUP(Table1[[#This Row],[District staff are recognized for excellent work by district leaders.]],Key!$A$44:$B$49,2,FALSE)</f>
        <v>Not Applicable</v>
      </c>
      <c r="X37" s="28" t="str">
        <f>VLOOKUP(Table1[[#This Row],[District staff are recognized for excellent work by school leaders.]],Key!$A$44:$B$49,2,FALSE)</f>
        <v>Not Applicable</v>
      </c>
      <c r="Y37" s="28" t="str">
        <f>VLOOKUP(Table1[[#This Row],[I feel valued for my work as a district employee.]],Key!$A$44:$B$49,2,FALSE)</f>
        <v>Not Applicable</v>
      </c>
      <c r="Z37" s="28" t="str">
        <f>VLOOKUP(Table1[[#This Row],[In the past week, I’ve received recognition for doing my job well.]],Key!$A$44:$B$49,2,FALSE)</f>
        <v>Not Applicable</v>
      </c>
      <c r="AA37" s="28" t="str">
        <f>VLOOKUP(Table1[[#This Row],[In the past year, my district has provided opportunities for me to learn and grow as a district employee. ]],Key!$A$44:$B$49,2,FALSE)</f>
        <v>Not Applicable</v>
      </c>
      <c r="AB37" s="28" t="str">
        <f>VLOOKUP(Table1[[#This Row],[My direct supervisor supports my career aspirations and goals.]],Key!$A$44:$B$49,2,FALSE)</f>
        <v>Not Applicable</v>
      </c>
      <c r="AC37" s="28" t="str">
        <f>VLOOKUP(Table1[[#This Row],[I see a path for professional advancement in my district.]],Key!$A$44:$B$49,2,FALSE)</f>
        <v>Not Applicable</v>
      </c>
    </row>
    <row r="38" spans="1:29" ht="13.75" thickBot="1" x14ac:dyDescent="0.75">
      <c r="A38" s="5">
        <v>36</v>
      </c>
      <c r="B38" s="65" t="e">
        <f>Table1[[#This Row],[School Number]]</f>
        <v>#N/A</v>
      </c>
      <c r="C38" s="64">
        <f>Table1[[#This Row],[School Name]]</f>
        <v>0</v>
      </c>
      <c r="D38" s="28" t="str">
        <f>VLOOKUP(Table1[[#This Row],[How would you rate your overall satisfaction level with: My School District]],Key!$A$36:$B$41,2,FALSE)</f>
        <v>Not Applicable</v>
      </c>
      <c r="E38" s="28" t="str">
        <f>VLOOKUP(Table1[[#This Row],[How would you rate your overall satisfaction level with: My School]],Key!$A$36:$B$41,2,FALSE)</f>
        <v>Not Applicable</v>
      </c>
      <c r="F38" s="28" t="str">
        <f>VLOOKUP(Table1[[#This Row],[District leadership has communicated clear actions they will take in response to previous staff survey results.]],Key!$A$44:$B$49,2,FALSE)</f>
        <v>Not Applicable</v>
      </c>
      <c r="G38" s="28" t="str">
        <f>VLOOKUP(Table1[[#This Row],[I feel safe at school.]],Key!$A$44:$B$49,2,FALSE)</f>
        <v>Not Applicable</v>
      </c>
      <c r="H38" s="28" t="str">
        <f>VLOOKUP(Table1[[#This Row],[The benefits provided by my district meet my needs. ]],Key!$A$44:$B$49,2,FALSE)</f>
        <v>Not Applicable</v>
      </c>
      <c r="I38" s="28" t="str">
        <f>VLOOKUP(Table1[[#This Row],[Someone seems to care about me at work. ]],Key!$A$44:$B$49,2,FALSE)</f>
        <v>Not Applicable</v>
      </c>
      <c r="J38" s="28" t="str">
        <f>VLOOKUP(Table1[[#This Row],[I have the materials and resources needed to do my job well. ]],Key!$A$44:$B$49,2,FALSE)</f>
        <v>Not Applicable</v>
      </c>
      <c r="K38" s="28" t="str">
        <f>VLOOKUP(Table1[[#This Row],[Most days, I have a manageable workload.]],Key!$A$44:$B$49,2,FALSE)</f>
        <v>Not Applicable</v>
      </c>
      <c r="L38" s="28" t="str">
        <f>VLOOKUP(Table1[[#This Row],[I have the training and skills I need to do my best at work.]],Key!$A$44:$B$49,2,FALSE)</f>
        <v>Not Applicable</v>
      </c>
      <c r="M38" s="28" t="str">
        <f>VLOOKUP(Table1[[#This Row],[I understand how my daily work contributes to my school district’s mission. ]],Key!$A$44:$B$49,2,FALSE)</f>
        <v>Not Applicable</v>
      </c>
      <c r="N38" s="28" t="str">
        <f>VLOOKUP(Table1[[#This Row],[My district’s mission and values are reflected in the actions of district leaders.]],Key!$A$44:$B$49,2,FALSE)</f>
        <v>Not Applicable</v>
      </c>
      <c r="O38" s="28" t="str">
        <f>VLOOKUP(Table1[[#This Row],[My district’s mission and values are reflected in the actions of school leaders.]],Key!$A$44:$B$49,2,FALSE)</f>
        <v>Not Applicable</v>
      </c>
      <c r="P38" s="28" t="str">
        <f>VLOOKUP(Table1[[#This Row],[I am treated fairly by district leaders.]],Key!$A$44:$B$49,2,FALSE)</f>
        <v>Not Applicable</v>
      </c>
      <c r="Q38" s="28" t="str">
        <f>VLOOKUP(Table1[[#This Row],[I am treated fairly by school leaders.]],Key!$A$44:$B$49,2,FALSE)</f>
        <v>Not Applicable</v>
      </c>
      <c r="R38" s="28" t="str">
        <f>VLOOKUP(Table1[[#This Row],[I am treated fairly by my colleagues.]],Key!$A$44:$B$49,2,FALSE)</f>
        <v>Not Applicable</v>
      </c>
      <c r="S38" s="28" t="str">
        <f>VLOOKUP(Table1[[#This Row],[I have ownership and control over my work.]],Key!$A$44:$B$49,2,FALSE)</f>
        <v>Not Applicable</v>
      </c>
      <c r="T38" s="28" t="str">
        <f>VLOOKUP(Table1[[#This Row],[My opinions are heard and valued by district leaders.]],Key!$A$44:$B$49,2,FALSE)</f>
        <v>Not Applicable</v>
      </c>
      <c r="U38" s="28" t="str">
        <f>VLOOKUP(Table1[[#This Row],[My opinions are heard and valued by school leaders.]],Key!$A$44:$B$49,2,FALSE)</f>
        <v>Not Applicable</v>
      </c>
      <c r="V38" s="28" t="str">
        <f>VLOOKUP(Table1[[#This Row],[In my current role, I get to do what I do best every day.]],Key!$A$44:$B$49,2,FALSE)</f>
        <v>Not Applicable</v>
      </c>
      <c r="W38" s="28" t="str">
        <f>VLOOKUP(Table1[[#This Row],[District staff are recognized for excellent work by district leaders.]],Key!$A$44:$B$49,2,FALSE)</f>
        <v>Not Applicable</v>
      </c>
      <c r="X38" s="28" t="str">
        <f>VLOOKUP(Table1[[#This Row],[District staff are recognized for excellent work by school leaders.]],Key!$A$44:$B$49,2,FALSE)</f>
        <v>Not Applicable</v>
      </c>
      <c r="Y38" s="28" t="str">
        <f>VLOOKUP(Table1[[#This Row],[I feel valued for my work as a district employee.]],Key!$A$44:$B$49,2,FALSE)</f>
        <v>Not Applicable</v>
      </c>
      <c r="Z38" s="28" t="str">
        <f>VLOOKUP(Table1[[#This Row],[In the past week, I’ve received recognition for doing my job well.]],Key!$A$44:$B$49,2,FALSE)</f>
        <v>Not Applicable</v>
      </c>
      <c r="AA38" s="28" t="str">
        <f>VLOOKUP(Table1[[#This Row],[In the past year, my district has provided opportunities for me to learn and grow as a district employee. ]],Key!$A$44:$B$49,2,FALSE)</f>
        <v>Not Applicable</v>
      </c>
      <c r="AB38" s="28" t="str">
        <f>VLOOKUP(Table1[[#This Row],[My direct supervisor supports my career aspirations and goals.]],Key!$A$44:$B$49,2,FALSE)</f>
        <v>Not Applicable</v>
      </c>
      <c r="AC38" s="28" t="str">
        <f>VLOOKUP(Table1[[#This Row],[I see a path for professional advancement in my district.]],Key!$A$44:$B$49,2,FALSE)</f>
        <v>Not Applicable</v>
      </c>
    </row>
    <row r="39" spans="1:29" ht="13.75" thickBot="1" x14ac:dyDescent="0.75">
      <c r="A39" s="5">
        <v>37</v>
      </c>
      <c r="B39" s="65" t="e">
        <f>Table1[[#This Row],[School Number]]</f>
        <v>#N/A</v>
      </c>
      <c r="C39" s="64">
        <f>Table1[[#This Row],[School Name]]</f>
        <v>0</v>
      </c>
      <c r="D39" s="28" t="str">
        <f>VLOOKUP(Table1[[#This Row],[How would you rate your overall satisfaction level with: My School District]],Key!$A$36:$B$41,2,FALSE)</f>
        <v>Not Applicable</v>
      </c>
      <c r="E39" s="28" t="str">
        <f>VLOOKUP(Table1[[#This Row],[How would you rate your overall satisfaction level with: My School]],Key!$A$36:$B$41,2,FALSE)</f>
        <v>Not Applicable</v>
      </c>
      <c r="F39" s="28" t="str">
        <f>VLOOKUP(Table1[[#This Row],[District leadership has communicated clear actions they will take in response to previous staff survey results.]],Key!$A$44:$B$49,2,FALSE)</f>
        <v>Not Applicable</v>
      </c>
      <c r="G39" s="28" t="str">
        <f>VLOOKUP(Table1[[#This Row],[I feel safe at school.]],Key!$A$44:$B$49,2,FALSE)</f>
        <v>Not Applicable</v>
      </c>
      <c r="H39" s="28" t="str">
        <f>VLOOKUP(Table1[[#This Row],[The benefits provided by my district meet my needs. ]],Key!$A$44:$B$49,2,FALSE)</f>
        <v>Not Applicable</v>
      </c>
      <c r="I39" s="28" t="str">
        <f>VLOOKUP(Table1[[#This Row],[Someone seems to care about me at work. ]],Key!$A$44:$B$49,2,FALSE)</f>
        <v>Not Applicable</v>
      </c>
      <c r="J39" s="28" t="str">
        <f>VLOOKUP(Table1[[#This Row],[I have the materials and resources needed to do my job well. ]],Key!$A$44:$B$49,2,FALSE)</f>
        <v>Not Applicable</v>
      </c>
      <c r="K39" s="28" t="str">
        <f>VLOOKUP(Table1[[#This Row],[Most days, I have a manageable workload.]],Key!$A$44:$B$49,2,FALSE)</f>
        <v>Not Applicable</v>
      </c>
      <c r="L39" s="28" t="str">
        <f>VLOOKUP(Table1[[#This Row],[I have the training and skills I need to do my best at work.]],Key!$A$44:$B$49,2,FALSE)</f>
        <v>Not Applicable</v>
      </c>
      <c r="M39" s="28" t="str">
        <f>VLOOKUP(Table1[[#This Row],[I understand how my daily work contributes to my school district’s mission. ]],Key!$A$44:$B$49,2,FALSE)</f>
        <v>Not Applicable</v>
      </c>
      <c r="N39" s="28" t="str">
        <f>VLOOKUP(Table1[[#This Row],[My district’s mission and values are reflected in the actions of district leaders.]],Key!$A$44:$B$49,2,FALSE)</f>
        <v>Not Applicable</v>
      </c>
      <c r="O39" s="28" t="str">
        <f>VLOOKUP(Table1[[#This Row],[My district’s mission and values are reflected in the actions of school leaders.]],Key!$A$44:$B$49,2,FALSE)</f>
        <v>Not Applicable</v>
      </c>
      <c r="P39" s="28" t="str">
        <f>VLOOKUP(Table1[[#This Row],[I am treated fairly by district leaders.]],Key!$A$44:$B$49,2,FALSE)</f>
        <v>Not Applicable</v>
      </c>
      <c r="Q39" s="28" t="str">
        <f>VLOOKUP(Table1[[#This Row],[I am treated fairly by school leaders.]],Key!$A$44:$B$49,2,FALSE)</f>
        <v>Not Applicable</v>
      </c>
      <c r="R39" s="28" t="str">
        <f>VLOOKUP(Table1[[#This Row],[I am treated fairly by my colleagues.]],Key!$A$44:$B$49,2,FALSE)</f>
        <v>Not Applicable</v>
      </c>
      <c r="S39" s="28" t="str">
        <f>VLOOKUP(Table1[[#This Row],[I have ownership and control over my work.]],Key!$A$44:$B$49,2,FALSE)</f>
        <v>Not Applicable</v>
      </c>
      <c r="T39" s="28" t="str">
        <f>VLOOKUP(Table1[[#This Row],[My opinions are heard and valued by district leaders.]],Key!$A$44:$B$49,2,FALSE)</f>
        <v>Not Applicable</v>
      </c>
      <c r="U39" s="28" t="str">
        <f>VLOOKUP(Table1[[#This Row],[My opinions are heard and valued by school leaders.]],Key!$A$44:$B$49,2,FALSE)</f>
        <v>Not Applicable</v>
      </c>
      <c r="V39" s="28" t="str">
        <f>VLOOKUP(Table1[[#This Row],[In my current role, I get to do what I do best every day.]],Key!$A$44:$B$49,2,FALSE)</f>
        <v>Not Applicable</v>
      </c>
      <c r="W39" s="28" t="str">
        <f>VLOOKUP(Table1[[#This Row],[District staff are recognized for excellent work by district leaders.]],Key!$A$44:$B$49,2,FALSE)</f>
        <v>Not Applicable</v>
      </c>
      <c r="X39" s="28" t="str">
        <f>VLOOKUP(Table1[[#This Row],[District staff are recognized for excellent work by school leaders.]],Key!$A$44:$B$49,2,FALSE)</f>
        <v>Not Applicable</v>
      </c>
      <c r="Y39" s="28" t="str">
        <f>VLOOKUP(Table1[[#This Row],[I feel valued for my work as a district employee.]],Key!$A$44:$B$49,2,FALSE)</f>
        <v>Not Applicable</v>
      </c>
      <c r="Z39" s="28" t="str">
        <f>VLOOKUP(Table1[[#This Row],[In the past week, I’ve received recognition for doing my job well.]],Key!$A$44:$B$49,2,FALSE)</f>
        <v>Not Applicable</v>
      </c>
      <c r="AA39" s="28" t="str">
        <f>VLOOKUP(Table1[[#This Row],[In the past year, my district has provided opportunities for me to learn and grow as a district employee. ]],Key!$A$44:$B$49,2,FALSE)</f>
        <v>Not Applicable</v>
      </c>
      <c r="AB39" s="28" t="str">
        <f>VLOOKUP(Table1[[#This Row],[My direct supervisor supports my career aspirations and goals.]],Key!$A$44:$B$49,2,FALSE)</f>
        <v>Not Applicable</v>
      </c>
      <c r="AC39" s="28" t="str">
        <f>VLOOKUP(Table1[[#This Row],[I see a path for professional advancement in my district.]],Key!$A$44:$B$49,2,FALSE)</f>
        <v>Not Applicable</v>
      </c>
    </row>
    <row r="40" spans="1:29" ht="13.75" thickBot="1" x14ac:dyDescent="0.75">
      <c r="A40" s="5">
        <v>38</v>
      </c>
      <c r="B40" s="65" t="e">
        <f>Table1[[#This Row],[School Number]]</f>
        <v>#N/A</v>
      </c>
      <c r="C40" s="64">
        <f>Table1[[#This Row],[School Name]]</f>
        <v>0</v>
      </c>
      <c r="D40" s="28" t="str">
        <f>VLOOKUP(Table1[[#This Row],[How would you rate your overall satisfaction level with: My School District]],Key!$A$36:$B$41,2,FALSE)</f>
        <v>Not Applicable</v>
      </c>
      <c r="E40" s="28" t="str">
        <f>VLOOKUP(Table1[[#This Row],[How would you rate your overall satisfaction level with: My School]],Key!$A$36:$B$41,2,FALSE)</f>
        <v>Not Applicable</v>
      </c>
      <c r="F40" s="28" t="str">
        <f>VLOOKUP(Table1[[#This Row],[District leadership has communicated clear actions they will take in response to previous staff survey results.]],Key!$A$44:$B$49,2,FALSE)</f>
        <v>Not Applicable</v>
      </c>
      <c r="G40" s="28" t="str">
        <f>VLOOKUP(Table1[[#This Row],[I feel safe at school.]],Key!$A$44:$B$49,2,FALSE)</f>
        <v>Not Applicable</v>
      </c>
      <c r="H40" s="28" t="str">
        <f>VLOOKUP(Table1[[#This Row],[The benefits provided by my district meet my needs. ]],Key!$A$44:$B$49,2,FALSE)</f>
        <v>Not Applicable</v>
      </c>
      <c r="I40" s="28" t="str">
        <f>VLOOKUP(Table1[[#This Row],[Someone seems to care about me at work. ]],Key!$A$44:$B$49,2,FALSE)</f>
        <v>Not Applicable</v>
      </c>
      <c r="J40" s="28" t="str">
        <f>VLOOKUP(Table1[[#This Row],[I have the materials and resources needed to do my job well. ]],Key!$A$44:$B$49,2,FALSE)</f>
        <v>Not Applicable</v>
      </c>
      <c r="K40" s="28" t="str">
        <f>VLOOKUP(Table1[[#This Row],[Most days, I have a manageable workload.]],Key!$A$44:$B$49,2,FALSE)</f>
        <v>Not Applicable</v>
      </c>
      <c r="L40" s="28" t="str">
        <f>VLOOKUP(Table1[[#This Row],[I have the training and skills I need to do my best at work.]],Key!$A$44:$B$49,2,FALSE)</f>
        <v>Not Applicable</v>
      </c>
      <c r="M40" s="28" t="str">
        <f>VLOOKUP(Table1[[#This Row],[I understand how my daily work contributes to my school district’s mission. ]],Key!$A$44:$B$49,2,FALSE)</f>
        <v>Not Applicable</v>
      </c>
      <c r="N40" s="28" t="str">
        <f>VLOOKUP(Table1[[#This Row],[My district’s mission and values are reflected in the actions of district leaders.]],Key!$A$44:$B$49,2,FALSE)</f>
        <v>Not Applicable</v>
      </c>
      <c r="O40" s="28" t="str">
        <f>VLOOKUP(Table1[[#This Row],[My district’s mission and values are reflected in the actions of school leaders.]],Key!$A$44:$B$49,2,FALSE)</f>
        <v>Not Applicable</v>
      </c>
      <c r="P40" s="28" t="str">
        <f>VLOOKUP(Table1[[#This Row],[I am treated fairly by district leaders.]],Key!$A$44:$B$49,2,FALSE)</f>
        <v>Not Applicable</v>
      </c>
      <c r="Q40" s="28" t="str">
        <f>VLOOKUP(Table1[[#This Row],[I am treated fairly by school leaders.]],Key!$A$44:$B$49,2,FALSE)</f>
        <v>Not Applicable</v>
      </c>
      <c r="R40" s="28" t="str">
        <f>VLOOKUP(Table1[[#This Row],[I am treated fairly by my colleagues.]],Key!$A$44:$B$49,2,FALSE)</f>
        <v>Not Applicable</v>
      </c>
      <c r="S40" s="28" t="str">
        <f>VLOOKUP(Table1[[#This Row],[I have ownership and control over my work.]],Key!$A$44:$B$49,2,FALSE)</f>
        <v>Not Applicable</v>
      </c>
      <c r="T40" s="28" t="str">
        <f>VLOOKUP(Table1[[#This Row],[My opinions are heard and valued by district leaders.]],Key!$A$44:$B$49,2,FALSE)</f>
        <v>Not Applicable</v>
      </c>
      <c r="U40" s="28" t="str">
        <f>VLOOKUP(Table1[[#This Row],[My opinions are heard and valued by school leaders.]],Key!$A$44:$B$49,2,FALSE)</f>
        <v>Not Applicable</v>
      </c>
      <c r="V40" s="28" t="str">
        <f>VLOOKUP(Table1[[#This Row],[In my current role, I get to do what I do best every day.]],Key!$A$44:$B$49,2,FALSE)</f>
        <v>Not Applicable</v>
      </c>
      <c r="W40" s="28" t="str">
        <f>VLOOKUP(Table1[[#This Row],[District staff are recognized for excellent work by district leaders.]],Key!$A$44:$B$49,2,FALSE)</f>
        <v>Not Applicable</v>
      </c>
      <c r="X40" s="28" t="str">
        <f>VLOOKUP(Table1[[#This Row],[District staff are recognized for excellent work by school leaders.]],Key!$A$44:$B$49,2,FALSE)</f>
        <v>Not Applicable</v>
      </c>
      <c r="Y40" s="28" t="str">
        <f>VLOOKUP(Table1[[#This Row],[I feel valued for my work as a district employee.]],Key!$A$44:$B$49,2,FALSE)</f>
        <v>Not Applicable</v>
      </c>
      <c r="Z40" s="28" t="str">
        <f>VLOOKUP(Table1[[#This Row],[In the past week, I’ve received recognition for doing my job well.]],Key!$A$44:$B$49,2,FALSE)</f>
        <v>Not Applicable</v>
      </c>
      <c r="AA40" s="28" t="str">
        <f>VLOOKUP(Table1[[#This Row],[In the past year, my district has provided opportunities for me to learn and grow as a district employee. ]],Key!$A$44:$B$49,2,FALSE)</f>
        <v>Not Applicable</v>
      </c>
      <c r="AB40" s="28" t="str">
        <f>VLOOKUP(Table1[[#This Row],[My direct supervisor supports my career aspirations and goals.]],Key!$A$44:$B$49,2,FALSE)</f>
        <v>Not Applicable</v>
      </c>
      <c r="AC40" s="28" t="str">
        <f>VLOOKUP(Table1[[#This Row],[I see a path for professional advancement in my district.]],Key!$A$44:$B$49,2,FALSE)</f>
        <v>Not Applicable</v>
      </c>
    </row>
    <row r="41" spans="1:29" ht="13.75" thickBot="1" x14ac:dyDescent="0.75">
      <c r="A41" s="5">
        <v>39</v>
      </c>
      <c r="B41" s="65" t="e">
        <f>Table1[[#This Row],[School Number]]</f>
        <v>#N/A</v>
      </c>
      <c r="C41" s="64">
        <f>Table1[[#This Row],[School Name]]</f>
        <v>0</v>
      </c>
      <c r="D41" s="28" t="str">
        <f>VLOOKUP(Table1[[#This Row],[How would you rate your overall satisfaction level with: My School District]],Key!$A$36:$B$41,2,FALSE)</f>
        <v>Not Applicable</v>
      </c>
      <c r="E41" s="28" t="str">
        <f>VLOOKUP(Table1[[#This Row],[How would you rate your overall satisfaction level with: My School]],Key!$A$36:$B$41,2,FALSE)</f>
        <v>Not Applicable</v>
      </c>
      <c r="F41" s="28" t="str">
        <f>VLOOKUP(Table1[[#This Row],[District leadership has communicated clear actions they will take in response to previous staff survey results.]],Key!$A$44:$B$49,2,FALSE)</f>
        <v>Not Applicable</v>
      </c>
      <c r="G41" s="28" t="str">
        <f>VLOOKUP(Table1[[#This Row],[I feel safe at school.]],Key!$A$44:$B$49,2,FALSE)</f>
        <v>Not Applicable</v>
      </c>
      <c r="H41" s="28" t="str">
        <f>VLOOKUP(Table1[[#This Row],[The benefits provided by my district meet my needs. ]],Key!$A$44:$B$49,2,FALSE)</f>
        <v>Not Applicable</v>
      </c>
      <c r="I41" s="28" t="str">
        <f>VLOOKUP(Table1[[#This Row],[Someone seems to care about me at work. ]],Key!$A$44:$B$49,2,FALSE)</f>
        <v>Not Applicable</v>
      </c>
      <c r="J41" s="28" t="str">
        <f>VLOOKUP(Table1[[#This Row],[I have the materials and resources needed to do my job well. ]],Key!$A$44:$B$49,2,FALSE)</f>
        <v>Not Applicable</v>
      </c>
      <c r="K41" s="28" t="str">
        <f>VLOOKUP(Table1[[#This Row],[Most days, I have a manageable workload.]],Key!$A$44:$B$49,2,FALSE)</f>
        <v>Not Applicable</v>
      </c>
      <c r="L41" s="28" t="str">
        <f>VLOOKUP(Table1[[#This Row],[I have the training and skills I need to do my best at work.]],Key!$A$44:$B$49,2,FALSE)</f>
        <v>Not Applicable</v>
      </c>
      <c r="M41" s="28" t="str">
        <f>VLOOKUP(Table1[[#This Row],[I understand how my daily work contributes to my school district’s mission. ]],Key!$A$44:$B$49,2,FALSE)</f>
        <v>Not Applicable</v>
      </c>
      <c r="N41" s="28" t="str">
        <f>VLOOKUP(Table1[[#This Row],[My district’s mission and values are reflected in the actions of district leaders.]],Key!$A$44:$B$49,2,FALSE)</f>
        <v>Not Applicable</v>
      </c>
      <c r="O41" s="28" t="str">
        <f>VLOOKUP(Table1[[#This Row],[My district’s mission and values are reflected in the actions of school leaders.]],Key!$A$44:$B$49,2,FALSE)</f>
        <v>Not Applicable</v>
      </c>
      <c r="P41" s="28" t="str">
        <f>VLOOKUP(Table1[[#This Row],[I am treated fairly by district leaders.]],Key!$A$44:$B$49,2,FALSE)</f>
        <v>Not Applicable</v>
      </c>
      <c r="Q41" s="28" t="str">
        <f>VLOOKUP(Table1[[#This Row],[I am treated fairly by school leaders.]],Key!$A$44:$B$49,2,FALSE)</f>
        <v>Not Applicable</v>
      </c>
      <c r="R41" s="28" t="str">
        <f>VLOOKUP(Table1[[#This Row],[I am treated fairly by my colleagues.]],Key!$A$44:$B$49,2,FALSE)</f>
        <v>Not Applicable</v>
      </c>
      <c r="S41" s="28" t="str">
        <f>VLOOKUP(Table1[[#This Row],[I have ownership and control over my work.]],Key!$A$44:$B$49,2,FALSE)</f>
        <v>Not Applicable</v>
      </c>
      <c r="T41" s="28" t="str">
        <f>VLOOKUP(Table1[[#This Row],[My opinions are heard and valued by district leaders.]],Key!$A$44:$B$49,2,FALSE)</f>
        <v>Not Applicable</v>
      </c>
      <c r="U41" s="28" t="str">
        <f>VLOOKUP(Table1[[#This Row],[My opinions are heard and valued by school leaders.]],Key!$A$44:$B$49,2,FALSE)</f>
        <v>Not Applicable</v>
      </c>
      <c r="V41" s="28" t="str">
        <f>VLOOKUP(Table1[[#This Row],[In my current role, I get to do what I do best every day.]],Key!$A$44:$B$49,2,FALSE)</f>
        <v>Not Applicable</v>
      </c>
      <c r="W41" s="28" t="str">
        <f>VLOOKUP(Table1[[#This Row],[District staff are recognized for excellent work by district leaders.]],Key!$A$44:$B$49,2,FALSE)</f>
        <v>Not Applicable</v>
      </c>
      <c r="X41" s="28" t="str">
        <f>VLOOKUP(Table1[[#This Row],[District staff are recognized for excellent work by school leaders.]],Key!$A$44:$B$49,2,FALSE)</f>
        <v>Not Applicable</v>
      </c>
      <c r="Y41" s="28" t="str">
        <f>VLOOKUP(Table1[[#This Row],[I feel valued for my work as a district employee.]],Key!$A$44:$B$49,2,FALSE)</f>
        <v>Not Applicable</v>
      </c>
      <c r="Z41" s="28" t="str">
        <f>VLOOKUP(Table1[[#This Row],[In the past week, I’ve received recognition for doing my job well.]],Key!$A$44:$B$49,2,FALSE)</f>
        <v>Not Applicable</v>
      </c>
      <c r="AA41" s="28" t="str">
        <f>VLOOKUP(Table1[[#This Row],[In the past year, my district has provided opportunities for me to learn and grow as a district employee. ]],Key!$A$44:$B$49,2,FALSE)</f>
        <v>Not Applicable</v>
      </c>
      <c r="AB41" s="28" t="str">
        <f>VLOOKUP(Table1[[#This Row],[My direct supervisor supports my career aspirations and goals.]],Key!$A$44:$B$49,2,FALSE)</f>
        <v>Not Applicable</v>
      </c>
      <c r="AC41" s="28" t="str">
        <f>VLOOKUP(Table1[[#This Row],[I see a path for professional advancement in my district.]],Key!$A$44:$B$49,2,FALSE)</f>
        <v>Not Applicable</v>
      </c>
    </row>
    <row r="42" spans="1:29" ht="13.75" thickBot="1" x14ac:dyDescent="0.75">
      <c r="A42" s="5">
        <v>40</v>
      </c>
      <c r="B42" s="65" t="e">
        <f>Table1[[#This Row],[School Number]]</f>
        <v>#N/A</v>
      </c>
      <c r="C42" s="64">
        <f>Table1[[#This Row],[School Name]]</f>
        <v>0</v>
      </c>
      <c r="D42" s="28" t="str">
        <f>VLOOKUP(Table1[[#This Row],[How would you rate your overall satisfaction level with: My School District]],Key!$A$36:$B$41,2,FALSE)</f>
        <v>Not Applicable</v>
      </c>
      <c r="E42" s="28" t="str">
        <f>VLOOKUP(Table1[[#This Row],[How would you rate your overall satisfaction level with: My School]],Key!$A$36:$B$41,2,FALSE)</f>
        <v>Not Applicable</v>
      </c>
      <c r="F42" s="28" t="str">
        <f>VLOOKUP(Table1[[#This Row],[District leadership has communicated clear actions they will take in response to previous staff survey results.]],Key!$A$44:$B$49,2,FALSE)</f>
        <v>Not Applicable</v>
      </c>
      <c r="G42" s="28" t="str">
        <f>VLOOKUP(Table1[[#This Row],[I feel safe at school.]],Key!$A$44:$B$49,2,FALSE)</f>
        <v>Not Applicable</v>
      </c>
      <c r="H42" s="28" t="str">
        <f>VLOOKUP(Table1[[#This Row],[The benefits provided by my district meet my needs. ]],Key!$A$44:$B$49,2,FALSE)</f>
        <v>Not Applicable</v>
      </c>
      <c r="I42" s="28" t="str">
        <f>VLOOKUP(Table1[[#This Row],[Someone seems to care about me at work. ]],Key!$A$44:$B$49,2,FALSE)</f>
        <v>Not Applicable</v>
      </c>
      <c r="J42" s="28" t="str">
        <f>VLOOKUP(Table1[[#This Row],[I have the materials and resources needed to do my job well. ]],Key!$A$44:$B$49,2,FALSE)</f>
        <v>Not Applicable</v>
      </c>
      <c r="K42" s="28" t="str">
        <f>VLOOKUP(Table1[[#This Row],[Most days, I have a manageable workload.]],Key!$A$44:$B$49,2,FALSE)</f>
        <v>Not Applicable</v>
      </c>
      <c r="L42" s="28" t="str">
        <f>VLOOKUP(Table1[[#This Row],[I have the training and skills I need to do my best at work.]],Key!$A$44:$B$49,2,FALSE)</f>
        <v>Not Applicable</v>
      </c>
      <c r="M42" s="28" t="str">
        <f>VLOOKUP(Table1[[#This Row],[I understand how my daily work contributes to my school district’s mission. ]],Key!$A$44:$B$49,2,FALSE)</f>
        <v>Not Applicable</v>
      </c>
      <c r="N42" s="28" t="str">
        <f>VLOOKUP(Table1[[#This Row],[My district’s mission and values are reflected in the actions of district leaders.]],Key!$A$44:$B$49,2,FALSE)</f>
        <v>Not Applicable</v>
      </c>
      <c r="O42" s="28" t="str">
        <f>VLOOKUP(Table1[[#This Row],[My district’s mission and values are reflected in the actions of school leaders.]],Key!$A$44:$B$49,2,FALSE)</f>
        <v>Not Applicable</v>
      </c>
      <c r="P42" s="28" t="str">
        <f>VLOOKUP(Table1[[#This Row],[I am treated fairly by district leaders.]],Key!$A$44:$B$49,2,FALSE)</f>
        <v>Not Applicable</v>
      </c>
      <c r="Q42" s="28" t="str">
        <f>VLOOKUP(Table1[[#This Row],[I am treated fairly by school leaders.]],Key!$A$44:$B$49,2,FALSE)</f>
        <v>Not Applicable</v>
      </c>
      <c r="R42" s="28" t="str">
        <f>VLOOKUP(Table1[[#This Row],[I am treated fairly by my colleagues.]],Key!$A$44:$B$49,2,FALSE)</f>
        <v>Not Applicable</v>
      </c>
      <c r="S42" s="28" t="str">
        <f>VLOOKUP(Table1[[#This Row],[I have ownership and control over my work.]],Key!$A$44:$B$49,2,FALSE)</f>
        <v>Not Applicable</v>
      </c>
      <c r="T42" s="28" t="str">
        <f>VLOOKUP(Table1[[#This Row],[My opinions are heard and valued by district leaders.]],Key!$A$44:$B$49,2,FALSE)</f>
        <v>Not Applicable</v>
      </c>
      <c r="U42" s="28" t="str">
        <f>VLOOKUP(Table1[[#This Row],[My opinions are heard and valued by school leaders.]],Key!$A$44:$B$49,2,FALSE)</f>
        <v>Not Applicable</v>
      </c>
      <c r="V42" s="28" t="str">
        <f>VLOOKUP(Table1[[#This Row],[In my current role, I get to do what I do best every day.]],Key!$A$44:$B$49,2,FALSE)</f>
        <v>Not Applicable</v>
      </c>
      <c r="W42" s="28" t="str">
        <f>VLOOKUP(Table1[[#This Row],[District staff are recognized for excellent work by district leaders.]],Key!$A$44:$B$49,2,FALSE)</f>
        <v>Not Applicable</v>
      </c>
      <c r="X42" s="28" t="str">
        <f>VLOOKUP(Table1[[#This Row],[District staff are recognized for excellent work by school leaders.]],Key!$A$44:$B$49,2,FALSE)</f>
        <v>Not Applicable</v>
      </c>
      <c r="Y42" s="28" t="str">
        <f>VLOOKUP(Table1[[#This Row],[I feel valued for my work as a district employee.]],Key!$A$44:$B$49,2,FALSE)</f>
        <v>Not Applicable</v>
      </c>
      <c r="Z42" s="28" t="str">
        <f>VLOOKUP(Table1[[#This Row],[In the past week, I’ve received recognition for doing my job well.]],Key!$A$44:$B$49,2,FALSE)</f>
        <v>Not Applicable</v>
      </c>
      <c r="AA42" s="28" t="str">
        <f>VLOOKUP(Table1[[#This Row],[In the past year, my district has provided opportunities for me to learn and grow as a district employee. ]],Key!$A$44:$B$49,2,FALSE)</f>
        <v>Not Applicable</v>
      </c>
      <c r="AB42" s="28" t="str">
        <f>VLOOKUP(Table1[[#This Row],[My direct supervisor supports my career aspirations and goals.]],Key!$A$44:$B$49,2,FALSE)</f>
        <v>Not Applicable</v>
      </c>
      <c r="AC42" s="28" t="str">
        <f>VLOOKUP(Table1[[#This Row],[I see a path for professional advancement in my district.]],Key!$A$44:$B$49,2,FALSE)</f>
        <v>Not Applicable</v>
      </c>
    </row>
    <row r="43" spans="1:29" ht="13.75" thickBot="1" x14ac:dyDescent="0.75">
      <c r="A43" s="5">
        <v>41</v>
      </c>
      <c r="B43" s="65" t="e">
        <f>Table1[[#This Row],[School Number]]</f>
        <v>#N/A</v>
      </c>
      <c r="C43" s="64">
        <f>Table1[[#This Row],[School Name]]</f>
        <v>0</v>
      </c>
      <c r="D43" s="28" t="str">
        <f>VLOOKUP(Table1[[#This Row],[How would you rate your overall satisfaction level with: My School District]],Key!$A$36:$B$41,2,FALSE)</f>
        <v>Not Applicable</v>
      </c>
      <c r="E43" s="28" t="str">
        <f>VLOOKUP(Table1[[#This Row],[How would you rate your overall satisfaction level with: My School]],Key!$A$36:$B$41,2,FALSE)</f>
        <v>Not Applicable</v>
      </c>
      <c r="F43" s="28" t="str">
        <f>VLOOKUP(Table1[[#This Row],[District leadership has communicated clear actions they will take in response to previous staff survey results.]],Key!$A$44:$B$49,2,FALSE)</f>
        <v>Not Applicable</v>
      </c>
      <c r="G43" s="28" t="str">
        <f>VLOOKUP(Table1[[#This Row],[I feel safe at school.]],Key!$A$44:$B$49,2,FALSE)</f>
        <v>Not Applicable</v>
      </c>
      <c r="H43" s="28" t="str">
        <f>VLOOKUP(Table1[[#This Row],[The benefits provided by my district meet my needs. ]],Key!$A$44:$B$49,2,FALSE)</f>
        <v>Not Applicable</v>
      </c>
      <c r="I43" s="28" t="str">
        <f>VLOOKUP(Table1[[#This Row],[Someone seems to care about me at work. ]],Key!$A$44:$B$49,2,FALSE)</f>
        <v>Not Applicable</v>
      </c>
      <c r="J43" s="28" t="str">
        <f>VLOOKUP(Table1[[#This Row],[I have the materials and resources needed to do my job well. ]],Key!$A$44:$B$49,2,FALSE)</f>
        <v>Not Applicable</v>
      </c>
      <c r="K43" s="28" t="str">
        <f>VLOOKUP(Table1[[#This Row],[Most days, I have a manageable workload.]],Key!$A$44:$B$49,2,FALSE)</f>
        <v>Not Applicable</v>
      </c>
      <c r="L43" s="28" t="str">
        <f>VLOOKUP(Table1[[#This Row],[I have the training and skills I need to do my best at work.]],Key!$A$44:$B$49,2,FALSE)</f>
        <v>Not Applicable</v>
      </c>
      <c r="M43" s="28" t="str">
        <f>VLOOKUP(Table1[[#This Row],[I understand how my daily work contributes to my school district’s mission. ]],Key!$A$44:$B$49,2,FALSE)</f>
        <v>Not Applicable</v>
      </c>
      <c r="N43" s="28" t="str">
        <f>VLOOKUP(Table1[[#This Row],[My district’s mission and values are reflected in the actions of district leaders.]],Key!$A$44:$B$49,2,FALSE)</f>
        <v>Not Applicable</v>
      </c>
      <c r="O43" s="28" t="str">
        <f>VLOOKUP(Table1[[#This Row],[My district’s mission and values are reflected in the actions of school leaders.]],Key!$A$44:$B$49,2,FALSE)</f>
        <v>Not Applicable</v>
      </c>
      <c r="P43" s="28" t="str">
        <f>VLOOKUP(Table1[[#This Row],[I am treated fairly by district leaders.]],Key!$A$44:$B$49,2,FALSE)</f>
        <v>Not Applicable</v>
      </c>
      <c r="Q43" s="28" t="str">
        <f>VLOOKUP(Table1[[#This Row],[I am treated fairly by school leaders.]],Key!$A$44:$B$49,2,FALSE)</f>
        <v>Not Applicable</v>
      </c>
      <c r="R43" s="28" t="str">
        <f>VLOOKUP(Table1[[#This Row],[I am treated fairly by my colleagues.]],Key!$A$44:$B$49,2,FALSE)</f>
        <v>Not Applicable</v>
      </c>
      <c r="S43" s="28" t="str">
        <f>VLOOKUP(Table1[[#This Row],[I have ownership and control over my work.]],Key!$A$44:$B$49,2,FALSE)</f>
        <v>Not Applicable</v>
      </c>
      <c r="T43" s="28" t="str">
        <f>VLOOKUP(Table1[[#This Row],[My opinions are heard and valued by district leaders.]],Key!$A$44:$B$49,2,FALSE)</f>
        <v>Not Applicable</v>
      </c>
      <c r="U43" s="28" t="str">
        <f>VLOOKUP(Table1[[#This Row],[My opinions are heard and valued by school leaders.]],Key!$A$44:$B$49,2,FALSE)</f>
        <v>Not Applicable</v>
      </c>
      <c r="V43" s="28" t="str">
        <f>VLOOKUP(Table1[[#This Row],[In my current role, I get to do what I do best every day.]],Key!$A$44:$B$49,2,FALSE)</f>
        <v>Not Applicable</v>
      </c>
      <c r="W43" s="28" t="str">
        <f>VLOOKUP(Table1[[#This Row],[District staff are recognized for excellent work by district leaders.]],Key!$A$44:$B$49,2,FALSE)</f>
        <v>Not Applicable</v>
      </c>
      <c r="X43" s="28" t="str">
        <f>VLOOKUP(Table1[[#This Row],[District staff are recognized for excellent work by school leaders.]],Key!$A$44:$B$49,2,FALSE)</f>
        <v>Not Applicable</v>
      </c>
      <c r="Y43" s="28" t="str">
        <f>VLOOKUP(Table1[[#This Row],[I feel valued for my work as a district employee.]],Key!$A$44:$B$49,2,FALSE)</f>
        <v>Not Applicable</v>
      </c>
      <c r="Z43" s="28" t="str">
        <f>VLOOKUP(Table1[[#This Row],[In the past week, I’ve received recognition for doing my job well.]],Key!$A$44:$B$49,2,FALSE)</f>
        <v>Not Applicable</v>
      </c>
      <c r="AA43" s="28" t="str">
        <f>VLOOKUP(Table1[[#This Row],[In the past year, my district has provided opportunities for me to learn and grow as a district employee. ]],Key!$A$44:$B$49,2,FALSE)</f>
        <v>Not Applicable</v>
      </c>
      <c r="AB43" s="28" t="str">
        <f>VLOOKUP(Table1[[#This Row],[My direct supervisor supports my career aspirations and goals.]],Key!$A$44:$B$49,2,FALSE)</f>
        <v>Not Applicable</v>
      </c>
      <c r="AC43" s="28" t="str">
        <f>VLOOKUP(Table1[[#This Row],[I see a path for professional advancement in my district.]],Key!$A$44:$B$49,2,FALSE)</f>
        <v>Not Applicable</v>
      </c>
    </row>
    <row r="44" spans="1:29" ht="13.75" thickBot="1" x14ac:dyDescent="0.75">
      <c r="A44" s="5">
        <v>42</v>
      </c>
      <c r="B44" s="65" t="e">
        <f>Table1[[#This Row],[School Number]]</f>
        <v>#N/A</v>
      </c>
      <c r="C44" s="64">
        <f>Table1[[#This Row],[School Name]]</f>
        <v>0</v>
      </c>
      <c r="D44" s="28" t="str">
        <f>VLOOKUP(Table1[[#This Row],[How would you rate your overall satisfaction level with: My School District]],Key!$A$36:$B$41,2,FALSE)</f>
        <v>Not Applicable</v>
      </c>
      <c r="E44" s="28" t="str">
        <f>VLOOKUP(Table1[[#This Row],[How would you rate your overall satisfaction level with: My School]],Key!$A$36:$B$41,2,FALSE)</f>
        <v>Not Applicable</v>
      </c>
      <c r="F44" s="28" t="str">
        <f>VLOOKUP(Table1[[#This Row],[District leadership has communicated clear actions they will take in response to previous staff survey results.]],Key!$A$44:$B$49,2,FALSE)</f>
        <v>Not Applicable</v>
      </c>
      <c r="G44" s="28" t="str">
        <f>VLOOKUP(Table1[[#This Row],[I feel safe at school.]],Key!$A$44:$B$49,2,FALSE)</f>
        <v>Not Applicable</v>
      </c>
      <c r="H44" s="28" t="str">
        <f>VLOOKUP(Table1[[#This Row],[The benefits provided by my district meet my needs. ]],Key!$A$44:$B$49,2,FALSE)</f>
        <v>Not Applicable</v>
      </c>
      <c r="I44" s="28" t="str">
        <f>VLOOKUP(Table1[[#This Row],[Someone seems to care about me at work. ]],Key!$A$44:$B$49,2,FALSE)</f>
        <v>Not Applicable</v>
      </c>
      <c r="J44" s="28" t="str">
        <f>VLOOKUP(Table1[[#This Row],[I have the materials and resources needed to do my job well. ]],Key!$A$44:$B$49,2,FALSE)</f>
        <v>Not Applicable</v>
      </c>
      <c r="K44" s="28" t="str">
        <f>VLOOKUP(Table1[[#This Row],[Most days, I have a manageable workload.]],Key!$A$44:$B$49,2,FALSE)</f>
        <v>Not Applicable</v>
      </c>
      <c r="L44" s="28" t="str">
        <f>VLOOKUP(Table1[[#This Row],[I have the training and skills I need to do my best at work.]],Key!$A$44:$B$49,2,FALSE)</f>
        <v>Not Applicable</v>
      </c>
      <c r="M44" s="28" t="str">
        <f>VLOOKUP(Table1[[#This Row],[I understand how my daily work contributes to my school district’s mission. ]],Key!$A$44:$B$49,2,FALSE)</f>
        <v>Not Applicable</v>
      </c>
      <c r="N44" s="28" t="str">
        <f>VLOOKUP(Table1[[#This Row],[My district’s mission and values are reflected in the actions of district leaders.]],Key!$A$44:$B$49,2,FALSE)</f>
        <v>Not Applicable</v>
      </c>
      <c r="O44" s="28" t="str">
        <f>VLOOKUP(Table1[[#This Row],[My district’s mission and values are reflected in the actions of school leaders.]],Key!$A$44:$B$49,2,FALSE)</f>
        <v>Not Applicable</v>
      </c>
      <c r="P44" s="28" t="str">
        <f>VLOOKUP(Table1[[#This Row],[I am treated fairly by district leaders.]],Key!$A$44:$B$49,2,FALSE)</f>
        <v>Not Applicable</v>
      </c>
      <c r="Q44" s="28" t="str">
        <f>VLOOKUP(Table1[[#This Row],[I am treated fairly by school leaders.]],Key!$A$44:$B$49,2,FALSE)</f>
        <v>Not Applicable</v>
      </c>
      <c r="R44" s="28" t="str">
        <f>VLOOKUP(Table1[[#This Row],[I am treated fairly by my colleagues.]],Key!$A$44:$B$49,2,FALSE)</f>
        <v>Not Applicable</v>
      </c>
      <c r="S44" s="28" t="str">
        <f>VLOOKUP(Table1[[#This Row],[I have ownership and control over my work.]],Key!$A$44:$B$49,2,FALSE)</f>
        <v>Not Applicable</v>
      </c>
      <c r="T44" s="28" t="str">
        <f>VLOOKUP(Table1[[#This Row],[My opinions are heard and valued by district leaders.]],Key!$A$44:$B$49,2,FALSE)</f>
        <v>Not Applicable</v>
      </c>
      <c r="U44" s="28" t="str">
        <f>VLOOKUP(Table1[[#This Row],[My opinions are heard and valued by school leaders.]],Key!$A$44:$B$49,2,FALSE)</f>
        <v>Not Applicable</v>
      </c>
      <c r="V44" s="28" t="str">
        <f>VLOOKUP(Table1[[#This Row],[In my current role, I get to do what I do best every day.]],Key!$A$44:$B$49,2,FALSE)</f>
        <v>Not Applicable</v>
      </c>
      <c r="W44" s="28" t="str">
        <f>VLOOKUP(Table1[[#This Row],[District staff are recognized for excellent work by district leaders.]],Key!$A$44:$B$49,2,FALSE)</f>
        <v>Not Applicable</v>
      </c>
      <c r="X44" s="28" t="str">
        <f>VLOOKUP(Table1[[#This Row],[District staff are recognized for excellent work by school leaders.]],Key!$A$44:$B$49,2,FALSE)</f>
        <v>Not Applicable</v>
      </c>
      <c r="Y44" s="28" t="str">
        <f>VLOOKUP(Table1[[#This Row],[I feel valued for my work as a district employee.]],Key!$A$44:$B$49,2,FALSE)</f>
        <v>Not Applicable</v>
      </c>
      <c r="Z44" s="28" t="str">
        <f>VLOOKUP(Table1[[#This Row],[In the past week, I’ve received recognition for doing my job well.]],Key!$A$44:$B$49,2,FALSE)</f>
        <v>Not Applicable</v>
      </c>
      <c r="AA44" s="28" t="str">
        <f>VLOOKUP(Table1[[#This Row],[In the past year, my district has provided opportunities for me to learn and grow as a district employee. ]],Key!$A$44:$B$49,2,FALSE)</f>
        <v>Not Applicable</v>
      </c>
      <c r="AB44" s="28" t="str">
        <f>VLOOKUP(Table1[[#This Row],[My direct supervisor supports my career aspirations and goals.]],Key!$A$44:$B$49,2,FALSE)</f>
        <v>Not Applicable</v>
      </c>
      <c r="AC44" s="28" t="str">
        <f>VLOOKUP(Table1[[#This Row],[I see a path for professional advancement in my district.]],Key!$A$44:$B$49,2,FALSE)</f>
        <v>Not Applicable</v>
      </c>
    </row>
    <row r="45" spans="1:29" ht="13.75" thickBot="1" x14ac:dyDescent="0.75">
      <c r="A45" s="5">
        <v>43</v>
      </c>
      <c r="B45" s="65" t="e">
        <f>Table1[[#This Row],[School Number]]</f>
        <v>#N/A</v>
      </c>
      <c r="C45" s="64">
        <f>Table1[[#This Row],[School Name]]</f>
        <v>0</v>
      </c>
      <c r="D45" s="28" t="str">
        <f>VLOOKUP(Table1[[#This Row],[How would you rate your overall satisfaction level with: My School District]],Key!$A$36:$B$41,2,FALSE)</f>
        <v>Not Applicable</v>
      </c>
      <c r="E45" s="28" t="str">
        <f>VLOOKUP(Table1[[#This Row],[How would you rate your overall satisfaction level with: My School]],Key!$A$36:$B$41,2,FALSE)</f>
        <v>Not Applicable</v>
      </c>
      <c r="F45" s="28" t="str">
        <f>VLOOKUP(Table1[[#This Row],[District leadership has communicated clear actions they will take in response to previous staff survey results.]],Key!$A$44:$B$49,2,FALSE)</f>
        <v>Not Applicable</v>
      </c>
      <c r="G45" s="28" t="str">
        <f>VLOOKUP(Table1[[#This Row],[I feel safe at school.]],Key!$A$44:$B$49,2,FALSE)</f>
        <v>Not Applicable</v>
      </c>
      <c r="H45" s="28" t="str">
        <f>VLOOKUP(Table1[[#This Row],[The benefits provided by my district meet my needs. ]],Key!$A$44:$B$49,2,FALSE)</f>
        <v>Not Applicable</v>
      </c>
      <c r="I45" s="28" t="str">
        <f>VLOOKUP(Table1[[#This Row],[Someone seems to care about me at work. ]],Key!$A$44:$B$49,2,FALSE)</f>
        <v>Not Applicable</v>
      </c>
      <c r="J45" s="28" t="str">
        <f>VLOOKUP(Table1[[#This Row],[I have the materials and resources needed to do my job well. ]],Key!$A$44:$B$49,2,FALSE)</f>
        <v>Not Applicable</v>
      </c>
      <c r="K45" s="28" t="str">
        <f>VLOOKUP(Table1[[#This Row],[Most days, I have a manageable workload.]],Key!$A$44:$B$49,2,FALSE)</f>
        <v>Not Applicable</v>
      </c>
      <c r="L45" s="28" t="str">
        <f>VLOOKUP(Table1[[#This Row],[I have the training and skills I need to do my best at work.]],Key!$A$44:$B$49,2,FALSE)</f>
        <v>Not Applicable</v>
      </c>
      <c r="M45" s="28" t="str">
        <f>VLOOKUP(Table1[[#This Row],[I understand how my daily work contributes to my school district’s mission. ]],Key!$A$44:$B$49,2,FALSE)</f>
        <v>Not Applicable</v>
      </c>
      <c r="N45" s="28" t="str">
        <f>VLOOKUP(Table1[[#This Row],[My district’s mission and values are reflected in the actions of district leaders.]],Key!$A$44:$B$49,2,FALSE)</f>
        <v>Not Applicable</v>
      </c>
      <c r="O45" s="28" t="str">
        <f>VLOOKUP(Table1[[#This Row],[My district’s mission and values are reflected in the actions of school leaders.]],Key!$A$44:$B$49,2,FALSE)</f>
        <v>Not Applicable</v>
      </c>
      <c r="P45" s="28" t="str">
        <f>VLOOKUP(Table1[[#This Row],[I am treated fairly by district leaders.]],Key!$A$44:$B$49,2,FALSE)</f>
        <v>Not Applicable</v>
      </c>
      <c r="Q45" s="28" t="str">
        <f>VLOOKUP(Table1[[#This Row],[I am treated fairly by school leaders.]],Key!$A$44:$B$49,2,FALSE)</f>
        <v>Not Applicable</v>
      </c>
      <c r="R45" s="28" t="str">
        <f>VLOOKUP(Table1[[#This Row],[I am treated fairly by my colleagues.]],Key!$A$44:$B$49,2,FALSE)</f>
        <v>Not Applicable</v>
      </c>
      <c r="S45" s="28" t="str">
        <f>VLOOKUP(Table1[[#This Row],[I have ownership and control over my work.]],Key!$A$44:$B$49,2,FALSE)</f>
        <v>Not Applicable</v>
      </c>
      <c r="T45" s="28" t="str">
        <f>VLOOKUP(Table1[[#This Row],[My opinions are heard and valued by district leaders.]],Key!$A$44:$B$49,2,FALSE)</f>
        <v>Not Applicable</v>
      </c>
      <c r="U45" s="28" t="str">
        <f>VLOOKUP(Table1[[#This Row],[My opinions are heard and valued by school leaders.]],Key!$A$44:$B$49,2,FALSE)</f>
        <v>Not Applicable</v>
      </c>
      <c r="V45" s="28" t="str">
        <f>VLOOKUP(Table1[[#This Row],[In my current role, I get to do what I do best every day.]],Key!$A$44:$B$49,2,FALSE)</f>
        <v>Not Applicable</v>
      </c>
      <c r="W45" s="28" t="str">
        <f>VLOOKUP(Table1[[#This Row],[District staff are recognized for excellent work by district leaders.]],Key!$A$44:$B$49,2,FALSE)</f>
        <v>Not Applicable</v>
      </c>
      <c r="X45" s="28" t="str">
        <f>VLOOKUP(Table1[[#This Row],[District staff are recognized for excellent work by school leaders.]],Key!$A$44:$B$49,2,FALSE)</f>
        <v>Not Applicable</v>
      </c>
      <c r="Y45" s="28" t="str">
        <f>VLOOKUP(Table1[[#This Row],[I feel valued for my work as a district employee.]],Key!$A$44:$B$49,2,FALSE)</f>
        <v>Not Applicable</v>
      </c>
      <c r="Z45" s="28" t="str">
        <f>VLOOKUP(Table1[[#This Row],[In the past week, I’ve received recognition for doing my job well.]],Key!$A$44:$B$49,2,FALSE)</f>
        <v>Not Applicable</v>
      </c>
      <c r="AA45" s="28" t="str">
        <f>VLOOKUP(Table1[[#This Row],[In the past year, my district has provided opportunities for me to learn and grow as a district employee. ]],Key!$A$44:$B$49,2,FALSE)</f>
        <v>Not Applicable</v>
      </c>
      <c r="AB45" s="28" t="str">
        <f>VLOOKUP(Table1[[#This Row],[My direct supervisor supports my career aspirations and goals.]],Key!$A$44:$B$49,2,FALSE)</f>
        <v>Not Applicable</v>
      </c>
      <c r="AC45" s="28" t="str">
        <f>VLOOKUP(Table1[[#This Row],[I see a path for professional advancement in my district.]],Key!$A$44:$B$49,2,FALSE)</f>
        <v>Not Applicable</v>
      </c>
    </row>
    <row r="46" spans="1:29" ht="13.75" thickBot="1" x14ac:dyDescent="0.75">
      <c r="A46" s="5">
        <v>44</v>
      </c>
      <c r="B46" s="65" t="e">
        <f>Table1[[#This Row],[School Number]]</f>
        <v>#N/A</v>
      </c>
      <c r="C46" s="64">
        <f>Table1[[#This Row],[School Name]]</f>
        <v>0</v>
      </c>
      <c r="D46" s="28" t="str">
        <f>VLOOKUP(Table1[[#This Row],[How would you rate your overall satisfaction level with: My School District]],Key!$A$36:$B$41,2,FALSE)</f>
        <v>Not Applicable</v>
      </c>
      <c r="E46" s="28" t="str">
        <f>VLOOKUP(Table1[[#This Row],[How would you rate your overall satisfaction level with: My School]],Key!$A$36:$B$41,2,FALSE)</f>
        <v>Not Applicable</v>
      </c>
      <c r="F46" s="28" t="str">
        <f>VLOOKUP(Table1[[#This Row],[District leadership has communicated clear actions they will take in response to previous staff survey results.]],Key!$A$44:$B$49,2,FALSE)</f>
        <v>Not Applicable</v>
      </c>
      <c r="G46" s="28" t="str">
        <f>VLOOKUP(Table1[[#This Row],[I feel safe at school.]],Key!$A$44:$B$49,2,FALSE)</f>
        <v>Not Applicable</v>
      </c>
      <c r="H46" s="28" t="str">
        <f>VLOOKUP(Table1[[#This Row],[The benefits provided by my district meet my needs. ]],Key!$A$44:$B$49,2,FALSE)</f>
        <v>Not Applicable</v>
      </c>
      <c r="I46" s="28" t="str">
        <f>VLOOKUP(Table1[[#This Row],[Someone seems to care about me at work. ]],Key!$A$44:$B$49,2,FALSE)</f>
        <v>Not Applicable</v>
      </c>
      <c r="J46" s="28" t="str">
        <f>VLOOKUP(Table1[[#This Row],[I have the materials and resources needed to do my job well. ]],Key!$A$44:$B$49,2,FALSE)</f>
        <v>Not Applicable</v>
      </c>
      <c r="K46" s="28" t="str">
        <f>VLOOKUP(Table1[[#This Row],[Most days, I have a manageable workload.]],Key!$A$44:$B$49,2,FALSE)</f>
        <v>Not Applicable</v>
      </c>
      <c r="L46" s="28" t="str">
        <f>VLOOKUP(Table1[[#This Row],[I have the training and skills I need to do my best at work.]],Key!$A$44:$B$49,2,FALSE)</f>
        <v>Not Applicable</v>
      </c>
      <c r="M46" s="28" t="str">
        <f>VLOOKUP(Table1[[#This Row],[I understand how my daily work contributes to my school district’s mission. ]],Key!$A$44:$B$49,2,FALSE)</f>
        <v>Not Applicable</v>
      </c>
      <c r="N46" s="28" t="str">
        <f>VLOOKUP(Table1[[#This Row],[My district’s mission and values are reflected in the actions of district leaders.]],Key!$A$44:$B$49,2,FALSE)</f>
        <v>Not Applicable</v>
      </c>
      <c r="O46" s="28" t="str">
        <f>VLOOKUP(Table1[[#This Row],[My district’s mission and values are reflected in the actions of school leaders.]],Key!$A$44:$B$49,2,FALSE)</f>
        <v>Not Applicable</v>
      </c>
      <c r="P46" s="28" t="str">
        <f>VLOOKUP(Table1[[#This Row],[I am treated fairly by district leaders.]],Key!$A$44:$B$49,2,FALSE)</f>
        <v>Not Applicable</v>
      </c>
      <c r="Q46" s="28" t="str">
        <f>VLOOKUP(Table1[[#This Row],[I am treated fairly by school leaders.]],Key!$A$44:$B$49,2,FALSE)</f>
        <v>Not Applicable</v>
      </c>
      <c r="R46" s="28" t="str">
        <f>VLOOKUP(Table1[[#This Row],[I am treated fairly by my colleagues.]],Key!$A$44:$B$49,2,FALSE)</f>
        <v>Not Applicable</v>
      </c>
      <c r="S46" s="28" t="str">
        <f>VLOOKUP(Table1[[#This Row],[I have ownership and control over my work.]],Key!$A$44:$B$49,2,FALSE)</f>
        <v>Not Applicable</v>
      </c>
      <c r="T46" s="28" t="str">
        <f>VLOOKUP(Table1[[#This Row],[My opinions are heard and valued by district leaders.]],Key!$A$44:$B$49,2,FALSE)</f>
        <v>Not Applicable</v>
      </c>
      <c r="U46" s="28" t="str">
        <f>VLOOKUP(Table1[[#This Row],[My opinions are heard and valued by school leaders.]],Key!$A$44:$B$49,2,FALSE)</f>
        <v>Not Applicable</v>
      </c>
      <c r="V46" s="28" t="str">
        <f>VLOOKUP(Table1[[#This Row],[In my current role, I get to do what I do best every day.]],Key!$A$44:$B$49,2,FALSE)</f>
        <v>Not Applicable</v>
      </c>
      <c r="W46" s="28" t="str">
        <f>VLOOKUP(Table1[[#This Row],[District staff are recognized for excellent work by district leaders.]],Key!$A$44:$B$49,2,FALSE)</f>
        <v>Not Applicable</v>
      </c>
      <c r="X46" s="28" t="str">
        <f>VLOOKUP(Table1[[#This Row],[District staff are recognized for excellent work by school leaders.]],Key!$A$44:$B$49,2,FALSE)</f>
        <v>Not Applicable</v>
      </c>
      <c r="Y46" s="28" t="str">
        <f>VLOOKUP(Table1[[#This Row],[I feel valued for my work as a district employee.]],Key!$A$44:$B$49,2,FALSE)</f>
        <v>Not Applicable</v>
      </c>
      <c r="Z46" s="28" t="str">
        <f>VLOOKUP(Table1[[#This Row],[In the past week, I’ve received recognition for doing my job well.]],Key!$A$44:$B$49,2,FALSE)</f>
        <v>Not Applicable</v>
      </c>
      <c r="AA46" s="28" t="str">
        <f>VLOOKUP(Table1[[#This Row],[In the past year, my district has provided opportunities for me to learn and grow as a district employee. ]],Key!$A$44:$B$49,2,FALSE)</f>
        <v>Not Applicable</v>
      </c>
      <c r="AB46" s="28" t="str">
        <f>VLOOKUP(Table1[[#This Row],[My direct supervisor supports my career aspirations and goals.]],Key!$A$44:$B$49,2,FALSE)</f>
        <v>Not Applicable</v>
      </c>
      <c r="AC46" s="28" t="str">
        <f>VLOOKUP(Table1[[#This Row],[I see a path for professional advancement in my district.]],Key!$A$44:$B$49,2,FALSE)</f>
        <v>Not Applicable</v>
      </c>
    </row>
    <row r="47" spans="1:29" ht="13.75" thickBot="1" x14ac:dyDescent="0.75">
      <c r="A47" s="5">
        <v>45</v>
      </c>
      <c r="B47" s="65" t="e">
        <f>Table1[[#This Row],[School Number]]</f>
        <v>#N/A</v>
      </c>
      <c r="C47" s="64">
        <f>Table1[[#This Row],[School Name]]</f>
        <v>0</v>
      </c>
      <c r="D47" s="28" t="str">
        <f>VLOOKUP(Table1[[#This Row],[How would you rate your overall satisfaction level with: My School District]],Key!$A$36:$B$41,2,FALSE)</f>
        <v>Not Applicable</v>
      </c>
      <c r="E47" s="28" t="str">
        <f>VLOOKUP(Table1[[#This Row],[How would you rate your overall satisfaction level with: My School]],Key!$A$36:$B$41,2,FALSE)</f>
        <v>Not Applicable</v>
      </c>
      <c r="F47" s="28" t="str">
        <f>VLOOKUP(Table1[[#This Row],[District leadership has communicated clear actions they will take in response to previous staff survey results.]],Key!$A$44:$B$49,2,FALSE)</f>
        <v>Not Applicable</v>
      </c>
      <c r="G47" s="28" t="str">
        <f>VLOOKUP(Table1[[#This Row],[I feel safe at school.]],Key!$A$44:$B$49,2,FALSE)</f>
        <v>Not Applicable</v>
      </c>
      <c r="H47" s="28" t="str">
        <f>VLOOKUP(Table1[[#This Row],[The benefits provided by my district meet my needs. ]],Key!$A$44:$B$49,2,FALSE)</f>
        <v>Not Applicable</v>
      </c>
      <c r="I47" s="28" t="str">
        <f>VLOOKUP(Table1[[#This Row],[Someone seems to care about me at work. ]],Key!$A$44:$B$49,2,FALSE)</f>
        <v>Not Applicable</v>
      </c>
      <c r="J47" s="28" t="str">
        <f>VLOOKUP(Table1[[#This Row],[I have the materials and resources needed to do my job well. ]],Key!$A$44:$B$49,2,FALSE)</f>
        <v>Not Applicable</v>
      </c>
      <c r="K47" s="28" t="str">
        <f>VLOOKUP(Table1[[#This Row],[Most days, I have a manageable workload.]],Key!$A$44:$B$49,2,FALSE)</f>
        <v>Not Applicable</v>
      </c>
      <c r="L47" s="28" t="str">
        <f>VLOOKUP(Table1[[#This Row],[I have the training and skills I need to do my best at work.]],Key!$A$44:$B$49,2,FALSE)</f>
        <v>Not Applicable</v>
      </c>
      <c r="M47" s="28" t="str">
        <f>VLOOKUP(Table1[[#This Row],[I understand how my daily work contributes to my school district’s mission. ]],Key!$A$44:$B$49,2,FALSE)</f>
        <v>Not Applicable</v>
      </c>
      <c r="N47" s="28" t="str">
        <f>VLOOKUP(Table1[[#This Row],[My district’s mission and values are reflected in the actions of district leaders.]],Key!$A$44:$B$49,2,FALSE)</f>
        <v>Not Applicable</v>
      </c>
      <c r="O47" s="28" t="str">
        <f>VLOOKUP(Table1[[#This Row],[My district’s mission and values are reflected in the actions of school leaders.]],Key!$A$44:$B$49,2,FALSE)</f>
        <v>Not Applicable</v>
      </c>
      <c r="P47" s="28" t="str">
        <f>VLOOKUP(Table1[[#This Row],[I am treated fairly by district leaders.]],Key!$A$44:$B$49,2,FALSE)</f>
        <v>Not Applicable</v>
      </c>
      <c r="Q47" s="28" t="str">
        <f>VLOOKUP(Table1[[#This Row],[I am treated fairly by school leaders.]],Key!$A$44:$B$49,2,FALSE)</f>
        <v>Not Applicable</v>
      </c>
      <c r="R47" s="28" t="str">
        <f>VLOOKUP(Table1[[#This Row],[I am treated fairly by my colleagues.]],Key!$A$44:$B$49,2,FALSE)</f>
        <v>Not Applicable</v>
      </c>
      <c r="S47" s="28" t="str">
        <f>VLOOKUP(Table1[[#This Row],[I have ownership and control over my work.]],Key!$A$44:$B$49,2,FALSE)</f>
        <v>Not Applicable</v>
      </c>
      <c r="T47" s="28" t="str">
        <f>VLOOKUP(Table1[[#This Row],[My opinions are heard and valued by district leaders.]],Key!$A$44:$B$49,2,FALSE)</f>
        <v>Not Applicable</v>
      </c>
      <c r="U47" s="28" t="str">
        <f>VLOOKUP(Table1[[#This Row],[My opinions are heard and valued by school leaders.]],Key!$A$44:$B$49,2,FALSE)</f>
        <v>Not Applicable</v>
      </c>
      <c r="V47" s="28" t="str">
        <f>VLOOKUP(Table1[[#This Row],[In my current role, I get to do what I do best every day.]],Key!$A$44:$B$49,2,FALSE)</f>
        <v>Not Applicable</v>
      </c>
      <c r="W47" s="28" t="str">
        <f>VLOOKUP(Table1[[#This Row],[District staff are recognized for excellent work by district leaders.]],Key!$A$44:$B$49,2,FALSE)</f>
        <v>Not Applicable</v>
      </c>
      <c r="X47" s="28" t="str">
        <f>VLOOKUP(Table1[[#This Row],[District staff are recognized for excellent work by school leaders.]],Key!$A$44:$B$49,2,FALSE)</f>
        <v>Not Applicable</v>
      </c>
      <c r="Y47" s="28" t="str">
        <f>VLOOKUP(Table1[[#This Row],[I feel valued for my work as a district employee.]],Key!$A$44:$B$49,2,FALSE)</f>
        <v>Not Applicable</v>
      </c>
      <c r="Z47" s="28" t="str">
        <f>VLOOKUP(Table1[[#This Row],[In the past week, I’ve received recognition for doing my job well.]],Key!$A$44:$B$49,2,FALSE)</f>
        <v>Not Applicable</v>
      </c>
      <c r="AA47" s="28" t="str">
        <f>VLOOKUP(Table1[[#This Row],[In the past year, my district has provided opportunities for me to learn and grow as a district employee. ]],Key!$A$44:$B$49,2,FALSE)</f>
        <v>Not Applicable</v>
      </c>
      <c r="AB47" s="28" t="str">
        <f>VLOOKUP(Table1[[#This Row],[My direct supervisor supports my career aspirations and goals.]],Key!$A$44:$B$49,2,FALSE)</f>
        <v>Not Applicable</v>
      </c>
      <c r="AC47" s="28" t="str">
        <f>VLOOKUP(Table1[[#This Row],[I see a path for professional advancement in my district.]],Key!$A$44:$B$49,2,FALSE)</f>
        <v>Not Applicable</v>
      </c>
    </row>
    <row r="48" spans="1:29" ht="13.75" thickBot="1" x14ac:dyDescent="0.75">
      <c r="A48" s="5">
        <v>46</v>
      </c>
      <c r="B48" s="65" t="e">
        <f>Table1[[#This Row],[School Number]]</f>
        <v>#N/A</v>
      </c>
      <c r="C48" s="64">
        <f>Table1[[#This Row],[School Name]]</f>
        <v>0</v>
      </c>
      <c r="D48" s="28" t="str">
        <f>VLOOKUP(Table1[[#This Row],[How would you rate your overall satisfaction level with: My School District]],Key!$A$36:$B$41,2,FALSE)</f>
        <v>Not Applicable</v>
      </c>
      <c r="E48" s="28" t="str">
        <f>VLOOKUP(Table1[[#This Row],[How would you rate your overall satisfaction level with: My School]],Key!$A$36:$B$41,2,FALSE)</f>
        <v>Not Applicable</v>
      </c>
      <c r="F48" s="28" t="str">
        <f>VLOOKUP(Table1[[#This Row],[District leadership has communicated clear actions they will take in response to previous staff survey results.]],Key!$A$44:$B$49,2,FALSE)</f>
        <v>Not Applicable</v>
      </c>
      <c r="G48" s="28" t="str">
        <f>VLOOKUP(Table1[[#This Row],[I feel safe at school.]],Key!$A$44:$B$49,2,FALSE)</f>
        <v>Not Applicable</v>
      </c>
      <c r="H48" s="28" t="str">
        <f>VLOOKUP(Table1[[#This Row],[The benefits provided by my district meet my needs. ]],Key!$A$44:$B$49,2,FALSE)</f>
        <v>Not Applicable</v>
      </c>
      <c r="I48" s="28" t="str">
        <f>VLOOKUP(Table1[[#This Row],[Someone seems to care about me at work. ]],Key!$A$44:$B$49,2,FALSE)</f>
        <v>Not Applicable</v>
      </c>
      <c r="J48" s="28" t="str">
        <f>VLOOKUP(Table1[[#This Row],[I have the materials and resources needed to do my job well. ]],Key!$A$44:$B$49,2,FALSE)</f>
        <v>Not Applicable</v>
      </c>
      <c r="K48" s="28" t="str">
        <f>VLOOKUP(Table1[[#This Row],[Most days, I have a manageable workload.]],Key!$A$44:$B$49,2,FALSE)</f>
        <v>Not Applicable</v>
      </c>
      <c r="L48" s="28" t="str">
        <f>VLOOKUP(Table1[[#This Row],[I have the training and skills I need to do my best at work.]],Key!$A$44:$B$49,2,FALSE)</f>
        <v>Not Applicable</v>
      </c>
      <c r="M48" s="28" t="str">
        <f>VLOOKUP(Table1[[#This Row],[I understand how my daily work contributes to my school district’s mission. ]],Key!$A$44:$B$49,2,FALSE)</f>
        <v>Not Applicable</v>
      </c>
      <c r="N48" s="28" t="str">
        <f>VLOOKUP(Table1[[#This Row],[My district’s mission and values are reflected in the actions of district leaders.]],Key!$A$44:$B$49,2,FALSE)</f>
        <v>Not Applicable</v>
      </c>
      <c r="O48" s="28" t="str">
        <f>VLOOKUP(Table1[[#This Row],[My district’s mission and values are reflected in the actions of school leaders.]],Key!$A$44:$B$49,2,FALSE)</f>
        <v>Not Applicable</v>
      </c>
      <c r="P48" s="28" t="str">
        <f>VLOOKUP(Table1[[#This Row],[I am treated fairly by district leaders.]],Key!$A$44:$B$49,2,FALSE)</f>
        <v>Not Applicable</v>
      </c>
      <c r="Q48" s="28" t="str">
        <f>VLOOKUP(Table1[[#This Row],[I am treated fairly by school leaders.]],Key!$A$44:$B$49,2,FALSE)</f>
        <v>Not Applicable</v>
      </c>
      <c r="R48" s="28" t="str">
        <f>VLOOKUP(Table1[[#This Row],[I am treated fairly by my colleagues.]],Key!$A$44:$B$49,2,FALSE)</f>
        <v>Not Applicable</v>
      </c>
      <c r="S48" s="28" t="str">
        <f>VLOOKUP(Table1[[#This Row],[I have ownership and control over my work.]],Key!$A$44:$B$49,2,FALSE)</f>
        <v>Not Applicable</v>
      </c>
      <c r="T48" s="28" t="str">
        <f>VLOOKUP(Table1[[#This Row],[My opinions are heard and valued by district leaders.]],Key!$A$44:$B$49,2,FALSE)</f>
        <v>Not Applicable</v>
      </c>
      <c r="U48" s="28" t="str">
        <f>VLOOKUP(Table1[[#This Row],[My opinions are heard and valued by school leaders.]],Key!$A$44:$B$49,2,FALSE)</f>
        <v>Not Applicable</v>
      </c>
      <c r="V48" s="28" t="str">
        <f>VLOOKUP(Table1[[#This Row],[In my current role, I get to do what I do best every day.]],Key!$A$44:$B$49,2,FALSE)</f>
        <v>Not Applicable</v>
      </c>
      <c r="W48" s="28" t="str">
        <f>VLOOKUP(Table1[[#This Row],[District staff are recognized for excellent work by district leaders.]],Key!$A$44:$B$49,2,FALSE)</f>
        <v>Not Applicable</v>
      </c>
      <c r="X48" s="28" t="str">
        <f>VLOOKUP(Table1[[#This Row],[District staff are recognized for excellent work by school leaders.]],Key!$A$44:$B$49,2,FALSE)</f>
        <v>Not Applicable</v>
      </c>
      <c r="Y48" s="28" t="str">
        <f>VLOOKUP(Table1[[#This Row],[I feel valued for my work as a district employee.]],Key!$A$44:$B$49,2,FALSE)</f>
        <v>Not Applicable</v>
      </c>
      <c r="Z48" s="28" t="str">
        <f>VLOOKUP(Table1[[#This Row],[In the past week, I’ve received recognition for doing my job well.]],Key!$A$44:$B$49,2,FALSE)</f>
        <v>Not Applicable</v>
      </c>
      <c r="AA48" s="28" t="str">
        <f>VLOOKUP(Table1[[#This Row],[In the past year, my district has provided opportunities for me to learn and grow as a district employee. ]],Key!$A$44:$B$49,2,FALSE)</f>
        <v>Not Applicable</v>
      </c>
      <c r="AB48" s="28" t="str">
        <f>VLOOKUP(Table1[[#This Row],[My direct supervisor supports my career aspirations and goals.]],Key!$A$44:$B$49,2,FALSE)</f>
        <v>Not Applicable</v>
      </c>
      <c r="AC48" s="28" t="str">
        <f>VLOOKUP(Table1[[#This Row],[I see a path for professional advancement in my district.]],Key!$A$44:$B$49,2,FALSE)</f>
        <v>Not Applicable</v>
      </c>
    </row>
    <row r="49" spans="1:29" ht="13.75" thickBot="1" x14ac:dyDescent="0.75">
      <c r="A49" s="5">
        <v>47</v>
      </c>
      <c r="B49" s="65" t="e">
        <f>Table1[[#This Row],[School Number]]</f>
        <v>#N/A</v>
      </c>
      <c r="C49" s="64">
        <f>Table1[[#This Row],[School Name]]</f>
        <v>0</v>
      </c>
      <c r="D49" s="28" t="str">
        <f>VLOOKUP(Table1[[#This Row],[How would you rate your overall satisfaction level with: My School District]],Key!$A$36:$B$41,2,FALSE)</f>
        <v>Not Applicable</v>
      </c>
      <c r="E49" s="28" t="str">
        <f>VLOOKUP(Table1[[#This Row],[How would you rate your overall satisfaction level with: My School]],Key!$A$36:$B$41,2,FALSE)</f>
        <v>Not Applicable</v>
      </c>
      <c r="F49" s="28" t="str">
        <f>VLOOKUP(Table1[[#This Row],[District leadership has communicated clear actions they will take in response to previous staff survey results.]],Key!$A$44:$B$49,2,FALSE)</f>
        <v>Not Applicable</v>
      </c>
      <c r="G49" s="28" t="str">
        <f>VLOOKUP(Table1[[#This Row],[I feel safe at school.]],Key!$A$44:$B$49,2,FALSE)</f>
        <v>Not Applicable</v>
      </c>
      <c r="H49" s="28" t="str">
        <f>VLOOKUP(Table1[[#This Row],[The benefits provided by my district meet my needs. ]],Key!$A$44:$B$49,2,FALSE)</f>
        <v>Not Applicable</v>
      </c>
      <c r="I49" s="28" t="str">
        <f>VLOOKUP(Table1[[#This Row],[Someone seems to care about me at work. ]],Key!$A$44:$B$49,2,FALSE)</f>
        <v>Not Applicable</v>
      </c>
      <c r="J49" s="28" t="str">
        <f>VLOOKUP(Table1[[#This Row],[I have the materials and resources needed to do my job well. ]],Key!$A$44:$B$49,2,FALSE)</f>
        <v>Not Applicable</v>
      </c>
      <c r="K49" s="28" t="str">
        <f>VLOOKUP(Table1[[#This Row],[Most days, I have a manageable workload.]],Key!$A$44:$B$49,2,FALSE)</f>
        <v>Not Applicable</v>
      </c>
      <c r="L49" s="28" t="str">
        <f>VLOOKUP(Table1[[#This Row],[I have the training and skills I need to do my best at work.]],Key!$A$44:$B$49,2,FALSE)</f>
        <v>Not Applicable</v>
      </c>
      <c r="M49" s="28" t="str">
        <f>VLOOKUP(Table1[[#This Row],[I understand how my daily work contributes to my school district’s mission. ]],Key!$A$44:$B$49,2,FALSE)</f>
        <v>Not Applicable</v>
      </c>
      <c r="N49" s="28" t="str">
        <f>VLOOKUP(Table1[[#This Row],[My district’s mission and values are reflected in the actions of district leaders.]],Key!$A$44:$B$49,2,FALSE)</f>
        <v>Not Applicable</v>
      </c>
      <c r="O49" s="28" t="str">
        <f>VLOOKUP(Table1[[#This Row],[My district’s mission and values are reflected in the actions of school leaders.]],Key!$A$44:$B$49,2,FALSE)</f>
        <v>Not Applicable</v>
      </c>
      <c r="P49" s="28" t="str">
        <f>VLOOKUP(Table1[[#This Row],[I am treated fairly by district leaders.]],Key!$A$44:$B$49,2,FALSE)</f>
        <v>Not Applicable</v>
      </c>
      <c r="Q49" s="28" t="str">
        <f>VLOOKUP(Table1[[#This Row],[I am treated fairly by school leaders.]],Key!$A$44:$B$49,2,FALSE)</f>
        <v>Not Applicable</v>
      </c>
      <c r="R49" s="28" t="str">
        <f>VLOOKUP(Table1[[#This Row],[I am treated fairly by my colleagues.]],Key!$A$44:$B$49,2,FALSE)</f>
        <v>Not Applicable</v>
      </c>
      <c r="S49" s="28" t="str">
        <f>VLOOKUP(Table1[[#This Row],[I have ownership and control over my work.]],Key!$A$44:$B$49,2,FALSE)</f>
        <v>Not Applicable</v>
      </c>
      <c r="T49" s="28" t="str">
        <f>VLOOKUP(Table1[[#This Row],[My opinions are heard and valued by district leaders.]],Key!$A$44:$B$49,2,FALSE)</f>
        <v>Not Applicable</v>
      </c>
      <c r="U49" s="28" t="str">
        <f>VLOOKUP(Table1[[#This Row],[My opinions are heard and valued by school leaders.]],Key!$A$44:$B$49,2,FALSE)</f>
        <v>Not Applicable</v>
      </c>
      <c r="V49" s="28" t="str">
        <f>VLOOKUP(Table1[[#This Row],[In my current role, I get to do what I do best every day.]],Key!$A$44:$B$49,2,FALSE)</f>
        <v>Not Applicable</v>
      </c>
      <c r="W49" s="28" t="str">
        <f>VLOOKUP(Table1[[#This Row],[District staff are recognized for excellent work by district leaders.]],Key!$A$44:$B$49,2,FALSE)</f>
        <v>Not Applicable</v>
      </c>
      <c r="X49" s="28" t="str">
        <f>VLOOKUP(Table1[[#This Row],[District staff are recognized for excellent work by school leaders.]],Key!$A$44:$B$49,2,FALSE)</f>
        <v>Not Applicable</v>
      </c>
      <c r="Y49" s="28" t="str">
        <f>VLOOKUP(Table1[[#This Row],[I feel valued for my work as a district employee.]],Key!$A$44:$B$49,2,FALSE)</f>
        <v>Not Applicable</v>
      </c>
      <c r="Z49" s="28" t="str">
        <f>VLOOKUP(Table1[[#This Row],[In the past week, I’ve received recognition for doing my job well.]],Key!$A$44:$B$49,2,FALSE)</f>
        <v>Not Applicable</v>
      </c>
      <c r="AA49" s="28" t="str">
        <f>VLOOKUP(Table1[[#This Row],[In the past year, my district has provided opportunities for me to learn and grow as a district employee. ]],Key!$A$44:$B$49,2,FALSE)</f>
        <v>Not Applicable</v>
      </c>
      <c r="AB49" s="28" t="str">
        <f>VLOOKUP(Table1[[#This Row],[My direct supervisor supports my career aspirations and goals.]],Key!$A$44:$B$49,2,FALSE)</f>
        <v>Not Applicable</v>
      </c>
      <c r="AC49" s="28" t="str">
        <f>VLOOKUP(Table1[[#This Row],[I see a path for professional advancement in my district.]],Key!$A$44:$B$49,2,FALSE)</f>
        <v>Not Applicable</v>
      </c>
    </row>
    <row r="50" spans="1:29" ht="13.75" thickBot="1" x14ac:dyDescent="0.75">
      <c r="A50" s="5">
        <v>48</v>
      </c>
      <c r="B50" s="65" t="e">
        <f>Table1[[#This Row],[School Number]]</f>
        <v>#N/A</v>
      </c>
      <c r="C50" s="64">
        <f>Table1[[#This Row],[School Name]]</f>
        <v>0</v>
      </c>
      <c r="D50" s="28" t="str">
        <f>VLOOKUP(Table1[[#This Row],[How would you rate your overall satisfaction level with: My School District]],Key!$A$36:$B$41,2,FALSE)</f>
        <v>Not Applicable</v>
      </c>
      <c r="E50" s="28" t="str">
        <f>VLOOKUP(Table1[[#This Row],[How would you rate your overall satisfaction level with: My School]],Key!$A$36:$B$41,2,FALSE)</f>
        <v>Not Applicable</v>
      </c>
      <c r="F50" s="28" t="str">
        <f>VLOOKUP(Table1[[#This Row],[District leadership has communicated clear actions they will take in response to previous staff survey results.]],Key!$A$44:$B$49,2,FALSE)</f>
        <v>Not Applicable</v>
      </c>
      <c r="G50" s="28" t="str">
        <f>VLOOKUP(Table1[[#This Row],[I feel safe at school.]],Key!$A$44:$B$49,2,FALSE)</f>
        <v>Not Applicable</v>
      </c>
      <c r="H50" s="28" t="str">
        <f>VLOOKUP(Table1[[#This Row],[The benefits provided by my district meet my needs. ]],Key!$A$44:$B$49,2,FALSE)</f>
        <v>Not Applicable</v>
      </c>
      <c r="I50" s="28" t="str">
        <f>VLOOKUP(Table1[[#This Row],[Someone seems to care about me at work. ]],Key!$A$44:$B$49,2,FALSE)</f>
        <v>Not Applicable</v>
      </c>
      <c r="J50" s="28" t="str">
        <f>VLOOKUP(Table1[[#This Row],[I have the materials and resources needed to do my job well. ]],Key!$A$44:$B$49,2,FALSE)</f>
        <v>Not Applicable</v>
      </c>
      <c r="K50" s="28" t="str">
        <f>VLOOKUP(Table1[[#This Row],[Most days, I have a manageable workload.]],Key!$A$44:$B$49,2,FALSE)</f>
        <v>Not Applicable</v>
      </c>
      <c r="L50" s="28" t="str">
        <f>VLOOKUP(Table1[[#This Row],[I have the training and skills I need to do my best at work.]],Key!$A$44:$B$49,2,FALSE)</f>
        <v>Not Applicable</v>
      </c>
      <c r="M50" s="28" t="str">
        <f>VLOOKUP(Table1[[#This Row],[I understand how my daily work contributes to my school district’s mission. ]],Key!$A$44:$B$49,2,FALSE)</f>
        <v>Not Applicable</v>
      </c>
      <c r="N50" s="28" t="str">
        <f>VLOOKUP(Table1[[#This Row],[My district’s mission and values are reflected in the actions of district leaders.]],Key!$A$44:$B$49,2,FALSE)</f>
        <v>Not Applicable</v>
      </c>
      <c r="O50" s="28" t="str">
        <f>VLOOKUP(Table1[[#This Row],[My district’s mission and values are reflected in the actions of school leaders.]],Key!$A$44:$B$49,2,FALSE)</f>
        <v>Not Applicable</v>
      </c>
      <c r="P50" s="28" t="str">
        <f>VLOOKUP(Table1[[#This Row],[I am treated fairly by district leaders.]],Key!$A$44:$B$49,2,FALSE)</f>
        <v>Not Applicable</v>
      </c>
      <c r="Q50" s="28" t="str">
        <f>VLOOKUP(Table1[[#This Row],[I am treated fairly by school leaders.]],Key!$A$44:$B$49,2,FALSE)</f>
        <v>Not Applicable</v>
      </c>
      <c r="R50" s="28" t="str">
        <f>VLOOKUP(Table1[[#This Row],[I am treated fairly by my colleagues.]],Key!$A$44:$B$49,2,FALSE)</f>
        <v>Not Applicable</v>
      </c>
      <c r="S50" s="28" t="str">
        <f>VLOOKUP(Table1[[#This Row],[I have ownership and control over my work.]],Key!$A$44:$B$49,2,FALSE)</f>
        <v>Not Applicable</v>
      </c>
      <c r="T50" s="28" t="str">
        <f>VLOOKUP(Table1[[#This Row],[My opinions are heard and valued by district leaders.]],Key!$A$44:$B$49,2,FALSE)</f>
        <v>Not Applicable</v>
      </c>
      <c r="U50" s="28" t="str">
        <f>VLOOKUP(Table1[[#This Row],[My opinions are heard and valued by school leaders.]],Key!$A$44:$B$49,2,FALSE)</f>
        <v>Not Applicable</v>
      </c>
      <c r="V50" s="28" t="str">
        <f>VLOOKUP(Table1[[#This Row],[In my current role, I get to do what I do best every day.]],Key!$A$44:$B$49,2,FALSE)</f>
        <v>Not Applicable</v>
      </c>
      <c r="W50" s="28" t="str">
        <f>VLOOKUP(Table1[[#This Row],[District staff are recognized for excellent work by district leaders.]],Key!$A$44:$B$49,2,FALSE)</f>
        <v>Not Applicable</v>
      </c>
      <c r="X50" s="28" t="str">
        <f>VLOOKUP(Table1[[#This Row],[District staff are recognized for excellent work by school leaders.]],Key!$A$44:$B$49,2,FALSE)</f>
        <v>Not Applicable</v>
      </c>
      <c r="Y50" s="28" t="str">
        <f>VLOOKUP(Table1[[#This Row],[I feel valued for my work as a district employee.]],Key!$A$44:$B$49,2,FALSE)</f>
        <v>Not Applicable</v>
      </c>
      <c r="Z50" s="28" t="str">
        <f>VLOOKUP(Table1[[#This Row],[In the past week, I’ve received recognition for doing my job well.]],Key!$A$44:$B$49,2,FALSE)</f>
        <v>Not Applicable</v>
      </c>
      <c r="AA50" s="28" t="str">
        <f>VLOOKUP(Table1[[#This Row],[In the past year, my district has provided opportunities for me to learn and grow as a district employee. ]],Key!$A$44:$B$49,2,FALSE)</f>
        <v>Not Applicable</v>
      </c>
      <c r="AB50" s="28" t="str">
        <f>VLOOKUP(Table1[[#This Row],[My direct supervisor supports my career aspirations and goals.]],Key!$A$44:$B$49,2,FALSE)</f>
        <v>Not Applicable</v>
      </c>
      <c r="AC50" s="28" t="str">
        <f>VLOOKUP(Table1[[#This Row],[I see a path for professional advancement in my district.]],Key!$A$44:$B$49,2,FALSE)</f>
        <v>Not Applicable</v>
      </c>
    </row>
    <row r="51" spans="1:29" ht="13.75" thickBot="1" x14ac:dyDescent="0.75">
      <c r="A51" s="5">
        <v>49</v>
      </c>
      <c r="B51" s="65" t="e">
        <f>Table1[[#This Row],[School Number]]</f>
        <v>#N/A</v>
      </c>
      <c r="C51" s="64">
        <f>Table1[[#This Row],[School Name]]</f>
        <v>0</v>
      </c>
      <c r="D51" s="28" t="str">
        <f>VLOOKUP(Table1[[#This Row],[How would you rate your overall satisfaction level with: My School District]],Key!$A$36:$B$41,2,FALSE)</f>
        <v>Not Applicable</v>
      </c>
      <c r="E51" s="28" t="str">
        <f>VLOOKUP(Table1[[#This Row],[How would you rate your overall satisfaction level with: My School]],Key!$A$36:$B$41,2,FALSE)</f>
        <v>Not Applicable</v>
      </c>
      <c r="F51" s="28" t="str">
        <f>VLOOKUP(Table1[[#This Row],[District leadership has communicated clear actions they will take in response to previous staff survey results.]],Key!$A$44:$B$49,2,FALSE)</f>
        <v>Not Applicable</v>
      </c>
      <c r="G51" s="28" t="str">
        <f>VLOOKUP(Table1[[#This Row],[I feel safe at school.]],Key!$A$44:$B$49,2,FALSE)</f>
        <v>Not Applicable</v>
      </c>
      <c r="H51" s="28" t="str">
        <f>VLOOKUP(Table1[[#This Row],[The benefits provided by my district meet my needs. ]],Key!$A$44:$B$49,2,FALSE)</f>
        <v>Not Applicable</v>
      </c>
      <c r="I51" s="28" t="str">
        <f>VLOOKUP(Table1[[#This Row],[Someone seems to care about me at work. ]],Key!$A$44:$B$49,2,FALSE)</f>
        <v>Not Applicable</v>
      </c>
      <c r="J51" s="28" t="str">
        <f>VLOOKUP(Table1[[#This Row],[I have the materials and resources needed to do my job well. ]],Key!$A$44:$B$49,2,FALSE)</f>
        <v>Not Applicable</v>
      </c>
      <c r="K51" s="28" t="str">
        <f>VLOOKUP(Table1[[#This Row],[Most days, I have a manageable workload.]],Key!$A$44:$B$49,2,FALSE)</f>
        <v>Not Applicable</v>
      </c>
      <c r="L51" s="28" t="str">
        <f>VLOOKUP(Table1[[#This Row],[I have the training and skills I need to do my best at work.]],Key!$A$44:$B$49,2,FALSE)</f>
        <v>Not Applicable</v>
      </c>
      <c r="M51" s="28" t="str">
        <f>VLOOKUP(Table1[[#This Row],[I understand how my daily work contributes to my school district’s mission. ]],Key!$A$44:$B$49,2,FALSE)</f>
        <v>Not Applicable</v>
      </c>
      <c r="N51" s="28" t="str">
        <f>VLOOKUP(Table1[[#This Row],[My district’s mission and values are reflected in the actions of district leaders.]],Key!$A$44:$B$49,2,FALSE)</f>
        <v>Not Applicable</v>
      </c>
      <c r="O51" s="28" t="str">
        <f>VLOOKUP(Table1[[#This Row],[My district’s mission and values are reflected in the actions of school leaders.]],Key!$A$44:$B$49,2,FALSE)</f>
        <v>Not Applicable</v>
      </c>
      <c r="P51" s="28" t="str">
        <f>VLOOKUP(Table1[[#This Row],[I am treated fairly by district leaders.]],Key!$A$44:$B$49,2,FALSE)</f>
        <v>Not Applicable</v>
      </c>
      <c r="Q51" s="28" t="str">
        <f>VLOOKUP(Table1[[#This Row],[I am treated fairly by school leaders.]],Key!$A$44:$B$49,2,FALSE)</f>
        <v>Not Applicable</v>
      </c>
      <c r="R51" s="28" t="str">
        <f>VLOOKUP(Table1[[#This Row],[I am treated fairly by my colleagues.]],Key!$A$44:$B$49,2,FALSE)</f>
        <v>Not Applicable</v>
      </c>
      <c r="S51" s="28" t="str">
        <f>VLOOKUP(Table1[[#This Row],[I have ownership and control over my work.]],Key!$A$44:$B$49,2,FALSE)</f>
        <v>Not Applicable</v>
      </c>
      <c r="T51" s="28" t="str">
        <f>VLOOKUP(Table1[[#This Row],[My opinions are heard and valued by district leaders.]],Key!$A$44:$B$49,2,FALSE)</f>
        <v>Not Applicable</v>
      </c>
      <c r="U51" s="28" t="str">
        <f>VLOOKUP(Table1[[#This Row],[My opinions are heard and valued by school leaders.]],Key!$A$44:$B$49,2,FALSE)</f>
        <v>Not Applicable</v>
      </c>
      <c r="V51" s="28" t="str">
        <f>VLOOKUP(Table1[[#This Row],[In my current role, I get to do what I do best every day.]],Key!$A$44:$B$49,2,FALSE)</f>
        <v>Not Applicable</v>
      </c>
      <c r="W51" s="28" t="str">
        <f>VLOOKUP(Table1[[#This Row],[District staff are recognized for excellent work by district leaders.]],Key!$A$44:$B$49,2,FALSE)</f>
        <v>Not Applicable</v>
      </c>
      <c r="X51" s="28" t="str">
        <f>VLOOKUP(Table1[[#This Row],[District staff are recognized for excellent work by school leaders.]],Key!$A$44:$B$49,2,FALSE)</f>
        <v>Not Applicable</v>
      </c>
      <c r="Y51" s="28" t="str">
        <f>VLOOKUP(Table1[[#This Row],[I feel valued for my work as a district employee.]],Key!$A$44:$B$49,2,FALSE)</f>
        <v>Not Applicable</v>
      </c>
      <c r="Z51" s="28" t="str">
        <f>VLOOKUP(Table1[[#This Row],[In the past week, I’ve received recognition for doing my job well.]],Key!$A$44:$B$49,2,FALSE)</f>
        <v>Not Applicable</v>
      </c>
      <c r="AA51" s="28" t="str">
        <f>VLOOKUP(Table1[[#This Row],[In the past year, my district has provided opportunities for me to learn and grow as a district employee. ]],Key!$A$44:$B$49,2,FALSE)</f>
        <v>Not Applicable</v>
      </c>
      <c r="AB51" s="28" t="str">
        <f>VLOOKUP(Table1[[#This Row],[My direct supervisor supports my career aspirations and goals.]],Key!$A$44:$B$49,2,FALSE)</f>
        <v>Not Applicable</v>
      </c>
      <c r="AC51" s="28" t="str">
        <f>VLOOKUP(Table1[[#This Row],[I see a path for professional advancement in my district.]],Key!$A$44:$B$49,2,FALSE)</f>
        <v>Not Applicable</v>
      </c>
    </row>
    <row r="52" spans="1:29" ht="13.75" thickBot="1" x14ac:dyDescent="0.75">
      <c r="A52" s="5">
        <v>50</v>
      </c>
      <c r="B52" s="65" t="e">
        <f>Table1[[#This Row],[School Number]]</f>
        <v>#N/A</v>
      </c>
      <c r="C52" s="64">
        <f>Table1[[#This Row],[School Name]]</f>
        <v>0</v>
      </c>
      <c r="D52" s="28" t="str">
        <f>VLOOKUP(Table1[[#This Row],[How would you rate your overall satisfaction level with: My School District]],Key!$A$36:$B$41,2,FALSE)</f>
        <v>Not Applicable</v>
      </c>
      <c r="E52" s="28" t="str">
        <f>VLOOKUP(Table1[[#This Row],[How would you rate your overall satisfaction level with: My School]],Key!$A$36:$B$41,2,FALSE)</f>
        <v>Not Applicable</v>
      </c>
      <c r="F52" s="28" t="str">
        <f>VLOOKUP(Table1[[#This Row],[District leadership has communicated clear actions they will take in response to previous staff survey results.]],Key!$A$44:$B$49,2,FALSE)</f>
        <v>Not Applicable</v>
      </c>
      <c r="G52" s="28" t="str">
        <f>VLOOKUP(Table1[[#This Row],[I feel safe at school.]],Key!$A$44:$B$49,2,FALSE)</f>
        <v>Not Applicable</v>
      </c>
      <c r="H52" s="28" t="str">
        <f>VLOOKUP(Table1[[#This Row],[The benefits provided by my district meet my needs. ]],Key!$A$44:$B$49,2,FALSE)</f>
        <v>Not Applicable</v>
      </c>
      <c r="I52" s="28" t="str">
        <f>VLOOKUP(Table1[[#This Row],[Someone seems to care about me at work. ]],Key!$A$44:$B$49,2,FALSE)</f>
        <v>Not Applicable</v>
      </c>
      <c r="J52" s="28" t="str">
        <f>VLOOKUP(Table1[[#This Row],[I have the materials and resources needed to do my job well. ]],Key!$A$44:$B$49,2,FALSE)</f>
        <v>Not Applicable</v>
      </c>
      <c r="K52" s="28" t="str">
        <f>VLOOKUP(Table1[[#This Row],[Most days, I have a manageable workload.]],Key!$A$44:$B$49,2,FALSE)</f>
        <v>Not Applicable</v>
      </c>
      <c r="L52" s="28" t="str">
        <f>VLOOKUP(Table1[[#This Row],[I have the training and skills I need to do my best at work.]],Key!$A$44:$B$49,2,FALSE)</f>
        <v>Not Applicable</v>
      </c>
      <c r="M52" s="28" t="str">
        <f>VLOOKUP(Table1[[#This Row],[I understand how my daily work contributes to my school district’s mission. ]],Key!$A$44:$B$49,2,FALSE)</f>
        <v>Not Applicable</v>
      </c>
      <c r="N52" s="28" t="str">
        <f>VLOOKUP(Table1[[#This Row],[My district’s mission and values are reflected in the actions of district leaders.]],Key!$A$44:$B$49,2,FALSE)</f>
        <v>Not Applicable</v>
      </c>
      <c r="O52" s="28" t="str">
        <f>VLOOKUP(Table1[[#This Row],[My district’s mission and values are reflected in the actions of school leaders.]],Key!$A$44:$B$49,2,FALSE)</f>
        <v>Not Applicable</v>
      </c>
      <c r="P52" s="28" t="str">
        <f>VLOOKUP(Table1[[#This Row],[I am treated fairly by district leaders.]],Key!$A$44:$B$49,2,FALSE)</f>
        <v>Not Applicable</v>
      </c>
      <c r="Q52" s="28" t="str">
        <f>VLOOKUP(Table1[[#This Row],[I am treated fairly by school leaders.]],Key!$A$44:$B$49,2,FALSE)</f>
        <v>Not Applicable</v>
      </c>
      <c r="R52" s="28" t="str">
        <f>VLOOKUP(Table1[[#This Row],[I am treated fairly by my colleagues.]],Key!$A$44:$B$49,2,FALSE)</f>
        <v>Not Applicable</v>
      </c>
      <c r="S52" s="28" t="str">
        <f>VLOOKUP(Table1[[#This Row],[I have ownership and control over my work.]],Key!$A$44:$B$49,2,FALSE)</f>
        <v>Not Applicable</v>
      </c>
      <c r="T52" s="28" t="str">
        <f>VLOOKUP(Table1[[#This Row],[My opinions are heard and valued by district leaders.]],Key!$A$44:$B$49,2,FALSE)</f>
        <v>Not Applicable</v>
      </c>
      <c r="U52" s="28" t="str">
        <f>VLOOKUP(Table1[[#This Row],[My opinions are heard and valued by school leaders.]],Key!$A$44:$B$49,2,FALSE)</f>
        <v>Not Applicable</v>
      </c>
      <c r="V52" s="28" t="str">
        <f>VLOOKUP(Table1[[#This Row],[In my current role, I get to do what I do best every day.]],Key!$A$44:$B$49,2,FALSE)</f>
        <v>Not Applicable</v>
      </c>
      <c r="W52" s="28" t="str">
        <f>VLOOKUP(Table1[[#This Row],[District staff are recognized for excellent work by district leaders.]],Key!$A$44:$B$49,2,FALSE)</f>
        <v>Not Applicable</v>
      </c>
      <c r="X52" s="28" t="str">
        <f>VLOOKUP(Table1[[#This Row],[District staff are recognized for excellent work by school leaders.]],Key!$A$44:$B$49,2,FALSE)</f>
        <v>Not Applicable</v>
      </c>
      <c r="Y52" s="28" t="str">
        <f>VLOOKUP(Table1[[#This Row],[I feel valued for my work as a district employee.]],Key!$A$44:$B$49,2,FALSE)</f>
        <v>Not Applicable</v>
      </c>
      <c r="Z52" s="28" t="str">
        <f>VLOOKUP(Table1[[#This Row],[In the past week, I’ve received recognition for doing my job well.]],Key!$A$44:$B$49,2,FALSE)</f>
        <v>Not Applicable</v>
      </c>
      <c r="AA52" s="28" t="str">
        <f>VLOOKUP(Table1[[#This Row],[In the past year, my district has provided opportunities for me to learn and grow as a district employee. ]],Key!$A$44:$B$49,2,FALSE)</f>
        <v>Not Applicable</v>
      </c>
      <c r="AB52" s="28" t="str">
        <f>VLOOKUP(Table1[[#This Row],[My direct supervisor supports my career aspirations and goals.]],Key!$A$44:$B$49,2,FALSE)</f>
        <v>Not Applicable</v>
      </c>
      <c r="AC52" s="28" t="str">
        <f>VLOOKUP(Table1[[#This Row],[I see a path for professional advancement in my district.]],Key!$A$44:$B$49,2,FALSE)</f>
        <v>Not Applicable</v>
      </c>
    </row>
    <row r="53" spans="1:29" ht="13.75" thickBot="1" x14ac:dyDescent="0.75">
      <c r="A53" s="5">
        <v>51</v>
      </c>
      <c r="B53" s="65" t="e">
        <f>Table1[[#This Row],[School Number]]</f>
        <v>#N/A</v>
      </c>
      <c r="C53" s="64">
        <f>Table1[[#This Row],[School Name]]</f>
        <v>0</v>
      </c>
      <c r="D53" s="28" t="str">
        <f>VLOOKUP(Table1[[#This Row],[How would you rate your overall satisfaction level with: My School District]],Key!$A$36:$B$41,2,FALSE)</f>
        <v>Not Applicable</v>
      </c>
      <c r="E53" s="28" t="str">
        <f>VLOOKUP(Table1[[#This Row],[How would you rate your overall satisfaction level with: My School]],Key!$A$36:$B$41,2,FALSE)</f>
        <v>Not Applicable</v>
      </c>
      <c r="F53" s="28" t="str">
        <f>VLOOKUP(Table1[[#This Row],[District leadership has communicated clear actions they will take in response to previous staff survey results.]],Key!$A$44:$B$49,2,FALSE)</f>
        <v>Not Applicable</v>
      </c>
      <c r="G53" s="28" t="str">
        <f>VLOOKUP(Table1[[#This Row],[I feel safe at school.]],Key!$A$44:$B$49,2,FALSE)</f>
        <v>Not Applicable</v>
      </c>
      <c r="H53" s="28" t="str">
        <f>VLOOKUP(Table1[[#This Row],[The benefits provided by my district meet my needs. ]],Key!$A$44:$B$49,2,FALSE)</f>
        <v>Not Applicable</v>
      </c>
      <c r="I53" s="28" t="str">
        <f>VLOOKUP(Table1[[#This Row],[Someone seems to care about me at work. ]],Key!$A$44:$B$49,2,FALSE)</f>
        <v>Not Applicable</v>
      </c>
      <c r="J53" s="28" t="str">
        <f>VLOOKUP(Table1[[#This Row],[I have the materials and resources needed to do my job well. ]],Key!$A$44:$B$49,2,FALSE)</f>
        <v>Not Applicable</v>
      </c>
      <c r="K53" s="28" t="str">
        <f>VLOOKUP(Table1[[#This Row],[Most days, I have a manageable workload.]],Key!$A$44:$B$49,2,FALSE)</f>
        <v>Not Applicable</v>
      </c>
      <c r="L53" s="28" t="str">
        <f>VLOOKUP(Table1[[#This Row],[I have the training and skills I need to do my best at work.]],Key!$A$44:$B$49,2,FALSE)</f>
        <v>Not Applicable</v>
      </c>
      <c r="M53" s="28" t="str">
        <f>VLOOKUP(Table1[[#This Row],[I understand how my daily work contributes to my school district’s mission. ]],Key!$A$44:$B$49,2,FALSE)</f>
        <v>Not Applicable</v>
      </c>
      <c r="N53" s="28" t="str">
        <f>VLOOKUP(Table1[[#This Row],[My district’s mission and values are reflected in the actions of district leaders.]],Key!$A$44:$B$49,2,FALSE)</f>
        <v>Not Applicable</v>
      </c>
      <c r="O53" s="28" t="str">
        <f>VLOOKUP(Table1[[#This Row],[My district’s mission and values are reflected in the actions of school leaders.]],Key!$A$44:$B$49,2,FALSE)</f>
        <v>Not Applicable</v>
      </c>
      <c r="P53" s="28" t="str">
        <f>VLOOKUP(Table1[[#This Row],[I am treated fairly by district leaders.]],Key!$A$44:$B$49,2,FALSE)</f>
        <v>Not Applicable</v>
      </c>
      <c r="Q53" s="28" t="str">
        <f>VLOOKUP(Table1[[#This Row],[I am treated fairly by school leaders.]],Key!$A$44:$B$49,2,FALSE)</f>
        <v>Not Applicable</v>
      </c>
      <c r="R53" s="28" t="str">
        <f>VLOOKUP(Table1[[#This Row],[I am treated fairly by my colleagues.]],Key!$A$44:$B$49,2,FALSE)</f>
        <v>Not Applicable</v>
      </c>
      <c r="S53" s="28" t="str">
        <f>VLOOKUP(Table1[[#This Row],[I have ownership and control over my work.]],Key!$A$44:$B$49,2,FALSE)</f>
        <v>Not Applicable</v>
      </c>
      <c r="T53" s="28" t="str">
        <f>VLOOKUP(Table1[[#This Row],[My opinions are heard and valued by district leaders.]],Key!$A$44:$B$49,2,FALSE)</f>
        <v>Not Applicable</v>
      </c>
      <c r="U53" s="28" t="str">
        <f>VLOOKUP(Table1[[#This Row],[My opinions are heard and valued by school leaders.]],Key!$A$44:$B$49,2,FALSE)</f>
        <v>Not Applicable</v>
      </c>
      <c r="V53" s="28" t="str">
        <f>VLOOKUP(Table1[[#This Row],[In my current role, I get to do what I do best every day.]],Key!$A$44:$B$49,2,FALSE)</f>
        <v>Not Applicable</v>
      </c>
      <c r="W53" s="28" t="str">
        <f>VLOOKUP(Table1[[#This Row],[District staff are recognized for excellent work by district leaders.]],Key!$A$44:$B$49,2,FALSE)</f>
        <v>Not Applicable</v>
      </c>
      <c r="X53" s="28" t="str">
        <f>VLOOKUP(Table1[[#This Row],[District staff are recognized for excellent work by school leaders.]],Key!$A$44:$B$49,2,FALSE)</f>
        <v>Not Applicable</v>
      </c>
      <c r="Y53" s="28" t="str">
        <f>VLOOKUP(Table1[[#This Row],[I feel valued for my work as a district employee.]],Key!$A$44:$B$49,2,FALSE)</f>
        <v>Not Applicable</v>
      </c>
      <c r="Z53" s="28" t="str">
        <f>VLOOKUP(Table1[[#This Row],[In the past week, I’ve received recognition for doing my job well.]],Key!$A$44:$B$49,2,FALSE)</f>
        <v>Not Applicable</v>
      </c>
      <c r="AA53" s="28" t="str">
        <f>VLOOKUP(Table1[[#This Row],[In the past year, my district has provided opportunities for me to learn and grow as a district employee. ]],Key!$A$44:$B$49,2,FALSE)</f>
        <v>Not Applicable</v>
      </c>
      <c r="AB53" s="28" t="str">
        <f>VLOOKUP(Table1[[#This Row],[My direct supervisor supports my career aspirations and goals.]],Key!$A$44:$B$49,2,FALSE)</f>
        <v>Not Applicable</v>
      </c>
      <c r="AC53" s="28" t="str">
        <f>VLOOKUP(Table1[[#This Row],[I see a path for professional advancement in my district.]],Key!$A$44:$B$49,2,FALSE)</f>
        <v>Not Applicable</v>
      </c>
    </row>
    <row r="54" spans="1:29" ht="13.75" thickBot="1" x14ac:dyDescent="0.75">
      <c r="A54" s="5">
        <v>52</v>
      </c>
      <c r="B54" s="65" t="e">
        <f>Table1[[#This Row],[School Number]]</f>
        <v>#N/A</v>
      </c>
      <c r="C54" s="64">
        <f>Table1[[#This Row],[School Name]]</f>
        <v>0</v>
      </c>
      <c r="D54" s="28" t="str">
        <f>VLOOKUP(Table1[[#This Row],[How would you rate your overall satisfaction level with: My School District]],Key!$A$36:$B$41,2,FALSE)</f>
        <v>Not Applicable</v>
      </c>
      <c r="E54" s="28" t="str">
        <f>VLOOKUP(Table1[[#This Row],[How would you rate your overall satisfaction level with: My School]],Key!$A$36:$B$41,2,FALSE)</f>
        <v>Not Applicable</v>
      </c>
      <c r="F54" s="28" t="str">
        <f>VLOOKUP(Table1[[#This Row],[District leadership has communicated clear actions they will take in response to previous staff survey results.]],Key!$A$44:$B$49,2,FALSE)</f>
        <v>Not Applicable</v>
      </c>
      <c r="G54" s="28" t="str">
        <f>VLOOKUP(Table1[[#This Row],[I feel safe at school.]],Key!$A$44:$B$49,2,FALSE)</f>
        <v>Not Applicable</v>
      </c>
      <c r="H54" s="28" t="str">
        <f>VLOOKUP(Table1[[#This Row],[The benefits provided by my district meet my needs. ]],Key!$A$44:$B$49,2,FALSE)</f>
        <v>Not Applicable</v>
      </c>
      <c r="I54" s="28" t="str">
        <f>VLOOKUP(Table1[[#This Row],[Someone seems to care about me at work. ]],Key!$A$44:$B$49,2,FALSE)</f>
        <v>Not Applicable</v>
      </c>
      <c r="J54" s="28" t="str">
        <f>VLOOKUP(Table1[[#This Row],[I have the materials and resources needed to do my job well. ]],Key!$A$44:$B$49,2,FALSE)</f>
        <v>Not Applicable</v>
      </c>
      <c r="K54" s="28" t="str">
        <f>VLOOKUP(Table1[[#This Row],[Most days, I have a manageable workload.]],Key!$A$44:$B$49,2,FALSE)</f>
        <v>Not Applicable</v>
      </c>
      <c r="L54" s="28" t="str">
        <f>VLOOKUP(Table1[[#This Row],[I have the training and skills I need to do my best at work.]],Key!$A$44:$B$49,2,FALSE)</f>
        <v>Not Applicable</v>
      </c>
      <c r="M54" s="28" t="str">
        <f>VLOOKUP(Table1[[#This Row],[I understand how my daily work contributes to my school district’s mission. ]],Key!$A$44:$B$49,2,FALSE)</f>
        <v>Not Applicable</v>
      </c>
      <c r="N54" s="28" t="str">
        <f>VLOOKUP(Table1[[#This Row],[My district’s mission and values are reflected in the actions of district leaders.]],Key!$A$44:$B$49,2,FALSE)</f>
        <v>Not Applicable</v>
      </c>
      <c r="O54" s="28" t="str">
        <f>VLOOKUP(Table1[[#This Row],[My district’s mission and values are reflected in the actions of school leaders.]],Key!$A$44:$B$49,2,FALSE)</f>
        <v>Not Applicable</v>
      </c>
      <c r="P54" s="28" t="str">
        <f>VLOOKUP(Table1[[#This Row],[I am treated fairly by district leaders.]],Key!$A$44:$B$49,2,FALSE)</f>
        <v>Not Applicable</v>
      </c>
      <c r="Q54" s="28" t="str">
        <f>VLOOKUP(Table1[[#This Row],[I am treated fairly by school leaders.]],Key!$A$44:$B$49,2,FALSE)</f>
        <v>Not Applicable</v>
      </c>
      <c r="R54" s="28" t="str">
        <f>VLOOKUP(Table1[[#This Row],[I am treated fairly by my colleagues.]],Key!$A$44:$B$49,2,FALSE)</f>
        <v>Not Applicable</v>
      </c>
      <c r="S54" s="28" t="str">
        <f>VLOOKUP(Table1[[#This Row],[I have ownership and control over my work.]],Key!$A$44:$B$49,2,FALSE)</f>
        <v>Not Applicable</v>
      </c>
      <c r="T54" s="28" t="str">
        <f>VLOOKUP(Table1[[#This Row],[My opinions are heard and valued by district leaders.]],Key!$A$44:$B$49,2,FALSE)</f>
        <v>Not Applicable</v>
      </c>
      <c r="U54" s="28" t="str">
        <f>VLOOKUP(Table1[[#This Row],[My opinions are heard and valued by school leaders.]],Key!$A$44:$B$49,2,FALSE)</f>
        <v>Not Applicable</v>
      </c>
      <c r="V54" s="28" t="str">
        <f>VLOOKUP(Table1[[#This Row],[In my current role, I get to do what I do best every day.]],Key!$A$44:$B$49,2,FALSE)</f>
        <v>Not Applicable</v>
      </c>
      <c r="W54" s="28" t="str">
        <f>VLOOKUP(Table1[[#This Row],[District staff are recognized for excellent work by district leaders.]],Key!$A$44:$B$49,2,FALSE)</f>
        <v>Not Applicable</v>
      </c>
      <c r="X54" s="28" t="str">
        <f>VLOOKUP(Table1[[#This Row],[District staff are recognized for excellent work by school leaders.]],Key!$A$44:$B$49,2,FALSE)</f>
        <v>Not Applicable</v>
      </c>
      <c r="Y54" s="28" t="str">
        <f>VLOOKUP(Table1[[#This Row],[I feel valued for my work as a district employee.]],Key!$A$44:$B$49,2,FALSE)</f>
        <v>Not Applicable</v>
      </c>
      <c r="Z54" s="28" t="str">
        <f>VLOOKUP(Table1[[#This Row],[In the past week, I’ve received recognition for doing my job well.]],Key!$A$44:$B$49,2,FALSE)</f>
        <v>Not Applicable</v>
      </c>
      <c r="AA54" s="28" t="str">
        <f>VLOOKUP(Table1[[#This Row],[In the past year, my district has provided opportunities for me to learn and grow as a district employee. ]],Key!$A$44:$B$49,2,FALSE)</f>
        <v>Not Applicable</v>
      </c>
      <c r="AB54" s="28" t="str">
        <f>VLOOKUP(Table1[[#This Row],[My direct supervisor supports my career aspirations and goals.]],Key!$A$44:$B$49,2,FALSE)</f>
        <v>Not Applicable</v>
      </c>
      <c r="AC54" s="28" t="str">
        <f>VLOOKUP(Table1[[#This Row],[I see a path for professional advancement in my district.]],Key!$A$44:$B$49,2,FALSE)</f>
        <v>Not Applicable</v>
      </c>
    </row>
    <row r="55" spans="1:29" ht="13.75" thickBot="1" x14ac:dyDescent="0.75">
      <c r="A55" s="5">
        <v>53</v>
      </c>
      <c r="B55" s="65" t="e">
        <f>Table1[[#This Row],[School Number]]</f>
        <v>#N/A</v>
      </c>
      <c r="C55" s="64">
        <f>Table1[[#This Row],[School Name]]</f>
        <v>0</v>
      </c>
      <c r="D55" s="28" t="str">
        <f>VLOOKUP(Table1[[#This Row],[How would you rate your overall satisfaction level with: My School District]],Key!$A$36:$B$41,2,FALSE)</f>
        <v>Not Applicable</v>
      </c>
      <c r="E55" s="28" t="str">
        <f>VLOOKUP(Table1[[#This Row],[How would you rate your overall satisfaction level with: My School]],Key!$A$36:$B$41,2,FALSE)</f>
        <v>Not Applicable</v>
      </c>
      <c r="F55" s="28" t="str">
        <f>VLOOKUP(Table1[[#This Row],[District leadership has communicated clear actions they will take in response to previous staff survey results.]],Key!$A$44:$B$49,2,FALSE)</f>
        <v>Not Applicable</v>
      </c>
      <c r="G55" s="28" t="str">
        <f>VLOOKUP(Table1[[#This Row],[I feel safe at school.]],Key!$A$44:$B$49,2,FALSE)</f>
        <v>Not Applicable</v>
      </c>
      <c r="H55" s="28" t="str">
        <f>VLOOKUP(Table1[[#This Row],[The benefits provided by my district meet my needs. ]],Key!$A$44:$B$49,2,FALSE)</f>
        <v>Not Applicable</v>
      </c>
      <c r="I55" s="28" t="str">
        <f>VLOOKUP(Table1[[#This Row],[Someone seems to care about me at work. ]],Key!$A$44:$B$49,2,FALSE)</f>
        <v>Not Applicable</v>
      </c>
      <c r="J55" s="28" t="str">
        <f>VLOOKUP(Table1[[#This Row],[I have the materials and resources needed to do my job well. ]],Key!$A$44:$B$49,2,FALSE)</f>
        <v>Not Applicable</v>
      </c>
      <c r="K55" s="28" t="str">
        <f>VLOOKUP(Table1[[#This Row],[Most days, I have a manageable workload.]],Key!$A$44:$B$49,2,FALSE)</f>
        <v>Not Applicable</v>
      </c>
      <c r="L55" s="28" t="str">
        <f>VLOOKUP(Table1[[#This Row],[I have the training and skills I need to do my best at work.]],Key!$A$44:$B$49,2,FALSE)</f>
        <v>Not Applicable</v>
      </c>
      <c r="M55" s="28" t="str">
        <f>VLOOKUP(Table1[[#This Row],[I understand how my daily work contributes to my school district’s mission. ]],Key!$A$44:$B$49,2,FALSE)</f>
        <v>Not Applicable</v>
      </c>
      <c r="N55" s="28" t="str">
        <f>VLOOKUP(Table1[[#This Row],[My district’s mission and values are reflected in the actions of district leaders.]],Key!$A$44:$B$49,2,FALSE)</f>
        <v>Not Applicable</v>
      </c>
      <c r="O55" s="28" t="str">
        <f>VLOOKUP(Table1[[#This Row],[My district’s mission and values are reflected in the actions of school leaders.]],Key!$A$44:$B$49,2,FALSE)</f>
        <v>Not Applicable</v>
      </c>
      <c r="P55" s="28" t="str">
        <f>VLOOKUP(Table1[[#This Row],[I am treated fairly by district leaders.]],Key!$A$44:$B$49,2,FALSE)</f>
        <v>Not Applicable</v>
      </c>
      <c r="Q55" s="28" t="str">
        <f>VLOOKUP(Table1[[#This Row],[I am treated fairly by school leaders.]],Key!$A$44:$B$49,2,FALSE)</f>
        <v>Not Applicable</v>
      </c>
      <c r="R55" s="28" t="str">
        <f>VLOOKUP(Table1[[#This Row],[I am treated fairly by my colleagues.]],Key!$A$44:$B$49,2,FALSE)</f>
        <v>Not Applicable</v>
      </c>
      <c r="S55" s="28" t="str">
        <f>VLOOKUP(Table1[[#This Row],[I have ownership and control over my work.]],Key!$A$44:$B$49,2,FALSE)</f>
        <v>Not Applicable</v>
      </c>
      <c r="T55" s="28" t="str">
        <f>VLOOKUP(Table1[[#This Row],[My opinions are heard and valued by district leaders.]],Key!$A$44:$B$49,2,FALSE)</f>
        <v>Not Applicable</v>
      </c>
      <c r="U55" s="28" t="str">
        <f>VLOOKUP(Table1[[#This Row],[My opinions are heard and valued by school leaders.]],Key!$A$44:$B$49,2,FALSE)</f>
        <v>Not Applicable</v>
      </c>
      <c r="V55" s="28" t="str">
        <f>VLOOKUP(Table1[[#This Row],[In my current role, I get to do what I do best every day.]],Key!$A$44:$B$49,2,FALSE)</f>
        <v>Not Applicable</v>
      </c>
      <c r="W55" s="28" t="str">
        <f>VLOOKUP(Table1[[#This Row],[District staff are recognized for excellent work by district leaders.]],Key!$A$44:$B$49,2,FALSE)</f>
        <v>Not Applicable</v>
      </c>
      <c r="X55" s="28" t="str">
        <f>VLOOKUP(Table1[[#This Row],[District staff are recognized for excellent work by school leaders.]],Key!$A$44:$B$49,2,FALSE)</f>
        <v>Not Applicable</v>
      </c>
      <c r="Y55" s="28" t="str">
        <f>VLOOKUP(Table1[[#This Row],[I feel valued for my work as a district employee.]],Key!$A$44:$B$49,2,FALSE)</f>
        <v>Not Applicable</v>
      </c>
      <c r="Z55" s="28" t="str">
        <f>VLOOKUP(Table1[[#This Row],[In the past week, I’ve received recognition for doing my job well.]],Key!$A$44:$B$49,2,FALSE)</f>
        <v>Not Applicable</v>
      </c>
      <c r="AA55" s="28" t="str">
        <f>VLOOKUP(Table1[[#This Row],[In the past year, my district has provided opportunities for me to learn and grow as a district employee. ]],Key!$A$44:$B$49,2,FALSE)</f>
        <v>Not Applicable</v>
      </c>
      <c r="AB55" s="28" t="str">
        <f>VLOOKUP(Table1[[#This Row],[My direct supervisor supports my career aspirations and goals.]],Key!$A$44:$B$49,2,FALSE)</f>
        <v>Not Applicable</v>
      </c>
      <c r="AC55" s="28" t="str">
        <f>VLOOKUP(Table1[[#This Row],[I see a path for professional advancement in my district.]],Key!$A$44:$B$49,2,FALSE)</f>
        <v>Not Applicable</v>
      </c>
    </row>
    <row r="56" spans="1:29" ht="13.75" thickBot="1" x14ac:dyDescent="0.75">
      <c r="A56" s="5">
        <v>54</v>
      </c>
      <c r="B56" s="65" t="e">
        <f>Table1[[#This Row],[School Number]]</f>
        <v>#N/A</v>
      </c>
      <c r="C56" s="64">
        <f>Table1[[#This Row],[School Name]]</f>
        <v>0</v>
      </c>
      <c r="D56" s="28" t="str">
        <f>VLOOKUP(Table1[[#This Row],[How would you rate your overall satisfaction level with: My School District]],Key!$A$36:$B$41,2,FALSE)</f>
        <v>Not Applicable</v>
      </c>
      <c r="E56" s="28" t="str">
        <f>VLOOKUP(Table1[[#This Row],[How would you rate your overall satisfaction level with: My School]],Key!$A$36:$B$41,2,FALSE)</f>
        <v>Not Applicable</v>
      </c>
      <c r="F56" s="28" t="str">
        <f>VLOOKUP(Table1[[#This Row],[District leadership has communicated clear actions they will take in response to previous staff survey results.]],Key!$A$44:$B$49,2,FALSE)</f>
        <v>Not Applicable</v>
      </c>
      <c r="G56" s="28" t="str">
        <f>VLOOKUP(Table1[[#This Row],[I feel safe at school.]],Key!$A$44:$B$49,2,FALSE)</f>
        <v>Not Applicable</v>
      </c>
      <c r="H56" s="28" t="str">
        <f>VLOOKUP(Table1[[#This Row],[The benefits provided by my district meet my needs. ]],Key!$A$44:$B$49,2,FALSE)</f>
        <v>Not Applicable</v>
      </c>
      <c r="I56" s="28" t="str">
        <f>VLOOKUP(Table1[[#This Row],[Someone seems to care about me at work. ]],Key!$A$44:$B$49,2,FALSE)</f>
        <v>Not Applicable</v>
      </c>
      <c r="J56" s="28" t="str">
        <f>VLOOKUP(Table1[[#This Row],[I have the materials and resources needed to do my job well. ]],Key!$A$44:$B$49,2,FALSE)</f>
        <v>Not Applicable</v>
      </c>
      <c r="K56" s="28" t="str">
        <f>VLOOKUP(Table1[[#This Row],[Most days, I have a manageable workload.]],Key!$A$44:$B$49,2,FALSE)</f>
        <v>Not Applicable</v>
      </c>
      <c r="L56" s="28" t="str">
        <f>VLOOKUP(Table1[[#This Row],[I have the training and skills I need to do my best at work.]],Key!$A$44:$B$49,2,FALSE)</f>
        <v>Not Applicable</v>
      </c>
      <c r="M56" s="28" t="str">
        <f>VLOOKUP(Table1[[#This Row],[I understand how my daily work contributes to my school district’s mission. ]],Key!$A$44:$B$49,2,FALSE)</f>
        <v>Not Applicable</v>
      </c>
      <c r="N56" s="28" t="str">
        <f>VLOOKUP(Table1[[#This Row],[My district’s mission and values are reflected in the actions of district leaders.]],Key!$A$44:$B$49,2,FALSE)</f>
        <v>Not Applicable</v>
      </c>
      <c r="O56" s="28" t="str">
        <f>VLOOKUP(Table1[[#This Row],[My district’s mission and values are reflected in the actions of school leaders.]],Key!$A$44:$B$49,2,FALSE)</f>
        <v>Not Applicable</v>
      </c>
      <c r="P56" s="28" t="str">
        <f>VLOOKUP(Table1[[#This Row],[I am treated fairly by district leaders.]],Key!$A$44:$B$49,2,FALSE)</f>
        <v>Not Applicable</v>
      </c>
      <c r="Q56" s="28" t="str">
        <f>VLOOKUP(Table1[[#This Row],[I am treated fairly by school leaders.]],Key!$A$44:$B$49,2,FALSE)</f>
        <v>Not Applicable</v>
      </c>
      <c r="R56" s="28" t="str">
        <f>VLOOKUP(Table1[[#This Row],[I am treated fairly by my colleagues.]],Key!$A$44:$B$49,2,FALSE)</f>
        <v>Not Applicable</v>
      </c>
      <c r="S56" s="28" t="str">
        <f>VLOOKUP(Table1[[#This Row],[I have ownership and control over my work.]],Key!$A$44:$B$49,2,FALSE)</f>
        <v>Not Applicable</v>
      </c>
      <c r="T56" s="28" t="str">
        <f>VLOOKUP(Table1[[#This Row],[My opinions are heard and valued by district leaders.]],Key!$A$44:$B$49,2,FALSE)</f>
        <v>Not Applicable</v>
      </c>
      <c r="U56" s="28" t="str">
        <f>VLOOKUP(Table1[[#This Row],[My opinions are heard and valued by school leaders.]],Key!$A$44:$B$49,2,FALSE)</f>
        <v>Not Applicable</v>
      </c>
      <c r="V56" s="28" t="str">
        <f>VLOOKUP(Table1[[#This Row],[In my current role, I get to do what I do best every day.]],Key!$A$44:$B$49,2,FALSE)</f>
        <v>Not Applicable</v>
      </c>
      <c r="W56" s="28" t="str">
        <f>VLOOKUP(Table1[[#This Row],[District staff are recognized for excellent work by district leaders.]],Key!$A$44:$B$49,2,FALSE)</f>
        <v>Not Applicable</v>
      </c>
      <c r="X56" s="28" t="str">
        <f>VLOOKUP(Table1[[#This Row],[District staff are recognized for excellent work by school leaders.]],Key!$A$44:$B$49,2,FALSE)</f>
        <v>Not Applicable</v>
      </c>
      <c r="Y56" s="28" t="str">
        <f>VLOOKUP(Table1[[#This Row],[I feel valued for my work as a district employee.]],Key!$A$44:$B$49,2,FALSE)</f>
        <v>Not Applicable</v>
      </c>
      <c r="Z56" s="28" t="str">
        <f>VLOOKUP(Table1[[#This Row],[In the past week, I’ve received recognition for doing my job well.]],Key!$A$44:$B$49,2,FALSE)</f>
        <v>Not Applicable</v>
      </c>
      <c r="AA56" s="28" t="str">
        <f>VLOOKUP(Table1[[#This Row],[In the past year, my district has provided opportunities for me to learn and grow as a district employee. ]],Key!$A$44:$B$49,2,FALSE)</f>
        <v>Not Applicable</v>
      </c>
      <c r="AB56" s="28" t="str">
        <f>VLOOKUP(Table1[[#This Row],[My direct supervisor supports my career aspirations and goals.]],Key!$A$44:$B$49,2,FALSE)</f>
        <v>Not Applicable</v>
      </c>
      <c r="AC56" s="28" t="str">
        <f>VLOOKUP(Table1[[#This Row],[I see a path for professional advancement in my district.]],Key!$A$44:$B$49,2,FALSE)</f>
        <v>Not Applicable</v>
      </c>
    </row>
    <row r="57" spans="1:29" ht="13.75" thickBot="1" x14ac:dyDescent="0.75">
      <c r="A57" s="5">
        <v>55</v>
      </c>
      <c r="B57" s="65" t="e">
        <f>Table1[[#This Row],[School Number]]</f>
        <v>#N/A</v>
      </c>
      <c r="C57" s="64">
        <f>Table1[[#This Row],[School Name]]</f>
        <v>0</v>
      </c>
      <c r="D57" s="28" t="str">
        <f>VLOOKUP(Table1[[#This Row],[How would you rate your overall satisfaction level with: My School District]],Key!$A$36:$B$41,2,FALSE)</f>
        <v>Not Applicable</v>
      </c>
      <c r="E57" s="28" t="str">
        <f>VLOOKUP(Table1[[#This Row],[How would you rate your overall satisfaction level with: My School]],Key!$A$36:$B$41,2,FALSE)</f>
        <v>Not Applicable</v>
      </c>
      <c r="F57" s="28" t="str">
        <f>VLOOKUP(Table1[[#This Row],[District leadership has communicated clear actions they will take in response to previous staff survey results.]],Key!$A$44:$B$49,2,FALSE)</f>
        <v>Not Applicable</v>
      </c>
      <c r="G57" s="28" t="str">
        <f>VLOOKUP(Table1[[#This Row],[I feel safe at school.]],Key!$A$44:$B$49,2,FALSE)</f>
        <v>Not Applicable</v>
      </c>
      <c r="H57" s="28" t="str">
        <f>VLOOKUP(Table1[[#This Row],[The benefits provided by my district meet my needs. ]],Key!$A$44:$B$49,2,FALSE)</f>
        <v>Not Applicable</v>
      </c>
      <c r="I57" s="28" t="str">
        <f>VLOOKUP(Table1[[#This Row],[Someone seems to care about me at work. ]],Key!$A$44:$B$49,2,FALSE)</f>
        <v>Not Applicable</v>
      </c>
      <c r="J57" s="28" t="str">
        <f>VLOOKUP(Table1[[#This Row],[I have the materials and resources needed to do my job well. ]],Key!$A$44:$B$49,2,FALSE)</f>
        <v>Not Applicable</v>
      </c>
      <c r="K57" s="28" t="str">
        <f>VLOOKUP(Table1[[#This Row],[Most days, I have a manageable workload.]],Key!$A$44:$B$49,2,FALSE)</f>
        <v>Not Applicable</v>
      </c>
      <c r="L57" s="28" t="str">
        <f>VLOOKUP(Table1[[#This Row],[I have the training and skills I need to do my best at work.]],Key!$A$44:$B$49,2,FALSE)</f>
        <v>Not Applicable</v>
      </c>
      <c r="M57" s="28" t="str">
        <f>VLOOKUP(Table1[[#This Row],[I understand how my daily work contributes to my school district’s mission. ]],Key!$A$44:$B$49,2,FALSE)</f>
        <v>Not Applicable</v>
      </c>
      <c r="N57" s="28" t="str">
        <f>VLOOKUP(Table1[[#This Row],[My district’s mission and values are reflected in the actions of district leaders.]],Key!$A$44:$B$49,2,FALSE)</f>
        <v>Not Applicable</v>
      </c>
      <c r="O57" s="28" t="str">
        <f>VLOOKUP(Table1[[#This Row],[My district’s mission and values are reflected in the actions of school leaders.]],Key!$A$44:$B$49,2,FALSE)</f>
        <v>Not Applicable</v>
      </c>
      <c r="P57" s="28" t="str">
        <f>VLOOKUP(Table1[[#This Row],[I am treated fairly by district leaders.]],Key!$A$44:$B$49,2,FALSE)</f>
        <v>Not Applicable</v>
      </c>
      <c r="Q57" s="28" t="str">
        <f>VLOOKUP(Table1[[#This Row],[I am treated fairly by school leaders.]],Key!$A$44:$B$49,2,FALSE)</f>
        <v>Not Applicable</v>
      </c>
      <c r="R57" s="28" t="str">
        <f>VLOOKUP(Table1[[#This Row],[I am treated fairly by my colleagues.]],Key!$A$44:$B$49,2,FALSE)</f>
        <v>Not Applicable</v>
      </c>
      <c r="S57" s="28" t="str">
        <f>VLOOKUP(Table1[[#This Row],[I have ownership and control over my work.]],Key!$A$44:$B$49,2,FALSE)</f>
        <v>Not Applicable</v>
      </c>
      <c r="T57" s="28" t="str">
        <f>VLOOKUP(Table1[[#This Row],[My opinions are heard and valued by district leaders.]],Key!$A$44:$B$49,2,FALSE)</f>
        <v>Not Applicable</v>
      </c>
      <c r="U57" s="28" t="str">
        <f>VLOOKUP(Table1[[#This Row],[My opinions are heard and valued by school leaders.]],Key!$A$44:$B$49,2,FALSE)</f>
        <v>Not Applicable</v>
      </c>
      <c r="V57" s="28" t="str">
        <f>VLOOKUP(Table1[[#This Row],[In my current role, I get to do what I do best every day.]],Key!$A$44:$B$49,2,FALSE)</f>
        <v>Not Applicable</v>
      </c>
      <c r="W57" s="28" t="str">
        <f>VLOOKUP(Table1[[#This Row],[District staff are recognized for excellent work by district leaders.]],Key!$A$44:$B$49,2,FALSE)</f>
        <v>Not Applicable</v>
      </c>
      <c r="X57" s="28" t="str">
        <f>VLOOKUP(Table1[[#This Row],[District staff are recognized for excellent work by school leaders.]],Key!$A$44:$B$49,2,FALSE)</f>
        <v>Not Applicable</v>
      </c>
      <c r="Y57" s="28" t="str">
        <f>VLOOKUP(Table1[[#This Row],[I feel valued for my work as a district employee.]],Key!$A$44:$B$49,2,FALSE)</f>
        <v>Not Applicable</v>
      </c>
      <c r="Z57" s="28" t="str">
        <f>VLOOKUP(Table1[[#This Row],[In the past week, I’ve received recognition for doing my job well.]],Key!$A$44:$B$49,2,FALSE)</f>
        <v>Not Applicable</v>
      </c>
      <c r="AA57" s="28" t="str">
        <f>VLOOKUP(Table1[[#This Row],[In the past year, my district has provided opportunities for me to learn and grow as a district employee. ]],Key!$A$44:$B$49,2,FALSE)</f>
        <v>Not Applicable</v>
      </c>
      <c r="AB57" s="28" t="str">
        <f>VLOOKUP(Table1[[#This Row],[My direct supervisor supports my career aspirations and goals.]],Key!$A$44:$B$49,2,FALSE)</f>
        <v>Not Applicable</v>
      </c>
      <c r="AC57" s="28" t="str">
        <f>VLOOKUP(Table1[[#This Row],[I see a path for professional advancement in my district.]],Key!$A$44:$B$49,2,FALSE)</f>
        <v>Not Applicable</v>
      </c>
    </row>
    <row r="58" spans="1:29" ht="13.75" thickBot="1" x14ac:dyDescent="0.75">
      <c r="A58" s="5">
        <v>56</v>
      </c>
      <c r="B58" s="65" t="e">
        <f>Table1[[#This Row],[School Number]]</f>
        <v>#N/A</v>
      </c>
      <c r="C58" s="64">
        <f>Table1[[#This Row],[School Name]]</f>
        <v>0</v>
      </c>
      <c r="D58" s="28" t="str">
        <f>VLOOKUP(Table1[[#This Row],[How would you rate your overall satisfaction level with: My School District]],Key!$A$36:$B$41,2,FALSE)</f>
        <v>Not Applicable</v>
      </c>
      <c r="E58" s="28" t="str">
        <f>VLOOKUP(Table1[[#This Row],[How would you rate your overall satisfaction level with: My School]],Key!$A$36:$B$41,2,FALSE)</f>
        <v>Not Applicable</v>
      </c>
      <c r="F58" s="28" t="str">
        <f>VLOOKUP(Table1[[#This Row],[District leadership has communicated clear actions they will take in response to previous staff survey results.]],Key!$A$44:$B$49,2,FALSE)</f>
        <v>Not Applicable</v>
      </c>
      <c r="G58" s="28" t="str">
        <f>VLOOKUP(Table1[[#This Row],[I feel safe at school.]],Key!$A$44:$B$49,2,FALSE)</f>
        <v>Not Applicable</v>
      </c>
      <c r="H58" s="28" t="str">
        <f>VLOOKUP(Table1[[#This Row],[The benefits provided by my district meet my needs. ]],Key!$A$44:$B$49,2,FALSE)</f>
        <v>Not Applicable</v>
      </c>
      <c r="I58" s="28" t="str">
        <f>VLOOKUP(Table1[[#This Row],[Someone seems to care about me at work. ]],Key!$A$44:$B$49,2,FALSE)</f>
        <v>Not Applicable</v>
      </c>
      <c r="J58" s="28" t="str">
        <f>VLOOKUP(Table1[[#This Row],[I have the materials and resources needed to do my job well. ]],Key!$A$44:$B$49,2,FALSE)</f>
        <v>Not Applicable</v>
      </c>
      <c r="K58" s="28" t="str">
        <f>VLOOKUP(Table1[[#This Row],[Most days, I have a manageable workload.]],Key!$A$44:$B$49,2,FALSE)</f>
        <v>Not Applicable</v>
      </c>
      <c r="L58" s="28" t="str">
        <f>VLOOKUP(Table1[[#This Row],[I have the training and skills I need to do my best at work.]],Key!$A$44:$B$49,2,FALSE)</f>
        <v>Not Applicable</v>
      </c>
      <c r="M58" s="28" t="str">
        <f>VLOOKUP(Table1[[#This Row],[I understand how my daily work contributes to my school district’s mission. ]],Key!$A$44:$B$49,2,FALSE)</f>
        <v>Not Applicable</v>
      </c>
      <c r="N58" s="28" t="str">
        <f>VLOOKUP(Table1[[#This Row],[My district’s mission and values are reflected in the actions of district leaders.]],Key!$A$44:$B$49,2,FALSE)</f>
        <v>Not Applicable</v>
      </c>
      <c r="O58" s="28" t="str">
        <f>VLOOKUP(Table1[[#This Row],[My district’s mission and values are reflected in the actions of school leaders.]],Key!$A$44:$B$49,2,FALSE)</f>
        <v>Not Applicable</v>
      </c>
      <c r="P58" s="28" t="str">
        <f>VLOOKUP(Table1[[#This Row],[I am treated fairly by district leaders.]],Key!$A$44:$B$49,2,FALSE)</f>
        <v>Not Applicable</v>
      </c>
      <c r="Q58" s="28" t="str">
        <f>VLOOKUP(Table1[[#This Row],[I am treated fairly by school leaders.]],Key!$A$44:$B$49,2,FALSE)</f>
        <v>Not Applicable</v>
      </c>
      <c r="R58" s="28" t="str">
        <f>VLOOKUP(Table1[[#This Row],[I am treated fairly by my colleagues.]],Key!$A$44:$B$49,2,FALSE)</f>
        <v>Not Applicable</v>
      </c>
      <c r="S58" s="28" t="str">
        <f>VLOOKUP(Table1[[#This Row],[I have ownership and control over my work.]],Key!$A$44:$B$49,2,FALSE)</f>
        <v>Not Applicable</v>
      </c>
      <c r="T58" s="28" t="str">
        <f>VLOOKUP(Table1[[#This Row],[My opinions are heard and valued by district leaders.]],Key!$A$44:$B$49,2,FALSE)</f>
        <v>Not Applicable</v>
      </c>
      <c r="U58" s="28" t="str">
        <f>VLOOKUP(Table1[[#This Row],[My opinions are heard and valued by school leaders.]],Key!$A$44:$B$49,2,FALSE)</f>
        <v>Not Applicable</v>
      </c>
      <c r="V58" s="28" t="str">
        <f>VLOOKUP(Table1[[#This Row],[In my current role, I get to do what I do best every day.]],Key!$A$44:$B$49,2,FALSE)</f>
        <v>Not Applicable</v>
      </c>
      <c r="W58" s="28" t="str">
        <f>VLOOKUP(Table1[[#This Row],[District staff are recognized for excellent work by district leaders.]],Key!$A$44:$B$49,2,FALSE)</f>
        <v>Not Applicable</v>
      </c>
      <c r="X58" s="28" t="str">
        <f>VLOOKUP(Table1[[#This Row],[District staff are recognized for excellent work by school leaders.]],Key!$A$44:$B$49,2,FALSE)</f>
        <v>Not Applicable</v>
      </c>
      <c r="Y58" s="28" t="str">
        <f>VLOOKUP(Table1[[#This Row],[I feel valued for my work as a district employee.]],Key!$A$44:$B$49,2,FALSE)</f>
        <v>Not Applicable</v>
      </c>
      <c r="Z58" s="28" t="str">
        <f>VLOOKUP(Table1[[#This Row],[In the past week, I’ve received recognition for doing my job well.]],Key!$A$44:$B$49,2,FALSE)</f>
        <v>Not Applicable</v>
      </c>
      <c r="AA58" s="28" t="str">
        <f>VLOOKUP(Table1[[#This Row],[In the past year, my district has provided opportunities for me to learn and grow as a district employee. ]],Key!$A$44:$B$49,2,FALSE)</f>
        <v>Not Applicable</v>
      </c>
      <c r="AB58" s="28" t="str">
        <f>VLOOKUP(Table1[[#This Row],[My direct supervisor supports my career aspirations and goals.]],Key!$A$44:$B$49,2,FALSE)</f>
        <v>Not Applicable</v>
      </c>
      <c r="AC58" s="28" t="str">
        <f>VLOOKUP(Table1[[#This Row],[I see a path for professional advancement in my district.]],Key!$A$44:$B$49,2,FALSE)</f>
        <v>Not Applicable</v>
      </c>
    </row>
    <row r="59" spans="1:29" ht="13.75" thickBot="1" x14ac:dyDescent="0.75">
      <c r="A59" s="5">
        <v>57</v>
      </c>
      <c r="B59" s="65" t="e">
        <f>Table1[[#This Row],[School Number]]</f>
        <v>#N/A</v>
      </c>
      <c r="C59" s="64">
        <f>Table1[[#This Row],[School Name]]</f>
        <v>0</v>
      </c>
      <c r="D59" s="28" t="str">
        <f>VLOOKUP(Table1[[#This Row],[How would you rate your overall satisfaction level with: My School District]],Key!$A$36:$B$41,2,FALSE)</f>
        <v>Not Applicable</v>
      </c>
      <c r="E59" s="28" t="str">
        <f>VLOOKUP(Table1[[#This Row],[How would you rate your overall satisfaction level with: My School]],Key!$A$36:$B$41,2,FALSE)</f>
        <v>Not Applicable</v>
      </c>
      <c r="F59" s="28" t="str">
        <f>VLOOKUP(Table1[[#This Row],[District leadership has communicated clear actions they will take in response to previous staff survey results.]],Key!$A$44:$B$49,2,FALSE)</f>
        <v>Not Applicable</v>
      </c>
      <c r="G59" s="28" t="str">
        <f>VLOOKUP(Table1[[#This Row],[I feel safe at school.]],Key!$A$44:$B$49,2,FALSE)</f>
        <v>Not Applicable</v>
      </c>
      <c r="H59" s="28" t="str">
        <f>VLOOKUP(Table1[[#This Row],[The benefits provided by my district meet my needs. ]],Key!$A$44:$B$49,2,FALSE)</f>
        <v>Not Applicable</v>
      </c>
      <c r="I59" s="28" t="str">
        <f>VLOOKUP(Table1[[#This Row],[Someone seems to care about me at work. ]],Key!$A$44:$B$49,2,FALSE)</f>
        <v>Not Applicable</v>
      </c>
      <c r="J59" s="28" t="str">
        <f>VLOOKUP(Table1[[#This Row],[I have the materials and resources needed to do my job well. ]],Key!$A$44:$B$49,2,FALSE)</f>
        <v>Not Applicable</v>
      </c>
      <c r="K59" s="28" t="str">
        <f>VLOOKUP(Table1[[#This Row],[Most days, I have a manageable workload.]],Key!$A$44:$B$49,2,FALSE)</f>
        <v>Not Applicable</v>
      </c>
      <c r="L59" s="28" t="str">
        <f>VLOOKUP(Table1[[#This Row],[I have the training and skills I need to do my best at work.]],Key!$A$44:$B$49,2,FALSE)</f>
        <v>Not Applicable</v>
      </c>
      <c r="M59" s="28" t="str">
        <f>VLOOKUP(Table1[[#This Row],[I understand how my daily work contributes to my school district’s mission. ]],Key!$A$44:$B$49,2,FALSE)</f>
        <v>Not Applicable</v>
      </c>
      <c r="N59" s="28" t="str">
        <f>VLOOKUP(Table1[[#This Row],[My district’s mission and values are reflected in the actions of district leaders.]],Key!$A$44:$B$49,2,FALSE)</f>
        <v>Not Applicable</v>
      </c>
      <c r="O59" s="28" t="str">
        <f>VLOOKUP(Table1[[#This Row],[My district’s mission and values are reflected in the actions of school leaders.]],Key!$A$44:$B$49,2,FALSE)</f>
        <v>Not Applicable</v>
      </c>
      <c r="P59" s="28" t="str">
        <f>VLOOKUP(Table1[[#This Row],[I am treated fairly by district leaders.]],Key!$A$44:$B$49,2,FALSE)</f>
        <v>Not Applicable</v>
      </c>
      <c r="Q59" s="28" t="str">
        <f>VLOOKUP(Table1[[#This Row],[I am treated fairly by school leaders.]],Key!$A$44:$B$49,2,FALSE)</f>
        <v>Not Applicable</v>
      </c>
      <c r="R59" s="28" t="str">
        <f>VLOOKUP(Table1[[#This Row],[I am treated fairly by my colleagues.]],Key!$A$44:$B$49,2,FALSE)</f>
        <v>Not Applicable</v>
      </c>
      <c r="S59" s="28" t="str">
        <f>VLOOKUP(Table1[[#This Row],[I have ownership and control over my work.]],Key!$A$44:$B$49,2,FALSE)</f>
        <v>Not Applicable</v>
      </c>
      <c r="T59" s="28" t="str">
        <f>VLOOKUP(Table1[[#This Row],[My opinions are heard and valued by district leaders.]],Key!$A$44:$B$49,2,FALSE)</f>
        <v>Not Applicable</v>
      </c>
      <c r="U59" s="28" t="str">
        <f>VLOOKUP(Table1[[#This Row],[My opinions are heard and valued by school leaders.]],Key!$A$44:$B$49,2,FALSE)</f>
        <v>Not Applicable</v>
      </c>
      <c r="V59" s="28" t="str">
        <f>VLOOKUP(Table1[[#This Row],[In my current role, I get to do what I do best every day.]],Key!$A$44:$B$49,2,FALSE)</f>
        <v>Not Applicable</v>
      </c>
      <c r="W59" s="28" t="str">
        <f>VLOOKUP(Table1[[#This Row],[District staff are recognized for excellent work by district leaders.]],Key!$A$44:$B$49,2,FALSE)</f>
        <v>Not Applicable</v>
      </c>
      <c r="X59" s="28" t="str">
        <f>VLOOKUP(Table1[[#This Row],[District staff are recognized for excellent work by school leaders.]],Key!$A$44:$B$49,2,FALSE)</f>
        <v>Not Applicable</v>
      </c>
      <c r="Y59" s="28" t="str">
        <f>VLOOKUP(Table1[[#This Row],[I feel valued for my work as a district employee.]],Key!$A$44:$B$49,2,FALSE)</f>
        <v>Not Applicable</v>
      </c>
      <c r="Z59" s="28" t="str">
        <f>VLOOKUP(Table1[[#This Row],[In the past week, I’ve received recognition for doing my job well.]],Key!$A$44:$B$49,2,FALSE)</f>
        <v>Not Applicable</v>
      </c>
      <c r="AA59" s="28" t="str">
        <f>VLOOKUP(Table1[[#This Row],[In the past year, my district has provided opportunities for me to learn and grow as a district employee. ]],Key!$A$44:$B$49,2,FALSE)</f>
        <v>Not Applicable</v>
      </c>
      <c r="AB59" s="28" t="str">
        <f>VLOOKUP(Table1[[#This Row],[My direct supervisor supports my career aspirations and goals.]],Key!$A$44:$B$49,2,FALSE)</f>
        <v>Not Applicable</v>
      </c>
      <c r="AC59" s="28" t="str">
        <f>VLOOKUP(Table1[[#This Row],[I see a path for professional advancement in my district.]],Key!$A$44:$B$49,2,FALSE)</f>
        <v>Not Applicable</v>
      </c>
    </row>
    <row r="60" spans="1:29" ht="13.75" thickBot="1" x14ac:dyDescent="0.75">
      <c r="A60" s="5">
        <v>58</v>
      </c>
      <c r="B60" s="65" t="e">
        <f>Table1[[#This Row],[School Number]]</f>
        <v>#N/A</v>
      </c>
      <c r="C60" s="64">
        <f>Table1[[#This Row],[School Name]]</f>
        <v>0</v>
      </c>
      <c r="D60" s="28" t="str">
        <f>VLOOKUP(Table1[[#This Row],[How would you rate your overall satisfaction level with: My School District]],Key!$A$36:$B$41,2,FALSE)</f>
        <v>Not Applicable</v>
      </c>
      <c r="E60" s="28" t="str">
        <f>VLOOKUP(Table1[[#This Row],[How would you rate your overall satisfaction level with: My School]],Key!$A$36:$B$41,2,FALSE)</f>
        <v>Not Applicable</v>
      </c>
      <c r="F60" s="28" t="str">
        <f>VLOOKUP(Table1[[#This Row],[District leadership has communicated clear actions they will take in response to previous staff survey results.]],Key!$A$44:$B$49,2,FALSE)</f>
        <v>Not Applicable</v>
      </c>
      <c r="G60" s="28" t="str">
        <f>VLOOKUP(Table1[[#This Row],[I feel safe at school.]],Key!$A$44:$B$49,2,FALSE)</f>
        <v>Not Applicable</v>
      </c>
      <c r="H60" s="28" t="str">
        <f>VLOOKUP(Table1[[#This Row],[The benefits provided by my district meet my needs. ]],Key!$A$44:$B$49,2,FALSE)</f>
        <v>Not Applicable</v>
      </c>
      <c r="I60" s="28" t="str">
        <f>VLOOKUP(Table1[[#This Row],[Someone seems to care about me at work. ]],Key!$A$44:$B$49,2,FALSE)</f>
        <v>Not Applicable</v>
      </c>
      <c r="J60" s="28" t="str">
        <f>VLOOKUP(Table1[[#This Row],[I have the materials and resources needed to do my job well. ]],Key!$A$44:$B$49,2,FALSE)</f>
        <v>Not Applicable</v>
      </c>
      <c r="K60" s="28" t="str">
        <f>VLOOKUP(Table1[[#This Row],[Most days, I have a manageable workload.]],Key!$A$44:$B$49,2,FALSE)</f>
        <v>Not Applicable</v>
      </c>
      <c r="L60" s="28" t="str">
        <f>VLOOKUP(Table1[[#This Row],[I have the training and skills I need to do my best at work.]],Key!$A$44:$B$49,2,FALSE)</f>
        <v>Not Applicable</v>
      </c>
      <c r="M60" s="28" t="str">
        <f>VLOOKUP(Table1[[#This Row],[I understand how my daily work contributes to my school district’s mission. ]],Key!$A$44:$B$49,2,FALSE)</f>
        <v>Not Applicable</v>
      </c>
      <c r="N60" s="28" t="str">
        <f>VLOOKUP(Table1[[#This Row],[My district’s mission and values are reflected in the actions of district leaders.]],Key!$A$44:$B$49,2,FALSE)</f>
        <v>Not Applicable</v>
      </c>
      <c r="O60" s="28" t="str">
        <f>VLOOKUP(Table1[[#This Row],[My district’s mission and values are reflected in the actions of school leaders.]],Key!$A$44:$B$49,2,FALSE)</f>
        <v>Not Applicable</v>
      </c>
      <c r="P60" s="28" t="str">
        <f>VLOOKUP(Table1[[#This Row],[I am treated fairly by district leaders.]],Key!$A$44:$B$49,2,FALSE)</f>
        <v>Not Applicable</v>
      </c>
      <c r="Q60" s="28" t="str">
        <f>VLOOKUP(Table1[[#This Row],[I am treated fairly by school leaders.]],Key!$A$44:$B$49,2,FALSE)</f>
        <v>Not Applicable</v>
      </c>
      <c r="R60" s="28" t="str">
        <f>VLOOKUP(Table1[[#This Row],[I am treated fairly by my colleagues.]],Key!$A$44:$B$49,2,FALSE)</f>
        <v>Not Applicable</v>
      </c>
      <c r="S60" s="28" t="str">
        <f>VLOOKUP(Table1[[#This Row],[I have ownership and control over my work.]],Key!$A$44:$B$49,2,FALSE)</f>
        <v>Not Applicable</v>
      </c>
      <c r="T60" s="28" t="str">
        <f>VLOOKUP(Table1[[#This Row],[My opinions are heard and valued by district leaders.]],Key!$A$44:$B$49,2,FALSE)</f>
        <v>Not Applicable</v>
      </c>
      <c r="U60" s="28" t="str">
        <f>VLOOKUP(Table1[[#This Row],[My opinions are heard and valued by school leaders.]],Key!$A$44:$B$49,2,FALSE)</f>
        <v>Not Applicable</v>
      </c>
      <c r="V60" s="28" t="str">
        <f>VLOOKUP(Table1[[#This Row],[In my current role, I get to do what I do best every day.]],Key!$A$44:$B$49,2,FALSE)</f>
        <v>Not Applicable</v>
      </c>
      <c r="W60" s="28" t="str">
        <f>VLOOKUP(Table1[[#This Row],[District staff are recognized for excellent work by district leaders.]],Key!$A$44:$B$49,2,FALSE)</f>
        <v>Not Applicable</v>
      </c>
      <c r="X60" s="28" t="str">
        <f>VLOOKUP(Table1[[#This Row],[District staff are recognized for excellent work by school leaders.]],Key!$A$44:$B$49,2,FALSE)</f>
        <v>Not Applicable</v>
      </c>
      <c r="Y60" s="28" t="str">
        <f>VLOOKUP(Table1[[#This Row],[I feel valued for my work as a district employee.]],Key!$A$44:$B$49,2,FALSE)</f>
        <v>Not Applicable</v>
      </c>
      <c r="Z60" s="28" t="str">
        <f>VLOOKUP(Table1[[#This Row],[In the past week, I’ve received recognition for doing my job well.]],Key!$A$44:$B$49,2,FALSE)</f>
        <v>Not Applicable</v>
      </c>
      <c r="AA60" s="28" t="str">
        <f>VLOOKUP(Table1[[#This Row],[In the past year, my district has provided opportunities for me to learn and grow as a district employee. ]],Key!$A$44:$B$49,2,FALSE)</f>
        <v>Not Applicable</v>
      </c>
      <c r="AB60" s="28" t="str">
        <f>VLOOKUP(Table1[[#This Row],[My direct supervisor supports my career aspirations and goals.]],Key!$A$44:$B$49,2,FALSE)</f>
        <v>Not Applicable</v>
      </c>
      <c r="AC60" s="28" t="str">
        <f>VLOOKUP(Table1[[#This Row],[I see a path for professional advancement in my district.]],Key!$A$44:$B$49,2,FALSE)</f>
        <v>Not Applicable</v>
      </c>
    </row>
    <row r="61" spans="1:29" ht="13.75" thickBot="1" x14ac:dyDescent="0.75">
      <c r="A61" s="5">
        <v>59</v>
      </c>
      <c r="B61" s="65" t="e">
        <f>Table1[[#This Row],[School Number]]</f>
        <v>#N/A</v>
      </c>
      <c r="C61" s="64">
        <f>Table1[[#This Row],[School Name]]</f>
        <v>0</v>
      </c>
      <c r="D61" s="28" t="str">
        <f>VLOOKUP(Table1[[#This Row],[How would you rate your overall satisfaction level with: My School District]],Key!$A$36:$B$41,2,FALSE)</f>
        <v>Not Applicable</v>
      </c>
      <c r="E61" s="28" t="str">
        <f>VLOOKUP(Table1[[#This Row],[How would you rate your overall satisfaction level with: My School]],Key!$A$36:$B$41,2,FALSE)</f>
        <v>Not Applicable</v>
      </c>
      <c r="F61" s="28" t="str">
        <f>VLOOKUP(Table1[[#This Row],[District leadership has communicated clear actions they will take in response to previous staff survey results.]],Key!$A$44:$B$49,2,FALSE)</f>
        <v>Not Applicable</v>
      </c>
      <c r="G61" s="28" t="str">
        <f>VLOOKUP(Table1[[#This Row],[I feel safe at school.]],Key!$A$44:$B$49,2,FALSE)</f>
        <v>Not Applicable</v>
      </c>
      <c r="H61" s="28" t="str">
        <f>VLOOKUP(Table1[[#This Row],[The benefits provided by my district meet my needs. ]],Key!$A$44:$B$49,2,FALSE)</f>
        <v>Not Applicable</v>
      </c>
      <c r="I61" s="28" t="str">
        <f>VLOOKUP(Table1[[#This Row],[Someone seems to care about me at work. ]],Key!$A$44:$B$49,2,FALSE)</f>
        <v>Not Applicable</v>
      </c>
      <c r="J61" s="28" t="str">
        <f>VLOOKUP(Table1[[#This Row],[I have the materials and resources needed to do my job well. ]],Key!$A$44:$B$49,2,FALSE)</f>
        <v>Not Applicable</v>
      </c>
      <c r="K61" s="28" t="str">
        <f>VLOOKUP(Table1[[#This Row],[Most days, I have a manageable workload.]],Key!$A$44:$B$49,2,FALSE)</f>
        <v>Not Applicable</v>
      </c>
      <c r="L61" s="28" t="str">
        <f>VLOOKUP(Table1[[#This Row],[I have the training and skills I need to do my best at work.]],Key!$A$44:$B$49,2,FALSE)</f>
        <v>Not Applicable</v>
      </c>
      <c r="M61" s="28" t="str">
        <f>VLOOKUP(Table1[[#This Row],[I understand how my daily work contributes to my school district’s mission. ]],Key!$A$44:$B$49,2,FALSE)</f>
        <v>Not Applicable</v>
      </c>
      <c r="N61" s="28" t="str">
        <f>VLOOKUP(Table1[[#This Row],[My district’s mission and values are reflected in the actions of district leaders.]],Key!$A$44:$B$49,2,FALSE)</f>
        <v>Not Applicable</v>
      </c>
      <c r="O61" s="28" t="str">
        <f>VLOOKUP(Table1[[#This Row],[My district’s mission and values are reflected in the actions of school leaders.]],Key!$A$44:$B$49,2,FALSE)</f>
        <v>Not Applicable</v>
      </c>
      <c r="P61" s="28" t="str">
        <f>VLOOKUP(Table1[[#This Row],[I am treated fairly by district leaders.]],Key!$A$44:$B$49,2,FALSE)</f>
        <v>Not Applicable</v>
      </c>
      <c r="Q61" s="28" t="str">
        <f>VLOOKUP(Table1[[#This Row],[I am treated fairly by school leaders.]],Key!$A$44:$B$49,2,FALSE)</f>
        <v>Not Applicable</v>
      </c>
      <c r="R61" s="28" t="str">
        <f>VLOOKUP(Table1[[#This Row],[I am treated fairly by my colleagues.]],Key!$A$44:$B$49,2,FALSE)</f>
        <v>Not Applicable</v>
      </c>
      <c r="S61" s="28" t="str">
        <f>VLOOKUP(Table1[[#This Row],[I have ownership and control over my work.]],Key!$A$44:$B$49,2,FALSE)</f>
        <v>Not Applicable</v>
      </c>
      <c r="T61" s="28" t="str">
        <f>VLOOKUP(Table1[[#This Row],[My opinions are heard and valued by district leaders.]],Key!$A$44:$B$49,2,FALSE)</f>
        <v>Not Applicable</v>
      </c>
      <c r="U61" s="28" t="str">
        <f>VLOOKUP(Table1[[#This Row],[My opinions are heard and valued by school leaders.]],Key!$A$44:$B$49,2,FALSE)</f>
        <v>Not Applicable</v>
      </c>
      <c r="V61" s="28" t="str">
        <f>VLOOKUP(Table1[[#This Row],[In my current role, I get to do what I do best every day.]],Key!$A$44:$B$49,2,FALSE)</f>
        <v>Not Applicable</v>
      </c>
      <c r="W61" s="28" t="str">
        <f>VLOOKUP(Table1[[#This Row],[District staff are recognized for excellent work by district leaders.]],Key!$A$44:$B$49,2,FALSE)</f>
        <v>Not Applicable</v>
      </c>
      <c r="X61" s="28" t="str">
        <f>VLOOKUP(Table1[[#This Row],[District staff are recognized for excellent work by school leaders.]],Key!$A$44:$B$49,2,FALSE)</f>
        <v>Not Applicable</v>
      </c>
      <c r="Y61" s="28" t="str">
        <f>VLOOKUP(Table1[[#This Row],[I feel valued for my work as a district employee.]],Key!$A$44:$B$49,2,FALSE)</f>
        <v>Not Applicable</v>
      </c>
      <c r="Z61" s="28" t="str">
        <f>VLOOKUP(Table1[[#This Row],[In the past week, I’ve received recognition for doing my job well.]],Key!$A$44:$B$49,2,FALSE)</f>
        <v>Not Applicable</v>
      </c>
      <c r="AA61" s="28" t="str">
        <f>VLOOKUP(Table1[[#This Row],[In the past year, my district has provided opportunities for me to learn and grow as a district employee. ]],Key!$A$44:$B$49,2,FALSE)</f>
        <v>Not Applicable</v>
      </c>
      <c r="AB61" s="28" t="str">
        <f>VLOOKUP(Table1[[#This Row],[My direct supervisor supports my career aspirations and goals.]],Key!$A$44:$B$49,2,FALSE)</f>
        <v>Not Applicable</v>
      </c>
      <c r="AC61" s="28" t="str">
        <f>VLOOKUP(Table1[[#This Row],[I see a path for professional advancement in my district.]],Key!$A$44:$B$49,2,FALSE)</f>
        <v>Not Applicable</v>
      </c>
    </row>
    <row r="62" spans="1:29" ht="13.75" thickBot="1" x14ac:dyDescent="0.75">
      <c r="A62" s="5">
        <v>60</v>
      </c>
      <c r="B62" s="65" t="e">
        <f>Table1[[#This Row],[School Number]]</f>
        <v>#N/A</v>
      </c>
      <c r="C62" s="64">
        <f>Table1[[#This Row],[School Name]]</f>
        <v>0</v>
      </c>
      <c r="D62" s="28" t="str">
        <f>VLOOKUP(Table1[[#This Row],[How would you rate your overall satisfaction level with: My School District]],Key!$A$36:$B$41,2,FALSE)</f>
        <v>Not Applicable</v>
      </c>
      <c r="E62" s="28" t="str">
        <f>VLOOKUP(Table1[[#This Row],[How would you rate your overall satisfaction level with: My School]],Key!$A$36:$B$41,2,FALSE)</f>
        <v>Not Applicable</v>
      </c>
      <c r="F62" s="28" t="str">
        <f>VLOOKUP(Table1[[#This Row],[District leadership has communicated clear actions they will take in response to previous staff survey results.]],Key!$A$44:$B$49,2,FALSE)</f>
        <v>Not Applicable</v>
      </c>
      <c r="G62" s="28" t="str">
        <f>VLOOKUP(Table1[[#This Row],[I feel safe at school.]],Key!$A$44:$B$49,2,FALSE)</f>
        <v>Not Applicable</v>
      </c>
      <c r="H62" s="28" t="str">
        <f>VLOOKUP(Table1[[#This Row],[The benefits provided by my district meet my needs. ]],Key!$A$44:$B$49,2,FALSE)</f>
        <v>Not Applicable</v>
      </c>
      <c r="I62" s="28" t="str">
        <f>VLOOKUP(Table1[[#This Row],[Someone seems to care about me at work. ]],Key!$A$44:$B$49,2,FALSE)</f>
        <v>Not Applicable</v>
      </c>
      <c r="J62" s="28" t="str">
        <f>VLOOKUP(Table1[[#This Row],[I have the materials and resources needed to do my job well. ]],Key!$A$44:$B$49,2,FALSE)</f>
        <v>Not Applicable</v>
      </c>
      <c r="K62" s="28" t="str">
        <f>VLOOKUP(Table1[[#This Row],[Most days, I have a manageable workload.]],Key!$A$44:$B$49,2,FALSE)</f>
        <v>Not Applicable</v>
      </c>
      <c r="L62" s="28" t="str">
        <f>VLOOKUP(Table1[[#This Row],[I have the training and skills I need to do my best at work.]],Key!$A$44:$B$49,2,FALSE)</f>
        <v>Not Applicable</v>
      </c>
      <c r="M62" s="28" t="str">
        <f>VLOOKUP(Table1[[#This Row],[I understand how my daily work contributes to my school district’s mission. ]],Key!$A$44:$B$49,2,FALSE)</f>
        <v>Not Applicable</v>
      </c>
      <c r="N62" s="28" t="str">
        <f>VLOOKUP(Table1[[#This Row],[My district’s mission and values are reflected in the actions of district leaders.]],Key!$A$44:$B$49,2,FALSE)</f>
        <v>Not Applicable</v>
      </c>
      <c r="O62" s="28" t="str">
        <f>VLOOKUP(Table1[[#This Row],[My district’s mission and values are reflected in the actions of school leaders.]],Key!$A$44:$B$49,2,FALSE)</f>
        <v>Not Applicable</v>
      </c>
      <c r="P62" s="28" t="str">
        <f>VLOOKUP(Table1[[#This Row],[I am treated fairly by district leaders.]],Key!$A$44:$B$49,2,FALSE)</f>
        <v>Not Applicable</v>
      </c>
      <c r="Q62" s="28" t="str">
        <f>VLOOKUP(Table1[[#This Row],[I am treated fairly by school leaders.]],Key!$A$44:$B$49,2,FALSE)</f>
        <v>Not Applicable</v>
      </c>
      <c r="R62" s="28" t="str">
        <f>VLOOKUP(Table1[[#This Row],[I am treated fairly by my colleagues.]],Key!$A$44:$B$49,2,FALSE)</f>
        <v>Not Applicable</v>
      </c>
      <c r="S62" s="28" t="str">
        <f>VLOOKUP(Table1[[#This Row],[I have ownership and control over my work.]],Key!$A$44:$B$49,2,FALSE)</f>
        <v>Not Applicable</v>
      </c>
      <c r="T62" s="28" t="str">
        <f>VLOOKUP(Table1[[#This Row],[My opinions are heard and valued by district leaders.]],Key!$A$44:$B$49,2,FALSE)</f>
        <v>Not Applicable</v>
      </c>
      <c r="U62" s="28" t="str">
        <f>VLOOKUP(Table1[[#This Row],[My opinions are heard and valued by school leaders.]],Key!$A$44:$B$49,2,FALSE)</f>
        <v>Not Applicable</v>
      </c>
      <c r="V62" s="28" t="str">
        <f>VLOOKUP(Table1[[#This Row],[In my current role, I get to do what I do best every day.]],Key!$A$44:$B$49,2,FALSE)</f>
        <v>Not Applicable</v>
      </c>
      <c r="W62" s="28" t="str">
        <f>VLOOKUP(Table1[[#This Row],[District staff are recognized for excellent work by district leaders.]],Key!$A$44:$B$49,2,FALSE)</f>
        <v>Not Applicable</v>
      </c>
      <c r="X62" s="28" t="str">
        <f>VLOOKUP(Table1[[#This Row],[District staff are recognized for excellent work by school leaders.]],Key!$A$44:$B$49,2,FALSE)</f>
        <v>Not Applicable</v>
      </c>
      <c r="Y62" s="28" t="str">
        <f>VLOOKUP(Table1[[#This Row],[I feel valued for my work as a district employee.]],Key!$A$44:$B$49,2,FALSE)</f>
        <v>Not Applicable</v>
      </c>
      <c r="Z62" s="28" t="str">
        <f>VLOOKUP(Table1[[#This Row],[In the past week, I’ve received recognition for doing my job well.]],Key!$A$44:$B$49,2,FALSE)</f>
        <v>Not Applicable</v>
      </c>
      <c r="AA62" s="28" t="str">
        <f>VLOOKUP(Table1[[#This Row],[In the past year, my district has provided opportunities for me to learn and grow as a district employee. ]],Key!$A$44:$B$49,2,FALSE)</f>
        <v>Not Applicable</v>
      </c>
      <c r="AB62" s="28" t="str">
        <f>VLOOKUP(Table1[[#This Row],[My direct supervisor supports my career aspirations and goals.]],Key!$A$44:$B$49,2,FALSE)</f>
        <v>Not Applicable</v>
      </c>
      <c r="AC62" s="28" t="str">
        <f>VLOOKUP(Table1[[#This Row],[I see a path for professional advancement in my district.]],Key!$A$44:$B$49,2,FALSE)</f>
        <v>Not Applicable</v>
      </c>
    </row>
    <row r="63" spans="1:29" ht="13.75" thickBot="1" x14ac:dyDescent="0.75">
      <c r="A63" s="5">
        <v>61</v>
      </c>
      <c r="B63" s="65" t="e">
        <f>Table1[[#This Row],[School Number]]</f>
        <v>#N/A</v>
      </c>
      <c r="C63" s="64">
        <f>Table1[[#This Row],[School Name]]</f>
        <v>0</v>
      </c>
      <c r="D63" s="28" t="str">
        <f>VLOOKUP(Table1[[#This Row],[How would you rate your overall satisfaction level with: My School District]],Key!$A$36:$B$41,2,FALSE)</f>
        <v>Not Applicable</v>
      </c>
      <c r="E63" s="28" t="str">
        <f>VLOOKUP(Table1[[#This Row],[How would you rate your overall satisfaction level with: My School]],Key!$A$36:$B$41,2,FALSE)</f>
        <v>Not Applicable</v>
      </c>
      <c r="F63" s="28" t="str">
        <f>VLOOKUP(Table1[[#This Row],[District leadership has communicated clear actions they will take in response to previous staff survey results.]],Key!$A$44:$B$49,2,FALSE)</f>
        <v>Not Applicable</v>
      </c>
      <c r="G63" s="28" t="str">
        <f>VLOOKUP(Table1[[#This Row],[I feel safe at school.]],Key!$A$44:$B$49,2,FALSE)</f>
        <v>Not Applicable</v>
      </c>
      <c r="H63" s="28" t="str">
        <f>VLOOKUP(Table1[[#This Row],[The benefits provided by my district meet my needs. ]],Key!$A$44:$B$49,2,FALSE)</f>
        <v>Not Applicable</v>
      </c>
      <c r="I63" s="28" t="str">
        <f>VLOOKUP(Table1[[#This Row],[Someone seems to care about me at work. ]],Key!$A$44:$B$49,2,FALSE)</f>
        <v>Not Applicable</v>
      </c>
      <c r="J63" s="28" t="str">
        <f>VLOOKUP(Table1[[#This Row],[I have the materials and resources needed to do my job well. ]],Key!$A$44:$B$49,2,FALSE)</f>
        <v>Not Applicable</v>
      </c>
      <c r="K63" s="28" t="str">
        <f>VLOOKUP(Table1[[#This Row],[Most days, I have a manageable workload.]],Key!$A$44:$B$49,2,FALSE)</f>
        <v>Not Applicable</v>
      </c>
      <c r="L63" s="28" t="str">
        <f>VLOOKUP(Table1[[#This Row],[I have the training and skills I need to do my best at work.]],Key!$A$44:$B$49,2,FALSE)</f>
        <v>Not Applicable</v>
      </c>
      <c r="M63" s="28" t="str">
        <f>VLOOKUP(Table1[[#This Row],[I understand how my daily work contributes to my school district’s mission. ]],Key!$A$44:$B$49,2,FALSE)</f>
        <v>Not Applicable</v>
      </c>
      <c r="N63" s="28" t="str">
        <f>VLOOKUP(Table1[[#This Row],[My district’s mission and values are reflected in the actions of district leaders.]],Key!$A$44:$B$49,2,FALSE)</f>
        <v>Not Applicable</v>
      </c>
      <c r="O63" s="28" t="str">
        <f>VLOOKUP(Table1[[#This Row],[My district’s mission and values are reflected in the actions of school leaders.]],Key!$A$44:$B$49,2,FALSE)</f>
        <v>Not Applicable</v>
      </c>
      <c r="P63" s="28" t="str">
        <f>VLOOKUP(Table1[[#This Row],[I am treated fairly by district leaders.]],Key!$A$44:$B$49,2,FALSE)</f>
        <v>Not Applicable</v>
      </c>
      <c r="Q63" s="28" t="str">
        <f>VLOOKUP(Table1[[#This Row],[I am treated fairly by school leaders.]],Key!$A$44:$B$49,2,FALSE)</f>
        <v>Not Applicable</v>
      </c>
      <c r="R63" s="28" t="str">
        <f>VLOOKUP(Table1[[#This Row],[I am treated fairly by my colleagues.]],Key!$A$44:$B$49,2,FALSE)</f>
        <v>Not Applicable</v>
      </c>
      <c r="S63" s="28" t="str">
        <f>VLOOKUP(Table1[[#This Row],[I have ownership and control over my work.]],Key!$A$44:$B$49,2,FALSE)</f>
        <v>Not Applicable</v>
      </c>
      <c r="T63" s="28" t="str">
        <f>VLOOKUP(Table1[[#This Row],[My opinions are heard and valued by district leaders.]],Key!$A$44:$B$49,2,FALSE)</f>
        <v>Not Applicable</v>
      </c>
      <c r="U63" s="28" t="str">
        <f>VLOOKUP(Table1[[#This Row],[My opinions are heard and valued by school leaders.]],Key!$A$44:$B$49,2,FALSE)</f>
        <v>Not Applicable</v>
      </c>
      <c r="V63" s="28" t="str">
        <f>VLOOKUP(Table1[[#This Row],[In my current role, I get to do what I do best every day.]],Key!$A$44:$B$49,2,FALSE)</f>
        <v>Not Applicable</v>
      </c>
      <c r="W63" s="28" t="str">
        <f>VLOOKUP(Table1[[#This Row],[District staff are recognized for excellent work by district leaders.]],Key!$A$44:$B$49,2,FALSE)</f>
        <v>Not Applicable</v>
      </c>
      <c r="X63" s="28" t="str">
        <f>VLOOKUP(Table1[[#This Row],[District staff are recognized for excellent work by school leaders.]],Key!$A$44:$B$49,2,FALSE)</f>
        <v>Not Applicable</v>
      </c>
      <c r="Y63" s="28" t="str">
        <f>VLOOKUP(Table1[[#This Row],[I feel valued for my work as a district employee.]],Key!$A$44:$B$49,2,FALSE)</f>
        <v>Not Applicable</v>
      </c>
      <c r="Z63" s="28" t="str">
        <f>VLOOKUP(Table1[[#This Row],[In the past week, I’ve received recognition for doing my job well.]],Key!$A$44:$B$49,2,FALSE)</f>
        <v>Not Applicable</v>
      </c>
      <c r="AA63" s="28" t="str">
        <f>VLOOKUP(Table1[[#This Row],[In the past year, my district has provided opportunities for me to learn and grow as a district employee. ]],Key!$A$44:$B$49,2,FALSE)</f>
        <v>Not Applicable</v>
      </c>
      <c r="AB63" s="28" t="str">
        <f>VLOOKUP(Table1[[#This Row],[My direct supervisor supports my career aspirations and goals.]],Key!$A$44:$B$49,2,FALSE)</f>
        <v>Not Applicable</v>
      </c>
      <c r="AC63" s="28" t="str">
        <f>VLOOKUP(Table1[[#This Row],[I see a path for professional advancement in my district.]],Key!$A$44:$B$49,2,FALSE)</f>
        <v>Not Applicable</v>
      </c>
    </row>
    <row r="64" spans="1:29" ht="13.75" thickBot="1" x14ac:dyDescent="0.75">
      <c r="A64" s="5">
        <v>62</v>
      </c>
      <c r="B64" s="65" t="e">
        <f>Table1[[#This Row],[School Number]]</f>
        <v>#N/A</v>
      </c>
      <c r="C64" s="64">
        <f>Table1[[#This Row],[School Name]]</f>
        <v>0</v>
      </c>
      <c r="D64" s="28" t="str">
        <f>VLOOKUP(Table1[[#This Row],[How would you rate your overall satisfaction level with: My School District]],Key!$A$36:$B$41,2,FALSE)</f>
        <v>Not Applicable</v>
      </c>
      <c r="E64" s="28" t="str">
        <f>VLOOKUP(Table1[[#This Row],[How would you rate your overall satisfaction level with: My School]],Key!$A$36:$B$41,2,FALSE)</f>
        <v>Not Applicable</v>
      </c>
      <c r="F64" s="28" t="str">
        <f>VLOOKUP(Table1[[#This Row],[District leadership has communicated clear actions they will take in response to previous staff survey results.]],Key!$A$44:$B$49,2,FALSE)</f>
        <v>Not Applicable</v>
      </c>
      <c r="G64" s="28" t="str">
        <f>VLOOKUP(Table1[[#This Row],[I feel safe at school.]],Key!$A$44:$B$49,2,FALSE)</f>
        <v>Not Applicable</v>
      </c>
      <c r="H64" s="28" t="str">
        <f>VLOOKUP(Table1[[#This Row],[The benefits provided by my district meet my needs. ]],Key!$A$44:$B$49,2,FALSE)</f>
        <v>Not Applicable</v>
      </c>
      <c r="I64" s="28" t="str">
        <f>VLOOKUP(Table1[[#This Row],[Someone seems to care about me at work. ]],Key!$A$44:$B$49,2,FALSE)</f>
        <v>Not Applicable</v>
      </c>
      <c r="J64" s="28" t="str">
        <f>VLOOKUP(Table1[[#This Row],[I have the materials and resources needed to do my job well. ]],Key!$A$44:$B$49,2,FALSE)</f>
        <v>Not Applicable</v>
      </c>
      <c r="K64" s="28" t="str">
        <f>VLOOKUP(Table1[[#This Row],[Most days, I have a manageable workload.]],Key!$A$44:$B$49,2,FALSE)</f>
        <v>Not Applicable</v>
      </c>
      <c r="L64" s="28" t="str">
        <f>VLOOKUP(Table1[[#This Row],[I have the training and skills I need to do my best at work.]],Key!$A$44:$B$49,2,FALSE)</f>
        <v>Not Applicable</v>
      </c>
      <c r="M64" s="28" t="str">
        <f>VLOOKUP(Table1[[#This Row],[I understand how my daily work contributes to my school district’s mission. ]],Key!$A$44:$B$49,2,FALSE)</f>
        <v>Not Applicable</v>
      </c>
      <c r="N64" s="28" t="str">
        <f>VLOOKUP(Table1[[#This Row],[My district’s mission and values are reflected in the actions of district leaders.]],Key!$A$44:$B$49,2,FALSE)</f>
        <v>Not Applicable</v>
      </c>
      <c r="O64" s="28" t="str">
        <f>VLOOKUP(Table1[[#This Row],[My district’s mission and values are reflected in the actions of school leaders.]],Key!$A$44:$B$49,2,FALSE)</f>
        <v>Not Applicable</v>
      </c>
      <c r="P64" s="28" t="str">
        <f>VLOOKUP(Table1[[#This Row],[I am treated fairly by district leaders.]],Key!$A$44:$B$49,2,FALSE)</f>
        <v>Not Applicable</v>
      </c>
      <c r="Q64" s="28" t="str">
        <f>VLOOKUP(Table1[[#This Row],[I am treated fairly by school leaders.]],Key!$A$44:$B$49,2,FALSE)</f>
        <v>Not Applicable</v>
      </c>
      <c r="R64" s="28" t="str">
        <f>VLOOKUP(Table1[[#This Row],[I am treated fairly by my colleagues.]],Key!$A$44:$B$49,2,FALSE)</f>
        <v>Not Applicable</v>
      </c>
      <c r="S64" s="28" t="str">
        <f>VLOOKUP(Table1[[#This Row],[I have ownership and control over my work.]],Key!$A$44:$B$49,2,FALSE)</f>
        <v>Not Applicable</v>
      </c>
      <c r="T64" s="28" t="str">
        <f>VLOOKUP(Table1[[#This Row],[My opinions are heard and valued by district leaders.]],Key!$A$44:$B$49,2,FALSE)</f>
        <v>Not Applicable</v>
      </c>
      <c r="U64" s="28" t="str">
        <f>VLOOKUP(Table1[[#This Row],[My opinions are heard and valued by school leaders.]],Key!$A$44:$B$49,2,FALSE)</f>
        <v>Not Applicable</v>
      </c>
      <c r="V64" s="28" t="str">
        <f>VLOOKUP(Table1[[#This Row],[In my current role, I get to do what I do best every day.]],Key!$A$44:$B$49,2,FALSE)</f>
        <v>Not Applicable</v>
      </c>
      <c r="W64" s="28" t="str">
        <f>VLOOKUP(Table1[[#This Row],[District staff are recognized for excellent work by district leaders.]],Key!$A$44:$B$49,2,FALSE)</f>
        <v>Not Applicable</v>
      </c>
      <c r="X64" s="28" t="str">
        <f>VLOOKUP(Table1[[#This Row],[District staff are recognized for excellent work by school leaders.]],Key!$A$44:$B$49,2,FALSE)</f>
        <v>Not Applicable</v>
      </c>
      <c r="Y64" s="28" t="str">
        <f>VLOOKUP(Table1[[#This Row],[I feel valued for my work as a district employee.]],Key!$A$44:$B$49,2,FALSE)</f>
        <v>Not Applicable</v>
      </c>
      <c r="Z64" s="28" t="str">
        <f>VLOOKUP(Table1[[#This Row],[In the past week, I’ve received recognition for doing my job well.]],Key!$A$44:$B$49,2,FALSE)</f>
        <v>Not Applicable</v>
      </c>
      <c r="AA64" s="28" t="str">
        <f>VLOOKUP(Table1[[#This Row],[In the past year, my district has provided opportunities for me to learn and grow as a district employee. ]],Key!$A$44:$B$49,2,FALSE)</f>
        <v>Not Applicable</v>
      </c>
      <c r="AB64" s="28" t="str">
        <f>VLOOKUP(Table1[[#This Row],[My direct supervisor supports my career aspirations and goals.]],Key!$A$44:$B$49,2,FALSE)</f>
        <v>Not Applicable</v>
      </c>
      <c r="AC64" s="28" t="str">
        <f>VLOOKUP(Table1[[#This Row],[I see a path for professional advancement in my district.]],Key!$A$44:$B$49,2,FALSE)</f>
        <v>Not Applicable</v>
      </c>
    </row>
    <row r="65" spans="1:29" ht="13.75" thickBot="1" x14ac:dyDescent="0.75">
      <c r="A65" s="5">
        <v>63</v>
      </c>
      <c r="B65" s="65" t="e">
        <f>Table1[[#This Row],[School Number]]</f>
        <v>#N/A</v>
      </c>
      <c r="C65" s="64">
        <f>Table1[[#This Row],[School Name]]</f>
        <v>0</v>
      </c>
      <c r="D65" s="28" t="str">
        <f>VLOOKUP(Table1[[#This Row],[How would you rate your overall satisfaction level with: My School District]],Key!$A$36:$B$41,2,FALSE)</f>
        <v>Not Applicable</v>
      </c>
      <c r="E65" s="28" t="str">
        <f>VLOOKUP(Table1[[#This Row],[How would you rate your overall satisfaction level with: My School]],Key!$A$36:$B$41,2,FALSE)</f>
        <v>Not Applicable</v>
      </c>
      <c r="F65" s="28" t="str">
        <f>VLOOKUP(Table1[[#This Row],[District leadership has communicated clear actions they will take in response to previous staff survey results.]],Key!$A$44:$B$49,2,FALSE)</f>
        <v>Not Applicable</v>
      </c>
      <c r="G65" s="28" t="str">
        <f>VLOOKUP(Table1[[#This Row],[I feel safe at school.]],Key!$A$44:$B$49,2,FALSE)</f>
        <v>Not Applicable</v>
      </c>
      <c r="H65" s="28" t="str">
        <f>VLOOKUP(Table1[[#This Row],[The benefits provided by my district meet my needs. ]],Key!$A$44:$B$49,2,FALSE)</f>
        <v>Not Applicable</v>
      </c>
      <c r="I65" s="28" t="str">
        <f>VLOOKUP(Table1[[#This Row],[Someone seems to care about me at work. ]],Key!$A$44:$B$49,2,FALSE)</f>
        <v>Not Applicable</v>
      </c>
      <c r="J65" s="28" t="str">
        <f>VLOOKUP(Table1[[#This Row],[I have the materials and resources needed to do my job well. ]],Key!$A$44:$B$49,2,FALSE)</f>
        <v>Not Applicable</v>
      </c>
      <c r="K65" s="28" t="str">
        <f>VLOOKUP(Table1[[#This Row],[Most days, I have a manageable workload.]],Key!$A$44:$B$49,2,FALSE)</f>
        <v>Not Applicable</v>
      </c>
      <c r="L65" s="28" t="str">
        <f>VLOOKUP(Table1[[#This Row],[I have the training and skills I need to do my best at work.]],Key!$A$44:$B$49,2,FALSE)</f>
        <v>Not Applicable</v>
      </c>
      <c r="M65" s="28" t="str">
        <f>VLOOKUP(Table1[[#This Row],[I understand how my daily work contributes to my school district’s mission. ]],Key!$A$44:$B$49,2,FALSE)</f>
        <v>Not Applicable</v>
      </c>
      <c r="N65" s="28" t="str">
        <f>VLOOKUP(Table1[[#This Row],[My district’s mission and values are reflected in the actions of district leaders.]],Key!$A$44:$B$49,2,FALSE)</f>
        <v>Not Applicable</v>
      </c>
      <c r="O65" s="28" t="str">
        <f>VLOOKUP(Table1[[#This Row],[My district’s mission and values are reflected in the actions of school leaders.]],Key!$A$44:$B$49,2,FALSE)</f>
        <v>Not Applicable</v>
      </c>
      <c r="P65" s="28" t="str">
        <f>VLOOKUP(Table1[[#This Row],[I am treated fairly by district leaders.]],Key!$A$44:$B$49,2,FALSE)</f>
        <v>Not Applicable</v>
      </c>
      <c r="Q65" s="28" t="str">
        <f>VLOOKUP(Table1[[#This Row],[I am treated fairly by school leaders.]],Key!$A$44:$B$49,2,FALSE)</f>
        <v>Not Applicable</v>
      </c>
      <c r="R65" s="28" t="str">
        <f>VLOOKUP(Table1[[#This Row],[I am treated fairly by my colleagues.]],Key!$A$44:$B$49,2,FALSE)</f>
        <v>Not Applicable</v>
      </c>
      <c r="S65" s="28" t="str">
        <f>VLOOKUP(Table1[[#This Row],[I have ownership and control over my work.]],Key!$A$44:$B$49,2,FALSE)</f>
        <v>Not Applicable</v>
      </c>
      <c r="T65" s="28" t="str">
        <f>VLOOKUP(Table1[[#This Row],[My opinions are heard and valued by district leaders.]],Key!$A$44:$B$49,2,FALSE)</f>
        <v>Not Applicable</v>
      </c>
      <c r="U65" s="28" t="str">
        <f>VLOOKUP(Table1[[#This Row],[My opinions are heard and valued by school leaders.]],Key!$A$44:$B$49,2,FALSE)</f>
        <v>Not Applicable</v>
      </c>
      <c r="V65" s="28" t="str">
        <f>VLOOKUP(Table1[[#This Row],[In my current role, I get to do what I do best every day.]],Key!$A$44:$B$49,2,FALSE)</f>
        <v>Not Applicable</v>
      </c>
      <c r="W65" s="28" t="str">
        <f>VLOOKUP(Table1[[#This Row],[District staff are recognized for excellent work by district leaders.]],Key!$A$44:$B$49,2,FALSE)</f>
        <v>Not Applicable</v>
      </c>
      <c r="X65" s="28" t="str">
        <f>VLOOKUP(Table1[[#This Row],[District staff are recognized for excellent work by school leaders.]],Key!$A$44:$B$49,2,FALSE)</f>
        <v>Not Applicable</v>
      </c>
      <c r="Y65" s="28" t="str">
        <f>VLOOKUP(Table1[[#This Row],[I feel valued for my work as a district employee.]],Key!$A$44:$B$49,2,FALSE)</f>
        <v>Not Applicable</v>
      </c>
      <c r="Z65" s="28" t="str">
        <f>VLOOKUP(Table1[[#This Row],[In the past week, I’ve received recognition for doing my job well.]],Key!$A$44:$B$49,2,FALSE)</f>
        <v>Not Applicable</v>
      </c>
      <c r="AA65" s="28" t="str">
        <f>VLOOKUP(Table1[[#This Row],[In the past year, my district has provided opportunities for me to learn and grow as a district employee. ]],Key!$A$44:$B$49,2,FALSE)</f>
        <v>Not Applicable</v>
      </c>
      <c r="AB65" s="28" t="str">
        <f>VLOOKUP(Table1[[#This Row],[My direct supervisor supports my career aspirations and goals.]],Key!$A$44:$B$49,2,FALSE)</f>
        <v>Not Applicable</v>
      </c>
      <c r="AC65" s="28" t="str">
        <f>VLOOKUP(Table1[[#This Row],[I see a path for professional advancement in my district.]],Key!$A$44:$B$49,2,FALSE)</f>
        <v>Not Applicable</v>
      </c>
    </row>
    <row r="66" spans="1:29" ht="13.75" thickBot="1" x14ac:dyDescent="0.75">
      <c r="A66" s="5">
        <v>64</v>
      </c>
      <c r="B66" s="65" t="e">
        <f>Table1[[#This Row],[School Number]]</f>
        <v>#N/A</v>
      </c>
      <c r="C66" s="64">
        <f>Table1[[#This Row],[School Name]]</f>
        <v>0</v>
      </c>
      <c r="D66" s="28" t="str">
        <f>VLOOKUP(Table1[[#This Row],[How would you rate your overall satisfaction level with: My School District]],Key!$A$36:$B$41,2,FALSE)</f>
        <v>Not Applicable</v>
      </c>
      <c r="E66" s="28" t="str">
        <f>VLOOKUP(Table1[[#This Row],[How would you rate your overall satisfaction level with: My School]],Key!$A$36:$B$41,2,FALSE)</f>
        <v>Not Applicable</v>
      </c>
      <c r="F66" s="28" t="str">
        <f>VLOOKUP(Table1[[#This Row],[District leadership has communicated clear actions they will take in response to previous staff survey results.]],Key!$A$44:$B$49,2,FALSE)</f>
        <v>Not Applicable</v>
      </c>
      <c r="G66" s="28" t="str">
        <f>VLOOKUP(Table1[[#This Row],[I feel safe at school.]],Key!$A$44:$B$49,2,FALSE)</f>
        <v>Not Applicable</v>
      </c>
      <c r="H66" s="28" t="str">
        <f>VLOOKUP(Table1[[#This Row],[The benefits provided by my district meet my needs. ]],Key!$A$44:$B$49,2,FALSE)</f>
        <v>Not Applicable</v>
      </c>
      <c r="I66" s="28" t="str">
        <f>VLOOKUP(Table1[[#This Row],[Someone seems to care about me at work. ]],Key!$A$44:$B$49,2,FALSE)</f>
        <v>Not Applicable</v>
      </c>
      <c r="J66" s="28" t="str">
        <f>VLOOKUP(Table1[[#This Row],[I have the materials and resources needed to do my job well. ]],Key!$A$44:$B$49,2,FALSE)</f>
        <v>Not Applicable</v>
      </c>
      <c r="K66" s="28" t="str">
        <f>VLOOKUP(Table1[[#This Row],[Most days, I have a manageable workload.]],Key!$A$44:$B$49,2,FALSE)</f>
        <v>Not Applicable</v>
      </c>
      <c r="L66" s="28" t="str">
        <f>VLOOKUP(Table1[[#This Row],[I have the training and skills I need to do my best at work.]],Key!$A$44:$B$49,2,FALSE)</f>
        <v>Not Applicable</v>
      </c>
      <c r="M66" s="28" t="str">
        <f>VLOOKUP(Table1[[#This Row],[I understand how my daily work contributes to my school district’s mission. ]],Key!$A$44:$B$49,2,FALSE)</f>
        <v>Not Applicable</v>
      </c>
      <c r="N66" s="28" t="str">
        <f>VLOOKUP(Table1[[#This Row],[My district’s mission and values are reflected in the actions of district leaders.]],Key!$A$44:$B$49,2,FALSE)</f>
        <v>Not Applicable</v>
      </c>
      <c r="O66" s="28" t="str">
        <f>VLOOKUP(Table1[[#This Row],[My district’s mission and values are reflected in the actions of school leaders.]],Key!$A$44:$B$49,2,FALSE)</f>
        <v>Not Applicable</v>
      </c>
      <c r="P66" s="28" t="str">
        <f>VLOOKUP(Table1[[#This Row],[I am treated fairly by district leaders.]],Key!$A$44:$B$49,2,FALSE)</f>
        <v>Not Applicable</v>
      </c>
      <c r="Q66" s="28" t="str">
        <f>VLOOKUP(Table1[[#This Row],[I am treated fairly by school leaders.]],Key!$A$44:$B$49,2,FALSE)</f>
        <v>Not Applicable</v>
      </c>
      <c r="R66" s="28" t="str">
        <f>VLOOKUP(Table1[[#This Row],[I am treated fairly by my colleagues.]],Key!$A$44:$B$49,2,FALSE)</f>
        <v>Not Applicable</v>
      </c>
      <c r="S66" s="28" t="str">
        <f>VLOOKUP(Table1[[#This Row],[I have ownership and control over my work.]],Key!$A$44:$B$49,2,FALSE)</f>
        <v>Not Applicable</v>
      </c>
      <c r="T66" s="28" t="str">
        <f>VLOOKUP(Table1[[#This Row],[My opinions are heard and valued by district leaders.]],Key!$A$44:$B$49,2,FALSE)</f>
        <v>Not Applicable</v>
      </c>
      <c r="U66" s="28" t="str">
        <f>VLOOKUP(Table1[[#This Row],[My opinions are heard and valued by school leaders.]],Key!$A$44:$B$49,2,FALSE)</f>
        <v>Not Applicable</v>
      </c>
      <c r="V66" s="28" t="str">
        <f>VLOOKUP(Table1[[#This Row],[In my current role, I get to do what I do best every day.]],Key!$A$44:$B$49,2,FALSE)</f>
        <v>Not Applicable</v>
      </c>
      <c r="W66" s="28" t="str">
        <f>VLOOKUP(Table1[[#This Row],[District staff are recognized for excellent work by district leaders.]],Key!$A$44:$B$49,2,FALSE)</f>
        <v>Not Applicable</v>
      </c>
      <c r="X66" s="28" t="str">
        <f>VLOOKUP(Table1[[#This Row],[District staff are recognized for excellent work by school leaders.]],Key!$A$44:$B$49,2,FALSE)</f>
        <v>Not Applicable</v>
      </c>
      <c r="Y66" s="28" t="str">
        <f>VLOOKUP(Table1[[#This Row],[I feel valued for my work as a district employee.]],Key!$A$44:$B$49,2,FALSE)</f>
        <v>Not Applicable</v>
      </c>
      <c r="Z66" s="28" t="str">
        <f>VLOOKUP(Table1[[#This Row],[In the past week, I’ve received recognition for doing my job well.]],Key!$A$44:$B$49,2,FALSE)</f>
        <v>Not Applicable</v>
      </c>
      <c r="AA66" s="28" t="str">
        <f>VLOOKUP(Table1[[#This Row],[In the past year, my district has provided opportunities for me to learn and grow as a district employee. ]],Key!$A$44:$B$49,2,FALSE)</f>
        <v>Not Applicable</v>
      </c>
      <c r="AB66" s="28" t="str">
        <f>VLOOKUP(Table1[[#This Row],[My direct supervisor supports my career aspirations and goals.]],Key!$A$44:$B$49,2,FALSE)</f>
        <v>Not Applicable</v>
      </c>
      <c r="AC66" s="28" t="str">
        <f>VLOOKUP(Table1[[#This Row],[I see a path for professional advancement in my district.]],Key!$A$44:$B$49,2,FALSE)</f>
        <v>Not Applicable</v>
      </c>
    </row>
    <row r="67" spans="1:29" ht="13.75" thickBot="1" x14ac:dyDescent="0.75">
      <c r="A67" s="5">
        <v>65</v>
      </c>
      <c r="B67" s="65" t="e">
        <f>Table1[[#This Row],[School Number]]</f>
        <v>#N/A</v>
      </c>
      <c r="C67" s="64">
        <f>Table1[[#This Row],[School Name]]</f>
        <v>0</v>
      </c>
      <c r="D67" s="28" t="str">
        <f>VLOOKUP(Table1[[#This Row],[How would you rate your overall satisfaction level with: My School District]],Key!$A$36:$B$41,2,FALSE)</f>
        <v>Not Applicable</v>
      </c>
      <c r="E67" s="28" t="str">
        <f>VLOOKUP(Table1[[#This Row],[How would you rate your overall satisfaction level with: My School]],Key!$A$36:$B$41,2,FALSE)</f>
        <v>Not Applicable</v>
      </c>
      <c r="F67" s="28" t="str">
        <f>VLOOKUP(Table1[[#This Row],[District leadership has communicated clear actions they will take in response to previous staff survey results.]],Key!$A$44:$B$49,2,FALSE)</f>
        <v>Not Applicable</v>
      </c>
      <c r="G67" s="28" t="str">
        <f>VLOOKUP(Table1[[#This Row],[I feel safe at school.]],Key!$A$44:$B$49,2,FALSE)</f>
        <v>Not Applicable</v>
      </c>
      <c r="H67" s="28" t="str">
        <f>VLOOKUP(Table1[[#This Row],[The benefits provided by my district meet my needs. ]],Key!$A$44:$B$49,2,FALSE)</f>
        <v>Not Applicable</v>
      </c>
      <c r="I67" s="28" t="str">
        <f>VLOOKUP(Table1[[#This Row],[Someone seems to care about me at work. ]],Key!$A$44:$B$49,2,FALSE)</f>
        <v>Not Applicable</v>
      </c>
      <c r="J67" s="28" t="str">
        <f>VLOOKUP(Table1[[#This Row],[I have the materials and resources needed to do my job well. ]],Key!$A$44:$B$49,2,FALSE)</f>
        <v>Not Applicable</v>
      </c>
      <c r="K67" s="28" t="str">
        <f>VLOOKUP(Table1[[#This Row],[Most days, I have a manageable workload.]],Key!$A$44:$B$49,2,FALSE)</f>
        <v>Not Applicable</v>
      </c>
      <c r="L67" s="28" t="str">
        <f>VLOOKUP(Table1[[#This Row],[I have the training and skills I need to do my best at work.]],Key!$A$44:$B$49,2,FALSE)</f>
        <v>Not Applicable</v>
      </c>
      <c r="M67" s="28" t="str">
        <f>VLOOKUP(Table1[[#This Row],[I understand how my daily work contributes to my school district’s mission. ]],Key!$A$44:$B$49,2,FALSE)</f>
        <v>Not Applicable</v>
      </c>
      <c r="N67" s="28" t="str">
        <f>VLOOKUP(Table1[[#This Row],[My district’s mission and values are reflected in the actions of district leaders.]],Key!$A$44:$B$49,2,FALSE)</f>
        <v>Not Applicable</v>
      </c>
      <c r="O67" s="28" t="str">
        <f>VLOOKUP(Table1[[#This Row],[My district’s mission and values are reflected in the actions of school leaders.]],Key!$A$44:$B$49,2,FALSE)</f>
        <v>Not Applicable</v>
      </c>
      <c r="P67" s="28" t="str">
        <f>VLOOKUP(Table1[[#This Row],[I am treated fairly by district leaders.]],Key!$A$44:$B$49,2,FALSE)</f>
        <v>Not Applicable</v>
      </c>
      <c r="Q67" s="28" t="str">
        <f>VLOOKUP(Table1[[#This Row],[I am treated fairly by school leaders.]],Key!$A$44:$B$49,2,FALSE)</f>
        <v>Not Applicable</v>
      </c>
      <c r="R67" s="28" t="str">
        <f>VLOOKUP(Table1[[#This Row],[I am treated fairly by my colleagues.]],Key!$A$44:$B$49,2,FALSE)</f>
        <v>Not Applicable</v>
      </c>
      <c r="S67" s="28" t="str">
        <f>VLOOKUP(Table1[[#This Row],[I have ownership and control over my work.]],Key!$A$44:$B$49,2,FALSE)</f>
        <v>Not Applicable</v>
      </c>
      <c r="T67" s="28" t="str">
        <f>VLOOKUP(Table1[[#This Row],[My opinions are heard and valued by district leaders.]],Key!$A$44:$B$49,2,FALSE)</f>
        <v>Not Applicable</v>
      </c>
      <c r="U67" s="28" t="str">
        <f>VLOOKUP(Table1[[#This Row],[My opinions are heard and valued by school leaders.]],Key!$A$44:$B$49,2,FALSE)</f>
        <v>Not Applicable</v>
      </c>
      <c r="V67" s="28" t="str">
        <f>VLOOKUP(Table1[[#This Row],[In my current role, I get to do what I do best every day.]],Key!$A$44:$B$49,2,FALSE)</f>
        <v>Not Applicable</v>
      </c>
      <c r="W67" s="28" t="str">
        <f>VLOOKUP(Table1[[#This Row],[District staff are recognized for excellent work by district leaders.]],Key!$A$44:$B$49,2,FALSE)</f>
        <v>Not Applicable</v>
      </c>
      <c r="X67" s="28" t="str">
        <f>VLOOKUP(Table1[[#This Row],[District staff are recognized for excellent work by school leaders.]],Key!$A$44:$B$49,2,FALSE)</f>
        <v>Not Applicable</v>
      </c>
      <c r="Y67" s="28" t="str">
        <f>VLOOKUP(Table1[[#This Row],[I feel valued for my work as a district employee.]],Key!$A$44:$B$49,2,FALSE)</f>
        <v>Not Applicable</v>
      </c>
      <c r="Z67" s="28" t="str">
        <f>VLOOKUP(Table1[[#This Row],[In the past week, I’ve received recognition for doing my job well.]],Key!$A$44:$B$49,2,FALSE)</f>
        <v>Not Applicable</v>
      </c>
      <c r="AA67" s="28" t="str">
        <f>VLOOKUP(Table1[[#This Row],[In the past year, my district has provided opportunities for me to learn and grow as a district employee. ]],Key!$A$44:$B$49,2,FALSE)</f>
        <v>Not Applicable</v>
      </c>
      <c r="AB67" s="28" t="str">
        <f>VLOOKUP(Table1[[#This Row],[My direct supervisor supports my career aspirations and goals.]],Key!$A$44:$B$49,2,FALSE)</f>
        <v>Not Applicable</v>
      </c>
      <c r="AC67" s="28" t="str">
        <f>VLOOKUP(Table1[[#This Row],[I see a path for professional advancement in my district.]],Key!$A$44:$B$49,2,FALSE)</f>
        <v>Not Applicable</v>
      </c>
    </row>
    <row r="68" spans="1:29" ht="13.75" thickBot="1" x14ac:dyDescent="0.75">
      <c r="A68" s="5">
        <v>66</v>
      </c>
      <c r="B68" s="65" t="e">
        <f>Table1[[#This Row],[School Number]]</f>
        <v>#N/A</v>
      </c>
      <c r="C68" s="64">
        <f>Table1[[#This Row],[School Name]]</f>
        <v>0</v>
      </c>
      <c r="D68" s="28" t="str">
        <f>VLOOKUP(Table1[[#This Row],[How would you rate your overall satisfaction level with: My School District]],Key!$A$36:$B$41,2,FALSE)</f>
        <v>Not Applicable</v>
      </c>
      <c r="E68" s="28" t="str">
        <f>VLOOKUP(Table1[[#This Row],[How would you rate your overall satisfaction level with: My School]],Key!$A$36:$B$41,2,FALSE)</f>
        <v>Not Applicable</v>
      </c>
      <c r="F68" s="28" t="str">
        <f>VLOOKUP(Table1[[#This Row],[District leadership has communicated clear actions they will take in response to previous staff survey results.]],Key!$A$44:$B$49,2,FALSE)</f>
        <v>Not Applicable</v>
      </c>
      <c r="G68" s="28" t="str">
        <f>VLOOKUP(Table1[[#This Row],[I feel safe at school.]],Key!$A$44:$B$49,2,FALSE)</f>
        <v>Not Applicable</v>
      </c>
      <c r="H68" s="28" t="str">
        <f>VLOOKUP(Table1[[#This Row],[The benefits provided by my district meet my needs. ]],Key!$A$44:$B$49,2,FALSE)</f>
        <v>Not Applicable</v>
      </c>
      <c r="I68" s="28" t="str">
        <f>VLOOKUP(Table1[[#This Row],[Someone seems to care about me at work. ]],Key!$A$44:$B$49,2,FALSE)</f>
        <v>Not Applicable</v>
      </c>
      <c r="J68" s="28" t="str">
        <f>VLOOKUP(Table1[[#This Row],[I have the materials and resources needed to do my job well. ]],Key!$A$44:$B$49,2,FALSE)</f>
        <v>Not Applicable</v>
      </c>
      <c r="K68" s="28" t="str">
        <f>VLOOKUP(Table1[[#This Row],[Most days, I have a manageable workload.]],Key!$A$44:$B$49,2,FALSE)</f>
        <v>Not Applicable</v>
      </c>
      <c r="L68" s="28" t="str">
        <f>VLOOKUP(Table1[[#This Row],[I have the training and skills I need to do my best at work.]],Key!$A$44:$B$49,2,FALSE)</f>
        <v>Not Applicable</v>
      </c>
      <c r="M68" s="28" t="str">
        <f>VLOOKUP(Table1[[#This Row],[I understand how my daily work contributes to my school district’s mission. ]],Key!$A$44:$B$49,2,FALSE)</f>
        <v>Not Applicable</v>
      </c>
      <c r="N68" s="28" t="str">
        <f>VLOOKUP(Table1[[#This Row],[My district’s mission and values are reflected in the actions of district leaders.]],Key!$A$44:$B$49,2,FALSE)</f>
        <v>Not Applicable</v>
      </c>
      <c r="O68" s="28" t="str">
        <f>VLOOKUP(Table1[[#This Row],[My district’s mission and values are reflected in the actions of school leaders.]],Key!$A$44:$B$49,2,FALSE)</f>
        <v>Not Applicable</v>
      </c>
      <c r="P68" s="28" t="str">
        <f>VLOOKUP(Table1[[#This Row],[I am treated fairly by district leaders.]],Key!$A$44:$B$49,2,FALSE)</f>
        <v>Not Applicable</v>
      </c>
      <c r="Q68" s="28" t="str">
        <f>VLOOKUP(Table1[[#This Row],[I am treated fairly by school leaders.]],Key!$A$44:$B$49,2,FALSE)</f>
        <v>Not Applicable</v>
      </c>
      <c r="R68" s="28" t="str">
        <f>VLOOKUP(Table1[[#This Row],[I am treated fairly by my colleagues.]],Key!$A$44:$B$49,2,FALSE)</f>
        <v>Not Applicable</v>
      </c>
      <c r="S68" s="28" t="str">
        <f>VLOOKUP(Table1[[#This Row],[I have ownership and control over my work.]],Key!$A$44:$B$49,2,FALSE)</f>
        <v>Not Applicable</v>
      </c>
      <c r="T68" s="28" t="str">
        <f>VLOOKUP(Table1[[#This Row],[My opinions are heard and valued by district leaders.]],Key!$A$44:$B$49,2,FALSE)</f>
        <v>Not Applicable</v>
      </c>
      <c r="U68" s="28" t="str">
        <f>VLOOKUP(Table1[[#This Row],[My opinions are heard and valued by school leaders.]],Key!$A$44:$B$49,2,FALSE)</f>
        <v>Not Applicable</v>
      </c>
      <c r="V68" s="28" t="str">
        <f>VLOOKUP(Table1[[#This Row],[In my current role, I get to do what I do best every day.]],Key!$A$44:$B$49,2,FALSE)</f>
        <v>Not Applicable</v>
      </c>
      <c r="W68" s="28" t="str">
        <f>VLOOKUP(Table1[[#This Row],[District staff are recognized for excellent work by district leaders.]],Key!$A$44:$B$49,2,FALSE)</f>
        <v>Not Applicable</v>
      </c>
      <c r="X68" s="28" t="str">
        <f>VLOOKUP(Table1[[#This Row],[District staff are recognized for excellent work by school leaders.]],Key!$A$44:$B$49,2,FALSE)</f>
        <v>Not Applicable</v>
      </c>
      <c r="Y68" s="28" t="str">
        <f>VLOOKUP(Table1[[#This Row],[I feel valued for my work as a district employee.]],Key!$A$44:$B$49,2,FALSE)</f>
        <v>Not Applicable</v>
      </c>
      <c r="Z68" s="28" t="str">
        <f>VLOOKUP(Table1[[#This Row],[In the past week, I’ve received recognition for doing my job well.]],Key!$A$44:$B$49,2,FALSE)</f>
        <v>Not Applicable</v>
      </c>
      <c r="AA68" s="28" t="str">
        <f>VLOOKUP(Table1[[#This Row],[In the past year, my district has provided opportunities for me to learn and grow as a district employee. ]],Key!$A$44:$B$49,2,FALSE)</f>
        <v>Not Applicable</v>
      </c>
      <c r="AB68" s="28" t="str">
        <f>VLOOKUP(Table1[[#This Row],[My direct supervisor supports my career aspirations and goals.]],Key!$A$44:$B$49,2,FALSE)</f>
        <v>Not Applicable</v>
      </c>
      <c r="AC68" s="28" t="str">
        <f>VLOOKUP(Table1[[#This Row],[I see a path for professional advancement in my district.]],Key!$A$44:$B$49,2,FALSE)</f>
        <v>Not Applicable</v>
      </c>
    </row>
    <row r="69" spans="1:29" ht="13.75" thickBot="1" x14ac:dyDescent="0.75">
      <c r="A69" s="5">
        <v>67</v>
      </c>
      <c r="B69" s="65" t="e">
        <f>Table1[[#This Row],[School Number]]</f>
        <v>#N/A</v>
      </c>
      <c r="C69" s="64">
        <f>Table1[[#This Row],[School Name]]</f>
        <v>0</v>
      </c>
      <c r="D69" s="28" t="str">
        <f>VLOOKUP(Table1[[#This Row],[How would you rate your overall satisfaction level with: My School District]],Key!$A$36:$B$41,2,FALSE)</f>
        <v>Not Applicable</v>
      </c>
      <c r="E69" s="28" t="str">
        <f>VLOOKUP(Table1[[#This Row],[How would you rate your overall satisfaction level with: My School]],Key!$A$36:$B$41,2,FALSE)</f>
        <v>Not Applicable</v>
      </c>
      <c r="F69" s="28" t="str">
        <f>VLOOKUP(Table1[[#This Row],[District leadership has communicated clear actions they will take in response to previous staff survey results.]],Key!$A$44:$B$49,2,FALSE)</f>
        <v>Not Applicable</v>
      </c>
      <c r="G69" s="28" t="str">
        <f>VLOOKUP(Table1[[#This Row],[I feel safe at school.]],Key!$A$44:$B$49,2,FALSE)</f>
        <v>Not Applicable</v>
      </c>
      <c r="H69" s="28" t="str">
        <f>VLOOKUP(Table1[[#This Row],[The benefits provided by my district meet my needs. ]],Key!$A$44:$B$49,2,FALSE)</f>
        <v>Not Applicable</v>
      </c>
      <c r="I69" s="28" t="str">
        <f>VLOOKUP(Table1[[#This Row],[Someone seems to care about me at work. ]],Key!$A$44:$B$49,2,FALSE)</f>
        <v>Not Applicable</v>
      </c>
      <c r="J69" s="28" t="str">
        <f>VLOOKUP(Table1[[#This Row],[I have the materials and resources needed to do my job well. ]],Key!$A$44:$B$49,2,FALSE)</f>
        <v>Not Applicable</v>
      </c>
      <c r="K69" s="28" t="str">
        <f>VLOOKUP(Table1[[#This Row],[Most days, I have a manageable workload.]],Key!$A$44:$B$49,2,FALSE)</f>
        <v>Not Applicable</v>
      </c>
      <c r="L69" s="28" t="str">
        <f>VLOOKUP(Table1[[#This Row],[I have the training and skills I need to do my best at work.]],Key!$A$44:$B$49,2,FALSE)</f>
        <v>Not Applicable</v>
      </c>
      <c r="M69" s="28" t="str">
        <f>VLOOKUP(Table1[[#This Row],[I understand how my daily work contributes to my school district’s mission. ]],Key!$A$44:$B$49,2,FALSE)</f>
        <v>Not Applicable</v>
      </c>
      <c r="N69" s="28" t="str">
        <f>VLOOKUP(Table1[[#This Row],[My district’s mission and values are reflected in the actions of district leaders.]],Key!$A$44:$B$49,2,FALSE)</f>
        <v>Not Applicable</v>
      </c>
      <c r="O69" s="28" t="str">
        <f>VLOOKUP(Table1[[#This Row],[My district’s mission and values are reflected in the actions of school leaders.]],Key!$A$44:$B$49,2,FALSE)</f>
        <v>Not Applicable</v>
      </c>
      <c r="P69" s="28" t="str">
        <f>VLOOKUP(Table1[[#This Row],[I am treated fairly by district leaders.]],Key!$A$44:$B$49,2,FALSE)</f>
        <v>Not Applicable</v>
      </c>
      <c r="Q69" s="28" t="str">
        <f>VLOOKUP(Table1[[#This Row],[I am treated fairly by school leaders.]],Key!$A$44:$B$49,2,FALSE)</f>
        <v>Not Applicable</v>
      </c>
      <c r="R69" s="28" t="str">
        <f>VLOOKUP(Table1[[#This Row],[I am treated fairly by my colleagues.]],Key!$A$44:$B$49,2,FALSE)</f>
        <v>Not Applicable</v>
      </c>
      <c r="S69" s="28" t="str">
        <f>VLOOKUP(Table1[[#This Row],[I have ownership and control over my work.]],Key!$A$44:$B$49,2,FALSE)</f>
        <v>Not Applicable</v>
      </c>
      <c r="T69" s="28" t="str">
        <f>VLOOKUP(Table1[[#This Row],[My opinions are heard and valued by district leaders.]],Key!$A$44:$B$49,2,FALSE)</f>
        <v>Not Applicable</v>
      </c>
      <c r="U69" s="28" t="str">
        <f>VLOOKUP(Table1[[#This Row],[My opinions are heard and valued by school leaders.]],Key!$A$44:$B$49,2,FALSE)</f>
        <v>Not Applicable</v>
      </c>
      <c r="V69" s="28" t="str">
        <f>VLOOKUP(Table1[[#This Row],[In my current role, I get to do what I do best every day.]],Key!$A$44:$B$49,2,FALSE)</f>
        <v>Not Applicable</v>
      </c>
      <c r="W69" s="28" t="str">
        <f>VLOOKUP(Table1[[#This Row],[District staff are recognized for excellent work by district leaders.]],Key!$A$44:$B$49,2,FALSE)</f>
        <v>Not Applicable</v>
      </c>
      <c r="X69" s="28" t="str">
        <f>VLOOKUP(Table1[[#This Row],[District staff are recognized for excellent work by school leaders.]],Key!$A$44:$B$49,2,FALSE)</f>
        <v>Not Applicable</v>
      </c>
      <c r="Y69" s="28" t="str">
        <f>VLOOKUP(Table1[[#This Row],[I feel valued for my work as a district employee.]],Key!$A$44:$B$49,2,FALSE)</f>
        <v>Not Applicable</v>
      </c>
      <c r="Z69" s="28" t="str">
        <f>VLOOKUP(Table1[[#This Row],[In the past week, I’ve received recognition for doing my job well.]],Key!$A$44:$B$49,2,FALSE)</f>
        <v>Not Applicable</v>
      </c>
      <c r="AA69" s="28" t="str">
        <f>VLOOKUP(Table1[[#This Row],[In the past year, my district has provided opportunities for me to learn and grow as a district employee. ]],Key!$A$44:$B$49,2,FALSE)</f>
        <v>Not Applicable</v>
      </c>
      <c r="AB69" s="28" t="str">
        <f>VLOOKUP(Table1[[#This Row],[My direct supervisor supports my career aspirations and goals.]],Key!$A$44:$B$49,2,FALSE)</f>
        <v>Not Applicable</v>
      </c>
      <c r="AC69" s="28" t="str">
        <f>VLOOKUP(Table1[[#This Row],[I see a path for professional advancement in my district.]],Key!$A$44:$B$49,2,FALSE)</f>
        <v>Not Applicable</v>
      </c>
    </row>
    <row r="70" spans="1:29" ht="13.75" thickBot="1" x14ac:dyDescent="0.75">
      <c r="A70" s="5">
        <v>68</v>
      </c>
      <c r="B70" s="65" t="e">
        <f>Table1[[#This Row],[School Number]]</f>
        <v>#N/A</v>
      </c>
      <c r="C70" s="64">
        <f>Table1[[#This Row],[School Name]]</f>
        <v>0</v>
      </c>
      <c r="D70" s="28" t="str">
        <f>VLOOKUP(Table1[[#This Row],[How would you rate your overall satisfaction level with: My School District]],Key!$A$36:$B$41,2,FALSE)</f>
        <v>Not Applicable</v>
      </c>
      <c r="E70" s="28" t="str">
        <f>VLOOKUP(Table1[[#This Row],[How would you rate your overall satisfaction level with: My School]],Key!$A$36:$B$41,2,FALSE)</f>
        <v>Not Applicable</v>
      </c>
      <c r="F70" s="28" t="str">
        <f>VLOOKUP(Table1[[#This Row],[District leadership has communicated clear actions they will take in response to previous staff survey results.]],Key!$A$44:$B$49,2,FALSE)</f>
        <v>Not Applicable</v>
      </c>
      <c r="G70" s="28" t="str">
        <f>VLOOKUP(Table1[[#This Row],[I feel safe at school.]],Key!$A$44:$B$49,2,FALSE)</f>
        <v>Not Applicable</v>
      </c>
      <c r="H70" s="28" t="str">
        <f>VLOOKUP(Table1[[#This Row],[The benefits provided by my district meet my needs. ]],Key!$A$44:$B$49,2,FALSE)</f>
        <v>Not Applicable</v>
      </c>
      <c r="I70" s="28" t="str">
        <f>VLOOKUP(Table1[[#This Row],[Someone seems to care about me at work. ]],Key!$A$44:$B$49,2,FALSE)</f>
        <v>Not Applicable</v>
      </c>
      <c r="J70" s="28" t="str">
        <f>VLOOKUP(Table1[[#This Row],[I have the materials and resources needed to do my job well. ]],Key!$A$44:$B$49,2,FALSE)</f>
        <v>Not Applicable</v>
      </c>
      <c r="K70" s="28" t="str">
        <f>VLOOKUP(Table1[[#This Row],[Most days, I have a manageable workload.]],Key!$A$44:$B$49,2,FALSE)</f>
        <v>Not Applicable</v>
      </c>
      <c r="L70" s="28" t="str">
        <f>VLOOKUP(Table1[[#This Row],[I have the training and skills I need to do my best at work.]],Key!$A$44:$B$49,2,FALSE)</f>
        <v>Not Applicable</v>
      </c>
      <c r="M70" s="28" t="str">
        <f>VLOOKUP(Table1[[#This Row],[I understand how my daily work contributes to my school district’s mission. ]],Key!$A$44:$B$49,2,FALSE)</f>
        <v>Not Applicable</v>
      </c>
      <c r="N70" s="28" t="str">
        <f>VLOOKUP(Table1[[#This Row],[My district’s mission and values are reflected in the actions of district leaders.]],Key!$A$44:$B$49,2,FALSE)</f>
        <v>Not Applicable</v>
      </c>
      <c r="O70" s="28" t="str">
        <f>VLOOKUP(Table1[[#This Row],[My district’s mission and values are reflected in the actions of school leaders.]],Key!$A$44:$B$49,2,FALSE)</f>
        <v>Not Applicable</v>
      </c>
      <c r="P70" s="28" t="str">
        <f>VLOOKUP(Table1[[#This Row],[I am treated fairly by district leaders.]],Key!$A$44:$B$49,2,FALSE)</f>
        <v>Not Applicable</v>
      </c>
      <c r="Q70" s="28" t="str">
        <f>VLOOKUP(Table1[[#This Row],[I am treated fairly by school leaders.]],Key!$A$44:$B$49,2,FALSE)</f>
        <v>Not Applicable</v>
      </c>
      <c r="R70" s="28" t="str">
        <f>VLOOKUP(Table1[[#This Row],[I am treated fairly by my colleagues.]],Key!$A$44:$B$49,2,FALSE)</f>
        <v>Not Applicable</v>
      </c>
      <c r="S70" s="28" t="str">
        <f>VLOOKUP(Table1[[#This Row],[I have ownership and control over my work.]],Key!$A$44:$B$49,2,FALSE)</f>
        <v>Not Applicable</v>
      </c>
      <c r="T70" s="28" t="str">
        <f>VLOOKUP(Table1[[#This Row],[My opinions are heard and valued by district leaders.]],Key!$A$44:$B$49,2,FALSE)</f>
        <v>Not Applicable</v>
      </c>
      <c r="U70" s="28" t="str">
        <f>VLOOKUP(Table1[[#This Row],[My opinions are heard and valued by school leaders.]],Key!$A$44:$B$49,2,FALSE)</f>
        <v>Not Applicable</v>
      </c>
      <c r="V70" s="28" t="str">
        <f>VLOOKUP(Table1[[#This Row],[In my current role, I get to do what I do best every day.]],Key!$A$44:$B$49,2,FALSE)</f>
        <v>Not Applicable</v>
      </c>
      <c r="W70" s="28" t="str">
        <f>VLOOKUP(Table1[[#This Row],[District staff are recognized for excellent work by district leaders.]],Key!$A$44:$B$49,2,FALSE)</f>
        <v>Not Applicable</v>
      </c>
      <c r="X70" s="28" t="str">
        <f>VLOOKUP(Table1[[#This Row],[District staff are recognized for excellent work by school leaders.]],Key!$A$44:$B$49,2,FALSE)</f>
        <v>Not Applicable</v>
      </c>
      <c r="Y70" s="28" t="str">
        <f>VLOOKUP(Table1[[#This Row],[I feel valued for my work as a district employee.]],Key!$A$44:$B$49,2,FALSE)</f>
        <v>Not Applicable</v>
      </c>
      <c r="Z70" s="28" t="str">
        <f>VLOOKUP(Table1[[#This Row],[In the past week, I’ve received recognition for doing my job well.]],Key!$A$44:$B$49,2,FALSE)</f>
        <v>Not Applicable</v>
      </c>
      <c r="AA70" s="28" t="str">
        <f>VLOOKUP(Table1[[#This Row],[In the past year, my district has provided opportunities for me to learn and grow as a district employee. ]],Key!$A$44:$B$49,2,FALSE)</f>
        <v>Not Applicable</v>
      </c>
      <c r="AB70" s="28" t="str">
        <f>VLOOKUP(Table1[[#This Row],[My direct supervisor supports my career aspirations and goals.]],Key!$A$44:$B$49,2,FALSE)</f>
        <v>Not Applicable</v>
      </c>
      <c r="AC70" s="28" t="str">
        <f>VLOOKUP(Table1[[#This Row],[I see a path for professional advancement in my district.]],Key!$A$44:$B$49,2,FALSE)</f>
        <v>Not Applicable</v>
      </c>
    </row>
    <row r="71" spans="1:29" ht="13.75" thickBot="1" x14ac:dyDescent="0.75">
      <c r="A71" s="5">
        <v>69</v>
      </c>
      <c r="B71" s="65" t="e">
        <f>Table1[[#This Row],[School Number]]</f>
        <v>#N/A</v>
      </c>
      <c r="C71" s="64">
        <f>Table1[[#This Row],[School Name]]</f>
        <v>0</v>
      </c>
      <c r="D71" s="28" t="str">
        <f>VLOOKUP(Table1[[#This Row],[How would you rate your overall satisfaction level with: My School District]],Key!$A$36:$B$41,2,FALSE)</f>
        <v>Not Applicable</v>
      </c>
      <c r="E71" s="28" t="str">
        <f>VLOOKUP(Table1[[#This Row],[How would you rate your overall satisfaction level with: My School]],Key!$A$36:$B$41,2,FALSE)</f>
        <v>Not Applicable</v>
      </c>
      <c r="F71" s="28" t="str">
        <f>VLOOKUP(Table1[[#This Row],[District leadership has communicated clear actions they will take in response to previous staff survey results.]],Key!$A$44:$B$49,2,FALSE)</f>
        <v>Not Applicable</v>
      </c>
      <c r="G71" s="28" t="str">
        <f>VLOOKUP(Table1[[#This Row],[I feel safe at school.]],Key!$A$44:$B$49,2,FALSE)</f>
        <v>Not Applicable</v>
      </c>
      <c r="H71" s="28" t="str">
        <f>VLOOKUP(Table1[[#This Row],[The benefits provided by my district meet my needs. ]],Key!$A$44:$B$49,2,FALSE)</f>
        <v>Not Applicable</v>
      </c>
      <c r="I71" s="28" t="str">
        <f>VLOOKUP(Table1[[#This Row],[Someone seems to care about me at work. ]],Key!$A$44:$B$49,2,FALSE)</f>
        <v>Not Applicable</v>
      </c>
      <c r="J71" s="28" t="str">
        <f>VLOOKUP(Table1[[#This Row],[I have the materials and resources needed to do my job well. ]],Key!$A$44:$B$49,2,FALSE)</f>
        <v>Not Applicable</v>
      </c>
      <c r="K71" s="28" t="str">
        <f>VLOOKUP(Table1[[#This Row],[Most days, I have a manageable workload.]],Key!$A$44:$B$49,2,FALSE)</f>
        <v>Not Applicable</v>
      </c>
      <c r="L71" s="28" t="str">
        <f>VLOOKUP(Table1[[#This Row],[I have the training and skills I need to do my best at work.]],Key!$A$44:$B$49,2,FALSE)</f>
        <v>Not Applicable</v>
      </c>
      <c r="M71" s="28" t="str">
        <f>VLOOKUP(Table1[[#This Row],[I understand how my daily work contributes to my school district’s mission. ]],Key!$A$44:$B$49,2,FALSE)</f>
        <v>Not Applicable</v>
      </c>
      <c r="N71" s="28" t="str">
        <f>VLOOKUP(Table1[[#This Row],[My district’s mission and values are reflected in the actions of district leaders.]],Key!$A$44:$B$49,2,FALSE)</f>
        <v>Not Applicable</v>
      </c>
      <c r="O71" s="28" t="str">
        <f>VLOOKUP(Table1[[#This Row],[My district’s mission and values are reflected in the actions of school leaders.]],Key!$A$44:$B$49,2,FALSE)</f>
        <v>Not Applicable</v>
      </c>
      <c r="P71" s="28" t="str">
        <f>VLOOKUP(Table1[[#This Row],[I am treated fairly by district leaders.]],Key!$A$44:$B$49,2,FALSE)</f>
        <v>Not Applicable</v>
      </c>
      <c r="Q71" s="28" t="str">
        <f>VLOOKUP(Table1[[#This Row],[I am treated fairly by school leaders.]],Key!$A$44:$B$49,2,FALSE)</f>
        <v>Not Applicable</v>
      </c>
      <c r="R71" s="28" t="str">
        <f>VLOOKUP(Table1[[#This Row],[I am treated fairly by my colleagues.]],Key!$A$44:$B$49,2,FALSE)</f>
        <v>Not Applicable</v>
      </c>
      <c r="S71" s="28" t="str">
        <f>VLOOKUP(Table1[[#This Row],[I have ownership and control over my work.]],Key!$A$44:$B$49,2,FALSE)</f>
        <v>Not Applicable</v>
      </c>
      <c r="T71" s="28" t="str">
        <f>VLOOKUP(Table1[[#This Row],[My opinions are heard and valued by district leaders.]],Key!$A$44:$B$49,2,FALSE)</f>
        <v>Not Applicable</v>
      </c>
      <c r="U71" s="28" t="str">
        <f>VLOOKUP(Table1[[#This Row],[My opinions are heard and valued by school leaders.]],Key!$A$44:$B$49,2,FALSE)</f>
        <v>Not Applicable</v>
      </c>
      <c r="V71" s="28" t="str">
        <f>VLOOKUP(Table1[[#This Row],[In my current role, I get to do what I do best every day.]],Key!$A$44:$B$49,2,FALSE)</f>
        <v>Not Applicable</v>
      </c>
      <c r="W71" s="28" t="str">
        <f>VLOOKUP(Table1[[#This Row],[District staff are recognized for excellent work by district leaders.]],Key!$A$44:$B$49,2,FALSE)</f>
        <v>Not Applicable</v>
      </c>
      <c r="X71" s="28" t="str">
        <f>VLOOKUP(Table1[[#This Row],[District staff are recognized for excellent work by school leaders.]],Key!$A$44:$B$49,2,FALSE)</f>
        <v>Not Applicable</v>
      </c>
      <c r="Y71" s="28" t="str">
        <f>VLOOKUP(Table1[[#This Row],[I feel valued for my work as a district employee.]],Key!$A$44:$B$49,2,FALSE)</f>
        <v>Not Applicable</v>
      </c>
      <c r="Z71" s="28" t="str">
        <f>VLOOKUP(Table1[[#This Row],[In the past week, I’ve received recognition for doing my job well.]],Key!$A$44:$B$49,2,FALSE)</f>
        <v>Not Applicable</v>
      </c>
      <c r="AA71" s="28" t="str">
        <f>VLOOKUP(Table1[[#This Row],[In the past year, my district has provided opportunities for me to learn and grow as a district employee. ]],Key!$A$44:$B$49,2,FALSE)</f>
        <v>Not Applicable</v>
      </c>
      <c r="AB71" s="28" t="str">
        <f>VLOOKUP(Table1[[#This Row],[My direct supervisor supports my career aspirations and goals.]],Key!$A$44:$B$49,2,FALSE)</f>
        <v>Not Applicable</v>
      </c>
      <c r="AC71" s="28" t="str">
        <f>VLOOKUP(Table1[[#This Row],[I see a path for professional advancement in my district.]],Key!$A$44:$B$49,2,FALSE)</f>
        <v>Not Applicable</v>
      </c>
    </row>
    <row r="72" spans="1:29" ht="13.75" thickBot="1" x14ac:dyDescent="0.75">
      <c r="A72" s="5">
        <v>70</v>
      </c>
      <c r="B72" s="65" t="e">
        <f>Table1[[#This Row],[School Number]]</f>
        <v>#N/A</v>
      </c>
      <c r="C72" s="64">
        <f>Table1[[#This Row],[School Name]]</f>
        <v>0</v>
      </c>
      <c r="D72" s="28" t="str">
        <f>VLOOKUP(Table1[[#This Row],[How would you rate your overall satisfaction level with: My School District]],Key!$A$36:$B$41,2,FALSE)</f>
        <v>Not Applicable</v>
      </c>
      <c r="E72" s="28" t="str">
        <f>VLOOKUP(Table1[[#This Row],[How would you rate your overall satisfaction level with: My School]],Key!$A$36:$B$41,2,FALSE)</f>
        <v>Not Applicable</v>
      </c>
      <c r="F72" s="28" t="str">
        <f>VLOOKUP(Table1[[#This Row],[District leadership has communicated clear actions they will take in response to previous staff survey results.]],Key!$A$44:$B$49,2,FALSE)</f>
        <v>Not Applicable</v>
      </c>
      <c r="G72" s="28" t="str">
        <f>VLOOKUP(Table1[[#This Row],[I feel safe at school.]],Key!$A$44:$B$49,2,FALSE)</f>
        <v>Not Applicable</v>
      </c>
      <c r="H72" s="28" t="str">
        <f>VLOOKUP(Table1[[#This Row],[The benefits provided by my district meet my needs. ]],Key!$A$44:$B$49,2,FALSE)</f>
        <v>Not Applicable</v>
      </c>
      <c r="I72" s="28" t="str">
        <f>VLOOKUP(Table1[[#This Row],[Someone seems to care about me at work. ]],Key!$A$44:$B$49,2,FALSE)</f>
        <v>Not Applicable</v>
      </c>
      <c r="J72" s="28" t="str">
        <f>VLOOKUP(Table1[[#This Row],[I have the materials and resources needed to do my job well. ]],Key!$A$44:$B$49,2,FALSE)</f>
        <v>Not Applicable</v>
      </c>
      <c r="K72" s="28" t="str">
        <f>VLOOKUP(Table1[[#This Row],[Most days, I have a manageable workload.]],Key!$A$44:$B$49,2,FALSE)</f>
        <v>Not Applicable</v>
      </c>
      <c r="L72" s="28" t="str">
        <f>VLOOKUP(Table1[[#This Row],[I have the training and skills I need to do my best at work.]],Key!$A$44:$B$49,2,FALSE)</f>
        <v>Not Applicable</v>
      </c>
      <c r="M72" s="28" t="str">
        <f>VLOOKUP(Table1[[#This Row],[I understand how my daily work contributes to my school district’s mission. ]],Key!$A$44:$B$49,2,FALSE)</f>
        <v>Not Applicable</v>
      </c>
      <c r="N72" s="28" t="str">
        <f>VLOOKUP(Table1[[#This Row],[My district’s mission and values are reflected in the actions of district leaders.]],Key!$A$44:$B$49,2,FALSE)</f>
        <v>Not Applicable</v>
      </c>
      <c r="O72" s="28" t="str">
        <f>VLOOKUP(Table1[[#This Row],[My district’s mission and values are reflected in the actions of school leaders.]],Key!$A$44:$B$49,2,FALSE)</f>
        <v>Not Applicable</v>
      </c>
      <c r="P72" s="28" t="str">
        <f>VLOOKUP(Table1[[#This Row],[I am treated fairly by district leaders.]],Key!$A$44:$B$49,2,FALSE)</f>
        <v>Not Applicable</v>
      </c>
      <c r="Q72" s="28" t="str">
        <f>VLOOKUP(Table1[[#This Row],[I am treated fairly by school leaders.]],Key!$A$44:$B$49,2,FALSE)</f>
        <v>Not Applicable</v>
      </c>
      <c r="R72" s="28" t="str">
        <f>VLOOKUP(Table1[[#This Row],[I am treated fairly by my colleagues.]],Key!$A$44:$B$49,2,FALSE)</f>
        <v>Not Applicable</v>
      </c>
      <c r="S72" s="28" t="str">
        <f>VLOOKUP(Table1[[#This Row],[I have ownership and control over my work.]],Key!$A$44:$B$49,2,FALSE)</f>
        <v>Not Applicable</v>
      </c>
      <c r="T72" s="28" t="str">
        <f>VLOOKUP(Table1[[#This Row],[My opinions are heard and valued by district leaders.]],Key!$A$44:$B$49,2,FALSE)</f>
        <v>Not Applicable</v>
      </c>
      <c r="U72" s="28" t="str">
        <f>VLOOKUP(Table1[[#This Row],[My opinions are heard and valued by school leaders.]],Key!$A$44:$B$49,2,FALSE)</f>
        <v>Not Applicable</v>
      </c>
      <c r="V72" s="28" t="str">
        <f>VLOOKUP(Table1[[#This Row],[In my current role, I get to do what I do best every day.]],Key!$A$44:$B$49,2,FALSE)</f>
        <v>Not Applicable</v>
      </c>
      <c r="W72" s="28" t="str">
        <f>VLOOKUP(Table1[[#This Row],[District staff are recognized for excellent work by district leaders.]],Key!$A$44:$B$49,2,FALSE)</f>
        <v>Not Applicable</v>
      </c>
      <c r="X72" s="28" t="str">
        <f>VLOOKUP(Table1[[#This Row],[District staff are recognized for excellent work by school leaders.]],Key!$A$44:$B$49,2,FALSE)</f>
        <v>Not Applicable</v>
      </c>
      <c r="Y72" s="28" t="str">
        <f>VLOOKUP(Table1[[#This Row],[I feel valued for my work as a district employee.]],Key!$A$44:$B$49,2,FALSE)</f>
        <v>Not Applicable</v>
      </c>
      <c r="Z72" s="28" t="str">
        <f>VLOOKUP(Table1[[#This Row],[In the past week, I’ve received recognition for doing my job well.]],Key!$A$44:$B$49,2,FALSE)</f>
        <v>Not Applicable</v>
      </c>
      <c r="AA72" s="28" t="str">
        <f>VLOOKUP(Table1[[#This Row],[In the past year, my district has provided opportunities for me to learn and grow as a district employee. ]],Key!$A$44:$B$49,2,FALSE)</f>
        <v>Not Applicable</v>
      </c>
      <c r="AB72" s="28" t="str">
        <f>VLOOKUP(Table1[[#This Row],[My direct supervisor supports my career aspirations and goals.]],Key!$A$44:$B$49,2,FALSE)</f>
        <v>Not Applicable</v>
      </c>
      <c r="AC72" s="28" t="str">
        <f>VLOOKUP(Table1[[#This Row],[I see a path for professional advancement in my district.]],Key!$A$44:$B$49,2,FALSE)</f>
        <v>Not Applicable</v>
      </c>
    </row>
    <row r="73" spans="1:29" ht="13.75" thickBot="1" x14ac:dyDescent="0.75">
      <c r="A73" s="5">
        <v>71</v>
      </c>
      <c r="B73" s="65" t="e">
        <f>Table1[[#This Row],[School Number]]</f>
        <v>#N/A</v>
      </c>
      <c r="C73" s="64">
        <f>Table1[[#This Row],[School Name]]</f>
        <v>0</v>
      </c>
      <c r="D73" s="28" t="str">
        <f>VLOOKUP(Table1[[#This Row],[How would you rate your overall satisfaction level with: My School District]],Key!$A$36:$B$41,2,FALSE)</f>
        <v>Not Applicable</v>
      </c>
      <c r="E73" s="28" t="str">
        <f>VLOOKUP(Table1[[#This Row],[How would you rate your overall satisfaction level with: My School]],Key!$A$36:$B$41,2,FALSE)</f>
        <v>Not Applicable</v>
      </c>
      <c r="F73" s="28" t="str">
        <f>VLOOKUP(Table1[[#This Row],[District leadership has communicated clear actions they will take in response to previous staff survey results.]],Key!$A$44:$B$49,2,FALSE)</f>
        <v>Not Applicable</v>
      </c>
      <c r="G73" s="28" t="str">
        <f>VLOOKUP(Table1[[#This Row],[I feel safe at school.]],Key!$A$44:$B$49,2,FALSE)</f>
        <v>Not Applicable</v>
      </c>
      <c r="H73" s="28" t="str">
        <f>VLOOKUP(Table1[[#This Row],[The benefits provided by my district meet my needs. ]],Key!$A$44:$B$49,2,FALSE)</f>
        <v>Not Applicable</v>
      </c>
      <c r="I73" s="28" t="str">
        <f>VLOOKUP(Table1[[#This Row],[Someone seems to care about me at work. ]],Key!$A$44:$B$49,2,FALSE)</f>
        <v>Not Applicable</v>
      </c>
      <c r="J73" s="28" t="str">
        <f>VLOOKUP(Table1[[#This Row],[I have the materials and resources needed to do my job well. ]],Key!$A$44:$B$49,2,FALSE)</f>
        <v>Not Applicable</v>
      </c>
      <c r="K73" s="28" t="str">
        <f>VLOOKUP(Table1[[#This Row],[Most days, I have a manageable workload.]],Key!$A$44:$B$49,2,FALSE)</f>
        <v>Not Applicable</v>
      </c>
      <c r="L73" s="28" t="str">
        <f>VLOOKUP(Table1[[#This Row],[I have the training and skills I need to do my best at work.]],Key!$A$44:$B$49,2,FALSE)</f>
        <v>Not Applicable</v>
      </c>
      <c r="M73" s="28" t="str">
        <f>VLOOKUP(Table1[[#This Row],[I understand how my daily work contributes to my school district’s mission. ]],Key!$A$44:$B$49,2,FALSE)</f>
        <v>Not Applicable</v>
      </c>
      <c r="N73" s="28" t="str">
        <f>VLOOKUP(Table1[[#This Row],[My district’s mission and values are reflected in the actions of district leaders.]],Key!$A$44:$B$49,2,FALSE)</f>
        <v>Not Applicable</v>
      </c>
      <c r="O73" s="28" t="str">
        <f>VLOOKUP(Table1[[#This Row],[My district’s mission and values are reflected in the actions of school leaders.]],Key!$A$44:$B$49,2,FALSE)</f>
        <v>Not Applicable</v>
      </c>
      <c r="P73" s="28" t="str">
        <f>VLOOKUP(Table1[[#This Row],[I am treated fairly by district leaders.]],Key!$A$44:$B$49,2,FALSE)</f>
        <v>Not Applicable</v>
      </c>
      <c r="Q73" s="28" t="str">
        <f>VLOOKUP(Table1[[#This Row],[I am treated fairly by school leaders.]],Key!$A$44:$B$49,2,FALSE)</f>
        <v>Not Applicable</v>
      </c>
      <c r="R73" s="28" t="str">
        <f>VLOOKUP(Table1[[#This Row],[I am treated fairly by my colleagues.]],Key!$A$44:$B$49,2,FALSE)</f>
        <v>Not Applicable</v>
      </c>
      <c r="S73" s="28" t="str">
        <f>VLOOKUP(Table1[[#This Row],[I have ownership and control over my work.]],Key!$A$44:$B$49,2,FALSE)</f>
        <v>Not Applicable</v>
      </c>
      <c r="T73" s="28" t="str">
        <f>VLOOKUP(Table1[[#This Row],[My opinions are heard and valued by district leaders.]],Key!$A$44:$B$49,2,FALSE)</f>
        <v>Not Applicable</v>
      </c>
      <c r="U73" s="28" t="str">
        <f>VLOOKUP(Table1[[#This Row],[My opinions are heard and valued by school leaders.]],Key!$A$44:$B$49,2,FALSE)</f>
        <v>Not Applicable</v>
      </c>
      <c r="V73" s="28" t="str">
        <f>VLOOKUP(Table1[[#This Row],[In my current role, I get to do what I do best every day.]],Key!$A$44:$B$49,2,FALSE)</f>
        <v>Not Applicable</v>
      </c>
      <c r="W73" s="28" t="str">
        <f>VLOOKUP(Table1[[#This Row],[District staff are recognized for excellent work by district leaders.]],Key!$A$44:$B$49,2,FALSE)</f>
        <v>Not Applicable</v>
      </c>
      <c r="X73" s="28" t="str">
        <f>VLOOKUP(Table1[[#This Row],[District staff are recognized for excellent work by school leaders.]],Key!$A$44:$B$49,2,FALSE)</f>
        <v>Not Applicable</v>
      </c>
      <c r="Y73" s="28" t="str">
        <f>VLOOKUP(Table1[[#This Row],[I feel valued for my work as a district employee.]],Key!$A$44:$B$49,2,FALSE)</f>
        <v>Not Applicable</v>
      </c>
      <c r="Z73" s="28" t="str">
        <f>VLOOKUP(Table1[[#This Row],[In the past week, I’ve received recognition for doing my job well.]],Key!$A$44:$B$49,2,FALSE)</f>
        <v>Not Applicable</v>
      </c>
      <c r="AA73" s="28" t="str">
        <f>VLOOKUP(Table1[[#This Row],[In the past year, my district has provided opportunities for me to learn and grow as a district employee. ]],Key!$A$44:$B$49,2,FALSE)</f>
        <v>Not Applicable</v>
      </c>
      <c r="AB73" s="28" t="str">
        <f>VLOOKUP(Table1[[#This Row],[My direct supervisor supports my career aspirations and goals.]],Key!$A$44:$B$49,2,FALSE)</f>
        <v>Not Applicable</v>
      </c>
      <c r="AC73" s="28" t="str">
        <f>VLOOKUP(Table1[[#This Row],[I see a path for professional advancement in my district.]],Key!$A$44:$B$49,2,FALSE)</f>
        <v>Not Applicable</v>
      </c>
    </row>
    <row r="74" spans="1:29" ht="13.75" thickBot="1" x14ac:dyDescent="0.75">
      <c r="A74" s="5">
        <v>72</v>
      </c>
      <c r="B74" s="65" t="e">
        <f>Table1[[#This Row],[School Number]]</f>
        <v>#N/A</v>
      </c>
      <c r="C74" s="64">
        <f>Table1[[#This Row],[School Name]]</f>
        <v>0</v>
      </c>
      <c r="D74" s="28" t="str">
        <f>VLOOKUP(Table1[[#This Row],[How would you rate your overall satisfaction level with: My School District]],Key!$A$36:$B$41,2,FALSE)</f>
        <v>Not Applicable</v>
      </c>
      <c r="E74" s="28" t="str">
        <f>VLOOKUP(Table1[[#This Row],[How would you rate your overall satisfaction level with: My School]],Key!$A$36:$B$41,2,FALSE)</f>
        <v>Not Applicable</v>
      </c>
      <c r="F74" s="28" t="str">
        <f>VLOOKUP(Table1[[#This Row],[District leadership has communicated clear actions they will take in response to previous staff survey results.]],Key!$A$44:$B$49,2,FALSE)</f>
        <v>Not Applicable</v>
      </c>
      <c r="G74" s="28" t="str">
        <f>VLOOKUP(Table1[[#This Row],[I feel safe at school.]],Key!$A$44:$B$49,2,FALSE)</f>
        <v>Not Applicable</v>
      </c>
      <c r="H74" s="28" t="str">
        <f>VLOOKUP(Table1[[#This Row],[The benefits provided by my district meet my needs. ]],Key!$A$44:$B$49,2,FALSE)</f>
        <v>Not Applicable</v>
      </c>
      <c r="I74" s="28" t="str">
        <f>VLOOKUP(Table1[[#This Row],[Someone seems to care about me at work. ]],Key!$A$44:$B$49,2,FALSE)</f>
        <v>Not Applicable</v>
      </c>
      <c r="J74" s="28" t="str">
        <f>VLOOKUP(Table1[[#This Row],[I have the materials and resources needed to do my job well. ]],Key!$A$44:$B$49,2,FALSE)</f>
        <v>Not Applicable</v>
      </c>
      <c r="K74" s="28" t="str">
        <f>VLOOKUP(Table1[[#This Row],[Most days, I have a manageable workload.]],Key!$A$44:$B$49,2,FALSE)</f>
        <v>Not Applicable</v>
      </c>
      <c r="L74" s="28" t="str">
        <f>VLOOKUP(Table1[[#This Row],[I have the training and skills I need to do my best at work.]],Key!$A$44:$B$49,2,FALSE)</f>
        <v>Not Applicable</v>
      </c>
      <c r="M74" s="28" t="str">
        <f>VLOOKUP(Table1[[#This Row],[I understand how my daily work contributes to my school district’s mission. ]],Key!$A$44:$B$49,2,FALSE)</f>
        <v>Not Applicable</v>
      </c>
      <c r="N74" s="28" t="str">
        <f>VLOOKUP(Table1[[#This Row],[My district’s mission and values are reflected in the actions of district leaders.]],Key!$A$44:$B$49,2,FALSE)</f>
        <v>Not Applicable</v>
      </c>
      <c r="O74" s="28" t="str">
        <f>VLOOKUP(Table1[[#This Row],[My district’s mission and values are reflected in the actions of school leaders.]],Key!$A$44:$B$49,2,FALSE)</f>
        <v>Not Applicable</v>
      </c>
      <c r="P74" s="28" t="str">
        <f>VLOOKUP(Table1[[#This Row],[I am treated fairly by district leaders.]],Key!$A$44:$B$49,2,FALSE)</f>
        <v>Not Applicable</v>
      </c>
      <c r="Q74" s="28" t="str">
        <f>VLOOKUP(Table1[[#This Row],[I am treated fairly by school leaders.]],Key!$A$44:$B$49,2,FALSE)</f>
        <v>Not Applicable</v>
      </c>
      <c r="R74" s="28" t="str">
        <f>VLOOKUP(Table1[[#This Row],[I am treated fairly by my colleagues.]],Key!$A$44:$B$49,2,FALSE)</f>
        <v>Not Applicable</v>
      </c>
      <c r="S74" s="28" t="str">
        <f>VLOOKUP(Table1[[#This Row],[I have ownership and control over my work.]],Key!$A$44:$B$49,2,FALSE)</f>
        <v>Not Applicable</v>
      </c>
      <c r="T74" s="28" t="str">
        <f>VLOOKUP(Table1[[#This Row],[My opinions are heard and valued by district leaders.]],Key!$A$44:$B$49,2,FALSE)</f>
        <v>Not Applicable</v>
      </c>
      <c r="U74" s="28" t="str">
        <f>VLOOKUP(Table1[[#This Row],[My opinions are heard and valued by school leaders.]],Key!$A$44:$B$49,2,FALSE)</f>
        <v>Not Applicable</v>
      </c>
      <c r="V74" s="28" t="str">
        <f>VLOOKUP(Table1[[#This Row],[In my current role, I get to do what I do best every day.]],Key!$A$44:$B$49,2,FALSE)</f>
        <v>Not Applicable</v>
      </c>
      <c r="W74" s="28" t="str">
        <f>VLOOKUP(Table1[[#This Row],[District staff are recognized for excellent work by district leaders.]],Key!$A$44:$B$49,2,FALSE)</f>
        <v>Not Applicable</v>
      </c>
      <c r="X74" s="28" t="str">
        <f>VLOOKUP(Table1[[#This Row],[District staff are recognized for excellent work by school leaders.]],Key!$A$44:$B$49,2,FALSE)</f>
        <v>Not Applicable</v>
      </c>
      <c r="Y74" s="28" t="str">
        <f>VLOOKUP(Table1[[#This Row],[I feel valued for my work as a district employee.]],Key!$A$44:$B$49,2,FALSE)</f>
        <v>Not Applicable</v>
      </c>
      <c r="Z74" s="28" t="str">
        <f>VLOOKUP(Table1[[#This Row],[In the past week, I’ve received recognition for doing my job well.]],Key!$A$44:$B$49,2,FALSE)</f>
        <v>Not Applicable</v>
      </c>
      <c r="AA74" s="28" t="str">
        <f>VLOOKUP(Table1[[#This Row],[In the past year, my district has provided opportunities for me to learn and grow as a district employee. ]],Key!$A$44:$B$49,2,FALSE)</f>
        <v>Not Applicable</v>
      </c>
      <c r="AB74" s="28" t="str">
        <f>VLOOKUP(Table1[[#This Row],[My direct supervisor supports my career aspirations and goals.]],Key!$A$44:$B$49,2,FALSE)</f>
        <v>Not Applicable</v>
      </c>
      <c r="AC74" s="28" t="str">
        <f>VLOOKUP(Table1[[#This Row],[I see a path for professional advancement in my district.]],Key!$A$44:$B$49,2,FALSE)</f>
        <v>Not Applicable</v>
      </c>
    </row>
    <row r="75" spans="1:29" ht="13.75" thickBot="1" x14ac:dyDescent="0.75">
      <c r="A75" s="5">
        <v>73</v>
      </c>
      <c r="B75" s="65" t="e">
        <f>Table1[[#This Row],[School Number]]</f>
        <v>#N/A</v>
      </c>
      <c r="C75" s="64">
        <f>Table1[[#This Row],[School Name]]</f>
        <v>0</v>
      </c>
      <c r="D75" s="28" t="str">
        <f>VLOOKUP(Table1[[#This Row],[How would you rate your overall satisfaction level with: My School District]],Key!$A$36:$B$41,2,FALSE)</f>
        <v>Not Applicable</v>
      </c>
      <c r="E75" s="28" t="str">
        <f>VLOOKUP(Table1[[#This Row],[How would you rate your overall satisfaction level with: My School]],Key!$A$36:$B$41,2,FALSE)</f>
        <v>Not Applicable</v>
      </c>
      <c r="F75" s="28" t="str">
        <f>VLOOKUP(Table1[[#This Row],[District leadership has communicated clear actions they will take in response to previous staff survey results.]],Key!$A$44:$B$49,2,FALSE)</f>
        <v>Not Applicable</v>
      </c>
      <c r="G75" s="28" t="str">
        <f>VLOOKUP(Table1[[#This Row],[I feel safe at school.]],Key!$A$44:$B$49,2,FALSE)</f>
        <v>Not Applicable</v>
      </c>
      <c r="H75" s="28" t="str">
        <f>VLOOKUP(Table1[[#This Row],[The benefits provided by my district meet my needs. ]],Key!$A$44:$B$49,2,FALSE)</f>
        <v>Not Applicable</v>
      </c>
      <c r="I75" s="28" t="str">
        <f>VLOOKUP(Table1[[#This Row],[Someone seems to care about me at work. ]],Key!$A$44:$B$49,2,FALSE)</f>
        <v>Not Applicable</v>
      </c>
      <c r="J75" s="28" t="str">
        <f>VLOOKUP(Table1[[#This Row],[I have the materials and resources needed to do my job well. ]],Key!$A$44:$B$49,2,FALSE)</f>
        <v>Not Applicable</v>
      </c>
      <c r="K75" s="28" t="str">
        <f>VLOOKUP(Table1[[#This Row],[Most days, I have a manageable workload.]],Key!$A$44:$B$49,2,FALSE)</f>
        <v>Not Applicable</v>
      </c>
      <c r="L75" s="28" t="str">
        <f>VLOOKUP(Table1[[#This Row],[I have the training and skills I need to do my best at work.]],Key!$A$44:$B$49,2,FALSE)</f>
        <v>Not Applicable</v>
      </c>
      <c r="M75" s="28" t="str">
        <f>VLOOKUP(Table1[[#This Row],[I understand how my daily work contributes to my school district’s mission. ]],Key!$A$44:$B$49,2,FALSE)</f>
        <v>Not Applicable</v>
      </c>
      <c r="N75" s="28" t="str">
        <f>VLOOKUP(Table1[[#This Row],[My district’s mission and values are reflected in the actions of district leaders.]],Key!$A$44:$B$49,2,FALSE)</f>
        <v>Not Applicable</v>
      </c>
      <c r="O75" s="28" t="str">
        <f>VLOOKUP(Table1[[#This Row],[My district’s mission and values are reflected in the actions of school leaders.]],Key!$A$44:$B$49,2,FALSE)</f>
        <v>Not Applicable</v>
      </c>
      <c r="P75" s="28" t="str">
        <f>VLOOKUP(Table1[[#This Row],[I am treated fairly by district leaders.]],Key!$A$44:$B$49,2,FALSE)</f>
        <v>Not Applicable</v>
      </c>
      <c r="Q75" s="28" t="str">
        <f>VLOOKUP(Table1[[#This Row],[I am treated fairly by school leaders.]],Key!$A$44:$B$49,2,FALSE)</f>
        <v>Not Applicable</v>
      </c>
      <c r="R75" s="28" t="str">
        <f>VLOOKUP(Table1[[#This Row],[I am treated fairly by my colleagues.]],Key!$A$44:$B$49,2,FALSE)</f>
        <v>Not Applicable</v>
      </c>
      <c r="S75" s="28" t="str">
        <f>VLOOKUP(Table1[[#This Row],[I have ownership and control over my work.]],Key!$A$44:$B$49,2,FALSE)</f>
        <v>Not Applicable</v>
      </c>
      <c r="T75" s="28" t="str">
        <f>VLOOKUP(Table1[[#This Row],[My opinions are heard and valued by district leaders.]],Key!$A$44:$B$49,2,FALSE)</f>
        <v>Not Applicable</v>
      </c>
      <c r="U75" s="28" t="str">
        <f>VLOOKUP(Table1[[#This Row],[My opinions are heard and valued by school leaders.]],Key!$A$44:$B$49,2,FALSE)</f>
        <v>Not Applicable</v>
      </c>
      <c r="V75" s="28" t="str">
        <f>VLOOKUP(Table1[[#This Row],[In my current role, I get to do what I do best every day.]],Key!$A$44:$B$49,2,FALSE)</f>
        <v>Not Applicable</v>
      </c>
      <c r="W75" s="28" t="str">
        <f>VLOOKUP(Table1[[#This Row],[District staff are recognized for excellent work by district leaders.]],Key!$A$44:$B$49,2,FALSE)</f>
        <v>Not Applicable</v>
      </c>
      <c r="X75" s="28" t="str">
        <f>VLOOKUP(Table1[[#This Row],[District staff are recognized for excellent work by school leaders.]],Key!$A$44:$B$49,2,FALSE)</f>
        <v>Not Applicable</v>
      </c>
      <c r="Y75" s="28" t="str">
        <f>VLOOKUP(Table1[[#This Row],[I feel valued for my work as a district employee.]],Key!$A$44:$B$49,2,FALSE)</f>
        <v>Not Applicable</v>
      </c>
      <c r="Z75" s="28" t="str">
        <f>VLOOKUP(Table1[[#This Row],[In the past week, I’ve received recognition for doing my job well.]],Key!$A$44:$B$49,2,FALSE)</f>
        <v>Not Applicable</v>
      </c>
      <c r="AA75" s="28" t="str">
        <f>VLOOKUP(Table1[[#This Row],[In the past year, my district has provided opportunities for me to learn and grow as a district employee. ]],Key!$A$44:$B$49,2,FALSE)</f>
        <v>Not Applicable</v>
      </c>
      <c r="AB75" s="28" t="str">
        <f>VLOOKUP(Table1[[#This Row],[My direct supervisor supports my career aspirations and goals.]],Key!$A$44:$B$49,2,FALSE)</f>
        <v>Not Applicable</v>
      </c>
      <c r="AC75" s="28" t="str">
        <f>VLOOKUP(Table1[[#This Row],[I see a path for professional advancement in my district.]],Key!$A$44:$B$49,2,FALSE)</f>
        <v>Not Applicable</v>
      </c>
    </row>
    <row r="76" spans="1:29" ht="13.75" thickBot="1" x14ac:dyDescent="0.75">
      <c r="A76" s="5">
        <v>74</v>
      </c>
      <c r="B76" s="65" t="e">
        <f>Table1[[#This Row],[School Number]]</f>
        <v>#N/A</v>
      </c>
      <c r="C76" s="64">
        <f>Table1[[#This Row],[School Name]]</f>
        <v>0</v>
      </c>
      <c r="D76" s="28" t="str">
        <f>VLOOKUP(Table1[[#This Row],[How would you rate your overall satisfaction level with: My School District]],Key!$A$36:$B$41,2,FALSE)</f>
        <v>Not Applicable</v>
      </c>
      <c r="E76" s="28" t="str">
        <f>VLOOKUP(Table1[[#This Row],[How would you rate your overall satisfaction level with: My School]],Key!$A$36:$B$41,2,FALSE)</f>
        <v>Not Applicable</v>
      </c>
      <c r="F76" s="28" t="str">
        <f>VLOOKUP(Table1[[#This Row],[District leadership has communicated clear actions they will take in response to previous staff survey results.]],Key!$A$44:$B$49,2,FALSE)</f>
        <v>Not Applicable</v>
      </c>
      <c r="G76" s="28" t="str">
        <f>VLOOKUP(Table1[[#This Row],[I feel safe at school.]],Key!$A$44:$B$49,2,FALSE)</f>
        <v>Not Applicable</v>
      </c>
      <c r="H76" s="28" t="str">
        <f>VLOOKUP(Table1[[#This Row],[The benefits provided by my district meet my needs. ]],Key!$A$44:$B$49,2,FALSE)</f>
        <v>Not Applicable</v>
      </c>
      <c r="I76" s="28" t="str">
        <f>VLOOKUP(Table1[[#This Row],[Someone seems to care about me at work. ]],Key!$A$44:$B$49,2,FALSE)</f>
        <v>Not Applicable</v>
      </c>
      <c r="J76" s="28" t="str">
        <f>VLOOKUP(Table1[[#This Row],[I have the materials and resources needed to do my job well. ]],Key!$A$44:$B$49,2,FALSE)</f>
        <v>Not Applicable</v>
      </c>
      <c r="K76" s="28" t="str">
        <f>VLOOKUP(Table1[[#This Row],[Most days, I have a manageable workload.]],Key!$A$44:$B$49,2,FALSE)</f>
        <v>Not Applicable</v>
      </c>
      <c r="L76" s="28" t="str">
        <f>VLOOKUP(Table1[[#This Row],[I have the training and skills I need to do my best at work.]],Key!$A$44:$B$49,2,FALSE)</f>
        <v>Not Applicable</v>
      </c>
      <c r="M76" s="28" t="str">
        <f>VLOOKUP(Table1[[#This Row],[I understand how my daily work contributes to my school district’s mission. ]],Key!$A$44:$B$49,2,FALSE)</f>
        <v>Not Applicable</v>
      </c>
      <c r="N76" s="28" t="str">
        <f>VLOOKUP(Table1[[#This Row],[My district’s mission and values are reflected in the actions of district leaders.]],Key!$A$44:$B$49,2,FALSE)</f>
        <v>Not Applicable</v>
      </c>
      <c r="O76" s="28" t="str">
        <f>VLOOKUP(Table1[[#This Row],[My district’s mission and values are reflected in the actions of school leaders.]],Key!$A$44:$B$49,2,FALSE)</f>
        <v>Not Applicable</v>
      </c>
      <c r="P76" s="28" t="str">
        <f>VLOOKUP(Table1[[#This Row],[I am treated fairly by district leaders.]],Key!$A$44:$B$49,2,FALSE)</f>
        <v>Not Applicable</v>
      </c>
      <c r="Q76" s="28" t="str">
        <f>VLOOKUP(Table1[[#This Row],[I am treated fairly by school leaders.]],Key!$A$44:$B$49,2,FALSE)</f>
        <v>Not Applicable</v>
      </c>
      <c r="R76" s="28" t="str">
        <f>VLOOKUP(Table1[[#This Row],[I am treated fairly by my colleagues.]],Key!$A$44:$B$49,2,FALSE)</f>
        <v>Not Applicable</v>
      </c>
      <c r="S76" s="28" t="str">
        <f>VLOOKUP(Table1[[#This Row],[I have ownership and control over my work.]],Key!$A$44:$B$49,2,FALSE)</f>
        <v>Not Applicable</v>
      </c>
      <c r="T76" s="28" t="str">
        <f>VLOOKUP(Table1[[#This Row],[My opinions are heard and valued by district leaders.]],Key!$A$44:$B$49,2,FALSE)</f>
        <v>Not Applicable</v>
      </c>
      <c r="U76" s="28" t="str">
        <f>VLOOKUP(Table1[[#This Row],[My opinions are heard and valued by school leaders.]],Key!$A$44:$B$49,2,FALSE)</f>
        <v>Not Applicable</v>
      </c>
      <c r="V76" s="28" t="str">
        <f>VLOOKUP(Table1[[#This Row],[In my current role, I get to do what I do best every day.]],Key!$A$44:$B$49,2,FALSE)</f>
        <v>Not Applicable</v>
      </c>
      <c r="W76" s="28" t="str">
        <f>VLOOKUP(Table1[[#This Row],[District staff are recognized for excellent work by district leaders.]],Key!$A$44:$B$49,2,FALSE)</f>
        <v>Not Applicable</v>
      </c>
      <c r="X76" s="28" t="str">
        <f>VLOOKUP(Table1[[#This Row],[District staff are recognized for excellent work by school leaders.]],Key!$A$44:$B$49,2,FALSE)</f>
        <v>Not Applicable</v>
      </c>
      <c r="Y76" s="28" t="str">
        <f>VLOOKUP(Table1[[#This Row],[I feel valued for my work as a district employee.]],Key!$A$44:$B$49,2,FALSE)</f>
        <v>Not Applicable</v>
      </c>
      <c r="Z76" s="28" t="str">
        <f>VLOOKUP(Table1[[#This Row],[In the past week, I’ve received recognition for doing my job well.]],Key!$A$44:$B$49,2,FALSE)</f>
        <v>Not Applicable</v>
      </c>
      <c r="AA76" s="28" t="str">
        <f>VLOOKUP(Table1[[#This Row],[In the past year, my district has provided opportunities for me to learn and grow as a district employee. ]],Key!$A$44:$B$49,2,FALSE)</f>
        <v>Not Applicable</v>
      </c>
      <c r="AB76" s="28" t="str">
        <f>VLOOKUP(Table1[[#This Row],[My direct supervisor supports my career aspirations and goals.]],Key!$A$44:$B$49,2,FALSE)</f>
        <v>Not Applicable</v>
      </c>
      <c r="AC76" s="28" t="str">
        <f>VLOOKUP(Table1[[#This Row],[I see a path for professional advancement in my district.]],Key!$A$44:$B$49,2,FALSE)</f>
        <v>Not Applicable</v>
      </c>
    </row>
    <row r="77" spans="1:29" ht="13.75" thickBot="1" x14ac:dyDescent="0.75">
      <c r="A77" s="5">
        <v>75</v>
      </c>
      <c r="B77" s="65" t="e">
        <f>Table1[[#This Row],[School Number]]</f>
        <v>#N/A</v>
      </c>
      <c r="C77" s="64">
        <f>Table1[[#This Row],[School Name]]</f>
        <v>0</v>
      </c>
      <c r="D77" s="28" t="str">
        <f>VLOOKUP(Table1[[#This Row],[How would you rate your overall satisfaction level with: My School District]],Key!$A$36:$B$41,2,FALSE)</f>
        <v>Not Applicable</v>
      </c>
      <c r="E77" s="28" t="str">
        <f>VLOOKUP(Table1[[#This Row],[How would you rate your overall satisfaction level with: My School]],Key!$A$36:$B$41,2,FALSE)</f>
        <v>Not Applicable</v>
      </c>
      <c r="F77" s="28" t="str">
        <f>VLOOKUP(Table1[[#This Row],[District leadership has communicated clear actions they will take in response to previous staff survey results.]],Key!$A$44:$B$49,2,FALSE)</f>
        <v>Not Applicable</v>
      </c>
      <c r="G77" s="28" t="str">
        <f>VLOOKUP(Table1[[#This Row],[I feel safe at school.]],Key!$A$44:$B$49,2,FALSE)</f>
        <v>Not Applicable</v>
      </c>
      <c r="H77" s="28" t="str">
        <f>VLOOKUP(Table1[[#This Row],[The benefits provided by my district meet my needs. ]],Key!$A$44:$B$49,2,FALSE)</f>
        <v>Not Applicable</v>
      </c>
      <c r="I77" s="28" t="str">
        <f>VLOOKUP(Table1[[#This Row],[Someone seems to care about me at work. ]],Key!$A$44:$B$49,2,FALSE)</f>
        <v>Not Applicable</v>
      </c>
      <c r="J77" s="28" t="str">
        <f>VLOOKUP(Table1[[#This Row],[I have the materials and resources needed to do my job well. ]],Key!$A$44:$B$49,2,FALSE)</f>
        <v>Not Applicable</v>
      </c>
      <c r="K77" s="28" t="str">
        <f>VLOOKUP(Table1[[#This Row],[Most days, I have a manageable workload.]],Key!$A$44:$B$49,2,FALSE)</f>
        <v>Not Applicable</v>
      </c>
      <c r="L77" s="28" t="str">
        <f>VLOOKUP(Table1[[#This Row],[I have the training and skills I need to do my best at work.]],Key!$A$44:$B$49,2,FALSE)</f>
        <v>Not Applicable</v>
      </c>
      <c r="M77" s="28" t="str">
        <f>VLOOKUP(Table1[[#This Row],[I understand how my daily work contributes to my school district’s mission. ]],Key!$A$44:$B$49,2,FALSE)</f>
        <v>Not Applicable</v>
      </c>
      <c r="N77" s="28" t="str">
        <f>VLOOKUP(Table1[[#This Row],[My district’s mission and values are reflected in the actions of district leaders.]],Key!$A$44:$B$49,2,FALSE)</f>
        <v>Not Applicable</v>
      </c>
      <c r="O77" s="28" t="str">
        <f>VLOOKUP(Table1[[#This Row],[My district’s mission and values are reflected in the actions of school leaders.]],Key!$A$44:$B$49,2,FALSE)</f>
        <v>Not Applicable</v>
      </c>
      <c r="P77" s="28" t="str">
        <f>VLOOKUP(Table1[[#This Row],[I am treated fairly by district leaders.]],Key!$A$44:$B$49,2,FALSE)</f>
        <v>Not Applicable</v>
      </c>
      <c r="Q77" s="28" t="str">
        <f>VLOOKUP(Table1[[#This Row],[I am treated fairly by school leaders.]],Key!$A$44:$B$49,2,FALSE)</f>
        <v>Not Applicable</v>
      </c>
      <c r="R77" s="28" t="str">
        <f>VLOOKUP(Table1[[#This Row],[I am treated fairly by my colleagues.]],Key!$A$44:$B$49,2,FALSE)</f>
        <v>Not Applicable</v>
      </c>
      <c r="S77" s="28" t="str">
        <f>VLOOKUP(Table1[[#This Row],[I have ownership and control over my work.]],Key!$A$44:$B$49,2,FALSE)</f>
        <v>Not Applicable</v>
      </c>
      <c r="T77" s="28" t="str">
        <f>VLOOKUP(Table1[[#This Row],[My opinions are heard and valued by district leaders.]],Key!$A$44:$B$49,2,FALSE)</f>
        <v>Not Applicable</v>
      </c>
      <c r="U77" s="28" t="str">
        <f>VLOOKUP(Table1[[#This Row],[My opinions are heard and valued by school leaders.]],Key!$A$44:$B$49,2,FALSE)</f>
        <v>Not Applicable</v>
      </c>
      <c r="V77" s="28" t="str">
        <f>VLOOKUP(Table1[[#This Row],[In my current role, I get to do what I do best every day.]],Key!$A$44:$B$49,2,FALSE)</f>
        <v>Not Applicable</v>
      </c>
      <c r="W77" s="28" t="str">
        <f>VLOOKUP(Table1[[#This Row],[District staff are recognized for excellent work by district leaders.]],Key!$A$44:$B$49,2,FALSE)</f>
        <v>Not Applicable</v>
      </c>
      <c r="X77" s="28" t="str">
        <f>VLOOKUP(Table1[[#This Row],[District staff are recognized for excellent work by school leaders.]],Key!$A$44:$B$49,2,FALSE)</f>
        <v>Not Applicable</v>
      </c>
      <c r="Y77" s="28" t="str">
        <f>VLOOKUP(Table1[[#This Row],[I feel valued for my work as a district employee.]],Key!$A$44:$B$49,2,FALSE)</f>
        <v>Not Applicable</v>
      </c>
      <c r="Z77" s="28" t="str">
        <f>VLOOKUP(Table1[[#This Row],[In the past week, I’ve received recognition for doing my job well.]],Key!$A$44:$B$49,2,FALSE)</f>
        <v>Not Applicable</v>
      </c>
      <c r="AA77" s="28" t="str">
        <f>VLOOKUP(Table1[[#This Row],[In the past year, my district has provided opportunities for me to learn and grow as a district employee. ]],Key!$A$44:$B$49,2,FALSE)</f>
        <v>Not Applicable</v>
      </c>
      <c r="AB77" s="28" t="str">
        <f>VLOOKUP(Table1[[#This Row],[My direct supervisor supports my career aspirations and goals.]],Key!$A$44:$B$49,2,FALSE)</f>
        <v>Not Applicable</v>
      </c>
      <c r="AC77" s="28" t="str">
        <f>VLOOKUP(Table1[[#This Row],[I see a path for professional advancement in my district.]],Key!$A$44:$B$49,2,FALSE)</f>
        <v>Not Applicable</v>
      </c>
    </row>
    <row r="78" spans="1:29" ht="13.75" thickBot="1" x14ac:dyDescent="0.75">
      <c r="A78" s="5">
        <v>76</v>
      </c>
      <c r="B78" s="65" t="e">
        <f>Table1[[#This Row],[School Number]]</f>
        <v>#N/A</v>
      </c>
      <c r="C78" s="64">
        <f>Table1[[#This Row],[School Name]]</f>
        <v>0</v>
      </c>
      <c r="D78" s="28" t="str">
        <f>VLOOKUP(Table1[[#This Row],[How would you rate your overall satisfaction level with: My School District]],Key!$A$36:$B$41,2,FALSE)</f>
        <v>Not Applicable</v>
      </c>
      <c r="E78" s="28" t="str">
        <f>VLOOKUP(Table1[[#This Row],[How would you rate your overall satisfaction level with: My School]],Key!$A$36:$B$41,2,FALSE)</f>
        <v>Not Applicable</v>
      </c>
      <c r="F78" s="28" t="str">
        <f>VLOOKUP(Table1[[#This Row],[District leadership has communicated clear actions they will take in response to previous staff survey results.]],Key!$A$44:$B$49,2,FALSE)</f>
        <v>Not Applicable</v>
      </c>
      <c r="G78" s="28" t="str">
        <f>VLOOKUP(Table1[[#This Row],[I feel safe at school.]],Key!$A$44:$B$49,2,FALSE)</f>
        <v>Not Applicable</v>
      </c>
      <c r="H78" s="28" t="str">
        <f>VLOOKUP(Table1[[#This Row],[The benefits provided by my district meet my needs. ]],Key!$A$44:$B$49,2,FALSE)</f>
        <v>Not Applicable</v>
      </c>
      <c r="I78" s="28" t="str">
        <f>VLOOKUP(Table1[[#This Row],[Someone seems to care about me at work. ]],Key!$A$44:$B$49,2,FALSE)</f>
        <v>Not Applicable</v>
      </c>
      <c r="J78" s="28" t="str">
        <f>VLOOKUP(Table1[[#This Row],[I have the materials and resources needed to do my job well. ]],Key!$A$44:$B$49,2,FALSE)</f>
        <v>Not Applicable</v>
      </c>
      <c r="K78" s="28" t="str">
        <f>VLOOKUP(Table1[[#This Row],[Most days, I have a manageable workload.]],Key!$A$44:$B$49,2,FALSE)</f>
        <v>Not Applicable</v>
      </c>
      <c r="L78" s="28" t="str">
        <f>VLOOKUP(Table1[[#This Row],[I have the training and skills I need to do my best at work.]],Key!$A$44:$B$49,2,FALSE)</f>
        <v>Not Applicable</v>
      </c>
      <c r="M78" s="28" t="str">
        <f>VLOOKUP(Table1[[#This Row],[I understand how my daily work contributes to my school district’s mission. ]],Key!$A$44:$B$49,2,FALSE)</f>
        <v>Not Applicable</v>
      </c>
      <c r="N78" s="28" t="str">
        <f>VLOOKUP(Table1[[#This Row],[My district’s mission and values are reflected in the actions of district leaders.]],Key!$A$44:$B$49,2,FALSE)</f>
        <v>Not Applicable</v>
      </c>
      <c r="O78" s="28" t="str">
        <f>VLOOKUP(Table1[[#This Row],[My district’s mission and values are reflected in the actions of school leaders.]],Key!$A$44:$B$49,2,FALSE)</f>
        <v>Not Applicable</v>
      </c>
      <c r="P78" s="28" t="str">
        <f>VLOOKUP(Table1[[#This Row],[I am treated fairly by district leaders.]],Key!$A$44:$B$49,2,FALSE)</f>
        <v>Not Applicable</v>
      </c>
      <c r="Q78" s="28" t="str">
        <f>VLOOKUP(Table1[[#This Row],[I am treated fairly by school leaders.]],Key!$A$44:$B$49,2,FALSE)</f>
        <v>Not Applicable</v>
      </c>
      <c r="R78" s="28" t="str">
        <f>VLOOKUP(Table1[[#This Row],[I am treated fairly by my colleagues.]],Key!$A$44:$B$49,2,FALSE)</f>
        <v>Not Applicable</v>
      </c>
      <c r="S78" s="28" t="str">
        <f>VLOOKUP(Table1[[#This Row],[I have ownership and control over my work.]],Key!$A$44:$B$49,2,FALSE)</f>
        <v>Not Applicable</v>
      </c>
      <c r="T78" s="28" t="str">
        <f>VLOOKUP(Table1[[#This Row],[My opinions are heard and valued by district leaders.]],Key!$A$44:$B$49,2,FALSE)</f>
        <v>Not Applicable</v>
      </c>
      <c r="U78" s="28" t="str">
        <f>VLOOKUP(Table1[[#This Row],[My opinions are heard and valued by school leaders.]],Key!$A$44:$B$49,2,FALSE)</f>
        <v>Not Applicable</v>
      </c>
      <c r="V78" s="28" t="str">
        <f>VLOOKUP(Table1[[#This Row],[In my current role, I get to do what I do best every day.]],Key!$A$44:$B$49,2,FALSE)</f>
        <v>Not Applicable</v>
      </c>
      <c r="W78" s="28" t="str">
        <f>VLOOKUP(Table1[[#This Row],[District staff are recognized for excellent work by district leaders.]],Key!$A$44:$B$49,2,FALSE)</f>
        <v>Not Applicable</v>
      </c>
      <c r="X78" s="28" t="str">
        <f>VLOOKUP(Table1[[#This Row],[District staff are recognized for excellent work by school leaders.]],Key!$A$44:$B$49,2,FALSE)</f>
        <v>Not Applicable</v>
      </c>
      <c r="Y78" s="28" t="str">
        <f>VLOOKUP(Table1[[#This Row],[I feel valued for my work as a district employee.]],Key!$A$44:$B$49,2,FALSE)</f>
        <v>Not Applicable</v>
      </c>
      <c r="Z78" s="28" t="str">
        <f>VLOOKUP(Table1[[#This Row],[In the past week, I’ve received recognition for doing my job well.]],Key!$A$44:$B$49,2,FALSE)</f>
        <v>Not Applicable</v>
      </c>
      <c r="AA78" s="28" t="str">
        <f>VLOOKUP(Table1[[#This Row],[In the past year, my district has provided opportunities for me to learn and grow as a district employee. ]],Key!$A$44:$B$49,2,FALSE)</f>
        <v>Not Applicable</v>
      </c>
      <c r="AB78" s="28" t="str">
        <f>VLOOKUP(Table1[[#This Row],[My direct supervisor supports my career aspirations and goals.]],Key!$A$44:$B$49,2,FALSE)</f>
        <v>Not Applicable</v>
      </c>
      <c r="AC78" s="28" t="str">
        <f>VLOOKUP(Table1[[#This Row],[I see a path for professional advancement in my district.]],Key!$A$44:$B$49,2,FALSE)</f>
        <v>Not Applicable</v>
      </c>
    </row>
    <row r="79" spans="1:29" ht="13.75" thickBot="1" x14ac:dyDescent="0.75">
      <c r="A79" s="5">
        <v>77</v>
      </c>
      <c r="B79" s="65" t="e">
        <f>Table1[[#This Row],[School Number]]</f>
        <v>#N/A</v>
      </c>
      <c r="C79" s="64">
        <f>Table1[[#This Row],[School Name]]</f>
        <v>0</v>
      </c>
      <c r="D79" s="28" t="str">
        <f>VLOOKUP(Table1[[#This Row],[How would you rate your overall satisfaction level with: My School District]],Key!$A$36:$B$41,2,FALSE)</f>
        <v>Not Applicable</v>
      </c>
      <c r="E79" s="28" t="str">
        <f>VLOOKUP(Table1[[#This Row],[How would you rate your overall satisfaction level with: My School]],Key!$A$36:$B$41,2,FALSE)</f>
        <v>Not Applicable</v>
      </c>
      <c r="F79" s="28" t="str">
        <f>VLOOKUP(Table1[[#This Row],[District leadership has communicated clear actions they will take in response to previous staff survey results.]],Key!$A$44:$B$49,2,FALSE)</f>
        <v>Not Applicable</v>
      </c>
      <c r="G79" s="28" t="str">
        <f>VLOOKUP(Table1[[#This Row],[I feel safe at school.]],Key!$A$44:$B$49,2,FALSE)</f>
        <v>Not Applicable</v>
      </c>
      <c r="H79" s="28" t="str">
        <f>VLOOKUP(Table1[[#This Row],[The benefits provided by my district meet my needs. ]],Key!$A$44:$B$49,2,FALSE)</f>
        <v>Not Applicable</v>
      </c>
      <c r="I79" s="28" t="str">
        <f>VLOOKUP(Table1[[#This Row],[Someone seems to care about me at work. ]],Key!$A$44:$B$49,2,FALSE)</f>
        <v>Not Applicable</v>
      </c>
      <c r="J79" s="28" t="str">
        <f>VLOOKUP(Table1[[#This Row],[I have the materials and resources needed to do my job well. ]],Key!$A$44:$B$49,2,FALSE)</f>
        <v>Not Applicable</v>
      </c>
      <c r="K79" s="28" t="str">
        <f>VLOOKUP(Table1[[#This Row],[Most days, I have a manageable workload.]],Key!$A$44:$B$49,2,FALSE)</f>
        <v>Not Applicable</v>
      </c>
      <c r="L79" s="28" t="str">
        <f>VLOOKUP(Table1[[#This Row],[I have the training and skills I need to do my best at work.]],Key!$A$44:$B$49,2,FALSE)</f>
        <v>Not Applicable</v>
      </c>
      <c r="M79" s="28" t="str">
        <f>VLOOKUP(Table1[[#This Row],[I understand how my daily work contributes to my school district’s mission. ]],Key!$A$44:$B$49,2,FALSE)</f>
        <v>Not Applicable</v>
      </c>
      <c r="N79" s="28" t="str">
        <f>VLOOKUP(Table1[[#This Row],[My district’s mission and values are reflected in the actions of district leaders.]],Key!$A$44:$B$49,2,FALSE)</f>
        <v>Not Applicable</v>
      </c>
      <c r="O79" s="28" t="str">
        <f>VLOOKUP(Table1[[#This Row],[My district’s mission and values are reflected in the actions of school leaders.]],Key!$A$44:$B$49,2,FALSE)</f>
        <v>Not Applicable</v>
      </c>
      <c r="P79" s="28" t="str">
        <f>VLOOKUP(Table1[[#This Row],[I am treated fairly by district leaders.]],Key!$A$44:$B$49,2,FALSE)</f>
        <v>Not Applicable</v>
      </c>
      <c r="Q79" s="28" t="str">
        <f>VLOOKUP(Table1[[#This Row],[I am treated fairly by school leaders.]],Key!$A$44:$B$49,2,FALSE)</f>
        <v>Not Applicable</v>
      </c>
      <c r="R79" s="28" t="str">
        <f>VLOOKUP(Table1[[#This Row],[I am treated fairly by my colleagues.]],Key!$A$44:$B$49,2,FALSE)</f>
        <v>Not Applicable</v>
      </c>
      <c r="S79" s="28" t="str">
        <f>VLOOKUP(Table1[[#This Row],[I have ownership and control over my work.]],Key!$A$44:$B$49,2,FALSE)</f>
        <v>Not Applicable</v>
      </c>
      <c r="T79" s="28" t="str">
        <f>VLOOKUP(Table1[[#This Row],[My opinions are heard and valued by district leaders.]],Key!$A$44:$B$49,2,FALSE)</f>
        <v>Not Applicable</v>
      </c>
      <c r="U79" s="28" t="str">
        <f>VLOOKUP(Table1[[#This Row],[My opinions are heard and valued by school leaders.]],Key!$A$44:$B$49,2,FALSE)</f>
        <v>Not Applicable</v>
      </c>
      <c r="V79" s="28" t="str">
        <f>VLOOKUP(Table1[[#This Row],[In my current role, I get to do what I do best every day.]],Key!$A$44:$B$49,2,FALSE)</f>
        <v>Not Applicable</v>
      </c>
      <c r="W79" s="28" t="str">
        <f>VLOOKUP(Table1[[#This Row],[District staff are recognized for excellent work by district leaders.]],Key!$A$44:$B$49,2,FALSE)</f>
        <v>Not Applicable</v>
      </c>
      <c r="X79" s="28" t="str">
        <f>VLOOKUP(Table1[[#This Row],[District staff are recognized for excellent work by school leaders.]],Key!$A$44:$B$49,2,FALSE)</f>
        <v>Not Applicable</v>
      </c>
      <c r="Y79" s="28" t="str">
        <f>VLOOKUP(Table1[[#This Row],[I feel valued for my work as a district employee.]],Key!$A$44:$B$49,2,FALSE)</f>
        <v>Not Applicable</v>
      </c>
      <c r="Z79" s="28" t="str">
        <f>VLOOKUP(Table1[[#This Row],[In the past week, I’ve received recognition for doing my job well.]],Key!$A$44:$B$49,2,FALSE)</f>
        <v>Not Applicable</v>
      </c>
      <c r="AA79" s="28" t="str">
        <f>VLOOKUP(Table1[[#This Row],[In the past year, my district has provided opportunities for me to learn and grow as a district employee. ]],Key!$A$44:$B$49,2,FALSE)</f>
        <v>Not Applicable</v>
      </c>
      <c r="AB79" s="28" t="str">
        <f>VLOOKUP(Table1[[#This Row],[My direct supervisor supports my career aspirations and goals.]],Key!$A$44:$B$49,2,FALSE)</f>
        <v>Not Applicable</v>
      </c>
      <c r="AC79" s="28" t="str">
        <f>VLOOKUP(Table1[[#This Row],[I see a path for professional advancement in my district.]],Key!$A$44:$B$49,2,FALSE)</f>
        <v>Not Applicable</v>
      </c>
    </row>
    <row r="80" spans="1:29" ht="13.75" thickBot="1" x14ac:dyDescent="0.75">
      <c r="A80" s="5">
        <v>78</v>
      </c>
      <c r="B80" s="65" t="e">
        <f>Table1[[#This Row],[School Number]]</f>
        <v>#N/A</v>
      </c>
      <c r="C80" s="64">
        <f>Table1[[#This Row],[School Name]]</f>
        <v>0</v>
      </c>
      <c r="D80" s="28" t="str">
        <f>VLOOKUP(Table1[[#This Row],[How would you rate your overall satisfaction level with: My School District]],Key!$A$36:$B$41,2,FALSE)</f>
        <v>Not Applicable</v>
      </c>
      <c r="E80" s="28" t="str">
        <f>VLOOKUP(Table1[[#This Row],[How would you rate your overall satisfaction level with: My School]],Key!$A$36:$B$41,2,FALSE)</f>
        <v>Not Applicable</v>
      </c>
      <c r="F80" s="28" t="str">
        <f>VLOOKUP(Table1[[#This Row],[District leadership has communicated clear actions they will take in response to previous staff survey results.]],Key!$A$44:$B$49,2,FALSE)</f>
        <v>Not Applicable</v>
      </c>
      <c r="G80" s="28" t="str">
        <f>VLOOKUP(Table1[[#This Row],[I feel safe at school.]],Key!$A$44:$B$49,2,FALSE)</f>
        <v>Not Applicable</v>
      </c>
      <c r="H80" s="28" t="str">
        <f>VLOOKUP(Table1[[#This Row],[The benefits provided by my district meet my needs. ]],Key!$A$44:$B$49,2,FALSE)</f>
        <v>Not Applicable</v>
      </c>
      <c r="I80" s="28" t="str">
        <f>VLOOKUP(Table1[[#This Row],[Someone seems to care about me at work. ]],Key!$A$44:$B$49,2,FALSE)</f>
        <v>Not Applicable</v>
      </c>
      <c r="J80" s="28" t="str">
        <f>VLOOKUP(Table1[[#This Row],[I have the materials and resources needed to do my job well. ]],Key!$A$44:$B$49,2,FALSE)</f>
        <v>Not Applicable</v>
      </c>
      <c r="K80" s="28" t="str">
        <f>VLOOKUP(Table1[[#This Row],[Most days, I have a manageable workload.]],Key!$A$44:$B$49,2,FALSE)</f>
        <v>Not Applicable</v>
      </c>
      <c r="L80" s="28" t="str">
        <f>VLOOKUP(Table1[[#This Row],[I have the training and skills I need to do my best at work.]],Key!$A$44:$B$49,2,FALSE)</f>
        <v>Not Applicable</v>
      </c>
      <c r="M80" s="28" t="str">
        <f>VLOOKUP(Table1[[#This Row],[I understand how my daily work contributes to my school district’s mission. ]],Key!$A$44:$B$49,2,FALSE)</f>
        <v>Not Applicable</v>
      </c>
      <c r="N80" s="28" t="str">
        <f>VLOOKUP(Table1[[#This Row],[My district’s mission and values are reflected in the actions of district leaders.]],Key!$A$44:$B$49,2,FALSE)</f>
        <v>Not Applicable</v>
      </c>
      <c r="O80" s="28" t="str">
        <f>VLOOKUP(Table1[[#This Row],[My district’s mission and values are reflected in the actions of school leaders.]],Key!$A$44:$B$49,2,FALSE)</f>
        <v>Not Applicable</v>
      </c>
      <c r="P80" s="28" t="str">
        <f>VLOOKUP(Table1[[#This Row],[I am treated fairly by district leaders.]],Key!$A$44:$B$49,2,FALSE)</f>
        <v>Not Applicable</v>
      </c>
      <c r="Q80" s="28" t="str">
        <f>VLOOKUP(Table1[[#This Row],[I am treated fairly by school leaders.]],Key!$A$44:$B$49,2,FALSE)</f>
        <v>Not Applicable</v>
      </c>
      <c r="R80" s="28" t="str">
        <f>VLOOKUP(Table1[[#This Row],[I am treated fairly by my colleagues.]],Key!$A$44:$B$49,2,FALSE)</f>
        <v>Not Applicable</v>
      </c>
      <c r="S80" s="28" t="str">
        <f>VLOOKUP(Table1[[#This Row],[I have ownership and control over my work.]],Key!$A$44:$B$49,2,FALSE)</f>
        <v>Not Applicable</v>
      </c>
      <c r="T80" s="28" t="str">
        <f>VLOOKUP(Table1[[#This Row],[My opinions are heard and valued by district leaders.]],Key!$A$44:$B$49,2,FALSE)</f>
        <v>Not Applicable</v>
      </c>
      <c r="U80" s="28" t="str">
        <f>VLOOKUP(Table1[[#This Row],[My opinions are heard and valued by school leaders.]],Key!$A$44:$B$49,2,FALSE)</f>
        <v>Not Applicable</v>
      </c>
      <c r="V80" s="28" t="str">
        <f>VLOOKUP(Table1[[#This Row],[In my current role, I get to do what I do best every day.]],Key!$A$44:$B$49,2,FALSE)</f>
        <v>Not Applicable</v>
      </c>
      <c r="W80" s="28" t="str">
        <f>VLOOKUP(Table1[[#This Row],[District staff are recognized for excellent work by district leaders.]],Key!$A$44:$B$49,2,FALSE)</f>
        <v>Not Applicable</v>
      </c>
      <c r="X80" s="28" t="str">
        <f>VLOOKUP(Table1[[#This Row],[District staff are recognized for excellent work by school leaders.]],Key!$A$44:$B$49,2,FALSE)</f>
        <v>Not Applicable</v>
      </c>
      <c r="Y80" s="28" t="str">
        <f>VLOOKUP(Table1[[#This Row],[I feel valued for my work as a district employee.]],Key!$A$44:$B$49,2,FALSE)</f>
        <v>Not Applicable</v>
      </c>
      <c r="Z80" s="28" t="str">
        <f>VLOOKUP(Table1[[#This Row],[In the past week, I’ve received recognition for doing my job well.]],Key!$A$44:$B$49,2,FALSE)</f>
        <v>Not Applicable</v>
      </c>
      <c r="AA80" s="28" t="str">
        <f>VLOOKUP(Table1[[#This Row],[In the past year, my district has provided opportunities for me to learn and grow as a district employee. ]],Key!$A$44:$B$49,2,FALSE)</f>
        <v>Not Applicable</v>
      </c>
      <c r="AB80" s="28" t="str">
        <f>VLOOKUP(Table1[[#This Row],[My direct supervisor supports my career aspirations and goals.]],Key!$A$44:$B$49,2,FALSE)</f>
        <v>Not Applicable</v>
      </c>
      <c r="AC80" s="28" t="str">
        <f>VLOOKUP(Table1[[#This Row],[I see a path for professional advancement in my district.]],Key!$A$44:$B$49,2,FALSE)</f>
        <v>Not Applicable</v>
      </c>
    </row>
    <row r="81" spans="1:29" ht="13.75" thickBot="1" x14ac:dyDescent="0.75">
      <c r="A81" s="5">
        <v>79</v>
      </c>
      <c r="B81" s="65" t="e">
        <f>Table1[[#This Row],[School Number]]</f>
        <v>#N/A</v>
      </c>
      <c r="C81" s="64">
        <f>Table1[[#This Row],[School Name]]</f>
        <v>0</v>
      </c>
      <c r="D81" s="28" t="str">
        <f>VLOOKUP(Table1[[#This Row],[How would you rate your overall satisfaction level with: My School District]],Key!$A$36:$B$41,2,FALSE)</f>
        <v>Not Applicable</v>
      </c>
      <c r="E81" s="28" t="str">
        <f>VLOOKUP(Table1[[#This Row],[How would you rate your overall satisfaction level with: My School]],Key!$A$36:$B$41,2,FALSE)</f>
        <v>Not Applicable</v>
      </c>
      <c r="F81" s="28" t="str">
        <f>VLOOKUP(Table1[[#This Row],[District leadership has communicated clear actions they will take in response to previous staff survey results.]],Key!$A$44:$B$49,2,FALSE)</f>
        <v>Not Applicable</v>
      </c>
      <c r="G81" s="28" t="str">
        <f>VLOOKUP(Table1[[#This Row],[I feel safe at school.]],Key!$A$44:$B$49,2,FALSE)</f>
        <v>Not Applicable</v>
      </c>
      <c r="H81" s="28" t="str">
        <f>VLOOKUP(Table1[[#This Row],[The benefits provided by my district meet my needs. ]],Key!$A$44:$B$49,2,FALSE)</f>
        <v>Not Applicable</v>
      </c>
      <c r="I81" s="28" t="str">
        <f>VLOOKUP(Table1[[#This Row],[Someone seems to care about me at work. ]],Key!$A$44:$B$49,2,FALSE)</f>
        <v>Not Applicable</v>
      </c>
      <c r="J81" s="28" t="str">
        <f>VLOOKUP(Table1[[#This Row],[I have the materials and resources needed to do my job well. ]],Key!$A$44:$B$49,2,FALSE)</f>
        <v>Not Applicable</v>
      </c>
      <c r="K81" s="28" t="str">
        <f>VLOOKUP(Table1[[#This Row],[Most days, I have a manageable workload.]],Key!$A$44:$B$49,2,FALSE)</f>
        <v>Not Applicable</v>
      </c>
      <c r="L81" s="28" t="str">
        <f>VLOOKUP(Table1[[#This Row],[I have the training and skills I need to do my best at work.]],Key!$A$44:$B$49,2,FALSE)</f>
        <v>Not Applicable</v>
      </c>
      <c r="M81" s="28" t="str">
        <f>VLOOKUP(Table1[[#This Row],[I understand how my daily work contributes to my school district’s mission. ]],Key!$A$44:$B$49,2,FALSE)</f>
        <v>Not Applicable</v>
      </c>
      <c r="N81" s="28" t="str">
        <f>VLOOKUP(Table1[[#This Row],[My district’s mission and values are reflected in the actions of district leaders.]],Key!$A$44:$B$49,2,FALSE)</f>
        <v>Not Applicable</v>
      </c>
      <c r="O81" s="28" t="str">
        <f>VLOOKUP(Table1[[#This Row],[My district’s mission and values are reflected in the actions of school leaders.]],Key!$A$44:$B$49,2,FALSE)</f>
        <v>Not Applicable</v>
      </c>
      <c r="P81" s="28" t="str">
        <f>VLOOKUP(Table1[[#This Row],[I am treated fairly by district leaders.]],Key!$A$44:$B$49,2,FALSE)</f>
        <v>Not Applicable</v>
      </c>
      <c r="Q81" s="28" t="str">
        <f>VLOOKUP(Table1[[#This Row],[I am treated fairly by school leaders.]],Key!$A$44:$B$49,2,FALSE)</f>
        <v>Not Applicable</v>
      </c>
      <c r="R81" s="28" t="str">
        <f>VLOOKUP(Table1[[#This Row],[I am treated fairly by my colleagues.]],Key!$A$44:$B$49,2,FALSE)</f>
        <v>Not Applicable</v>
      </c>
      <c r="S81" s="28" t="str">
        <f>VLOOKUP(Table1[[#This Row],[I have ownership and control over my work.]],Key!$A$44:$B$49,2,FALSE)</f>
        <v>Not Applicable</v>
      </c>
      <c r="T81" s="28" t="str">
        <f>VLOOKUP(Table1[[#This Row],[My opinions are heard and valued by district leaders.]],Key!$A$44:$B$49,2,FALSE)</f>
        <v>Not Applicable</v>
      </c>
      <c r="U81" s="28" t="str">
        <f>VLOOKUP(Table1[[#This Row],[My opinions are heard and valued by school leaders.]],Key!$A$44:$B$49,2,FALSE)</f>
        <v>Not Applicable</v>
      </c>
      <c r="V81" s="28" t="str">
        <f>VLOOKUP(Table1[[#This Row],[In my current role, I get to do what I do best every day.]],Key!$A$44:$B$49,2,FALSE)</f>
        <v>Not Applicable</v>
      </c>
      <c r="W81" s="28" t="str">
        <f>VLOOKUP(Table1[[#This Row],[District staff are recognized for excellent work by district leaders.]],Key!$A$44:$B$49,2,FALSE)</f>
        <v>Not Applicable</v>
      </c>
      <c r="X81" s="28" t="str">
        <f>VLOOKUP(Table1[[#This Row],[District staff are recognized for excellent work by school leaders.]],Key!$A$44:$B$49,2,FALSE)</f>
        <v>Not Applicable</v>
      </c>
      <c r="Y81" s="28" t="str">
        <f>VLOOKUP(Table1[[#This Row],[I feel valued for my work as a district employee.]],Key!$A$44:$B$49,2,FALSE)</f>
        <v>Not Applicable</v>
      </c>
      <c r="Z81" s="28" t="str">
        <f>VLOOKUP(Table1[[#This Row],[In the past week, I’ve received recognition for doing my job well.]],Key!$A$44:$B$49,2,FALSE)</f>
        <v>Not Applicable</v>
      </c>
      <c r="AA81" s="28" t="str">
        <f>VLOOKUP(Table1[[#This Row],[In the past year, my district has provided opportunities for me to learn and grow as a district employee. ]],Key!$A$44:$B$49,2,FALSE)</f>
        <v>Not Applicable</v>
      </c>
      <c r="AB81" s="28" t="str">
        <f>VLOOKUP(Table1[[#This Row],[My direct supervisor supports my career aspirations and goals.]],Key!$A$44:$B$49,2,FALSE)</f>
        <v>Not Applicable</v>
      </c>
      <c r="AC81" s="28" t="str">
        <f>VLOOKUP(Table1[[#This Row],[I see a path for professional advancement in my district.]],Key!$A$44:$B$49,2,FALSE)</f>
        <v>Not Applicable</v>
      </c>
    </row>
    <row r="82" spans="1:29" ht="13.75" thickBot="1" x14ac:dyDescent="0.75">
      <c r="A82" s="5">
        <v>80</v>
      </c>
      <c r="B82" s="65" t="e">
        <f>Table1[[#This Row],[School Number]]</f>
        <v>#N/A</v>
      </c>
      <c r="C82" s="64">
        <f>Table1[[#This Row],[School Name]]</f>
        <v>0</v>
      </c>
      <c r="D82" s="28" t="str">
        <f>VLOOKUP(Table1[[#This Row],[How would you rate your overall satisfaction level with: My School District]],Key!$A$36:$B$41,2,FALSE)</f>
        <v>Not Applicable</v>
      </c>
      <c r="E82" s="28" t="str">
        <f>VLOOKUP(Table1[[#This Row],[How would you rate your overall satisfaction level with: My School]],Key!$A$36:$B$41,2,FALSE)</f>
        <v>Not Applicable</v>
      </c>
      <c r="F82" s="28" t="str">
        <f>VLOOKUP(Table1[[#This Row],[District leadership has communicated clear actions they will take in response to previous staff survey results.]],Key!$A$44:$B$49,2,FALSE)</f>
        <v>Not Applicable</v>
      </c>
      <c r="G82" s="28" t="str">
        <f>VLOOKUP(Table1[[#This Row],[I feel safe at school.]],Key!$A$44:$B$49,2,FALSE)</f>
        <v>Not Applicable</v>
      </c>
      <c r="H82" s="28" t="str">
        <f>VLOOKUP(Table1[[#This Row],[The benefits provided by my district meet my needs. ]],Key!$A$44:$B$49,2,FALSE)</f>
        <v>Not Applicable</v>
      </c>
      <c r="I82" s="28" t="str">
        <f>VLOOKUP(Table1[[#This Row],[Someone seems to care about me at work. ]],Key!$A$44:$B$49,2,FALSE)</f>
        <v>Not Applicable</v>
      </c>
      <c r="J82" s="28" t="str">
        <f>VLOOKUP(Table1[[#This Row],[I have the materials and resources needed to do my job well. ]],Key!$A$44:$B$49,2,FALSE)</f>
        <v>Not Applicable</v>
      </c>
      <c r="K82" s="28" t="str">
        <f>VLOOKUP(Table1[[#This Row],[Most days, I have a manageable workload.]],Key!$A$44:$B$49,2,FALSE)</f>
        <v>Not Applicable</v>
      </c>
      <c r="L82" s="28" t="str">
        <f>VLOOKUP(Table1[[#This Row],[I have the training and skills I need to do my best at work.]],Key!$A$44:$B$49,2,FALSE)</f>
        <v>Not Applicable</v>
      </c>
      <c r="M82" s="28" t="str">
        <f>VLOOKUP(Table1[[#This Row],[I understand how my daily work contributes to my school district’s mission. ]],Key!$A$44:$B$49,2,FALSE)</f>
        <v>Not Applicable</v>
      </c>
      <c r="N82" s="28" t="str">
        <f>VLOOKUP(Table1[[#This Row],[My district’s mission and values are reflected in the actions of district leaders.]],Key!$A$44:$B$49,2,FALSE)</f>
        <v>Not Applicable</v>
      </c>
      <c r="O82" s="28" t="str">
        <f>VLOOKUP(Table1[[#This Row],[My district’s mission and values are reflected in the actions of school leaders.]],Key!$A$44:$B$49,2,FALSE)</f>
        <v>Not Applicable</v>
      </c>
      <c r="P82" s="28" t="str">
        <f>VLOOKUP(Table1[[#This Row],[I am treated fairly by district leaders.]],Key!$A$44:$B$49,2,FALSE)</f>
        <v>Not Applicable</v>
      </c>
      <c r="Q82" s="28" t="str">
        <f>VLOOKUP(Table1[[#This Row],[I am treated fairly by school leaders.]],Key!$A$44:$B$49,2,FALSE)</f>
        <v>Not Applicable</v>
      </c>
      <c r="R82" s="28" t="str">
        <f>VLOOKUP(Table1[[#This Row],[I am treated fairly by my colleagues.]],Key!$A$44:$B$49,2,FALSE)</f>
        <v>Not Applicable</v>
      </c>
      <c r="S82" s="28" t="str">
        <f>VLOOKUP(Table1[[#This Row],[I have ownership and control over my work.]],Key!$A$44:$B$49,2,FALSE)</f>
        <v>Not Applicable</v>
      </c>
      <c r="T82" s="28" t="str">
        <f>VLOOKUP(Table1[[#This Row],[My opinions are heard and valued by district leaders.]],Key!$A$44:$B$49,2,FALSE)</f>
        <v>Not Applicable</v>
      </c>
      <c r="U82" s="28" t="str">
        <f>VLOOKUP(Table1[[#This Row],[My opinions are heard and valued by school leaders.]],Key!$A$44:$B$49,2,FALSE)</f>
        <v>Not Applicable</v>
      </c>
      <c r="V82" s="28" t="str">
        <f>VLOOKUP(Table1[[#This Row],[In my current role, I get to do what I do best every day.]],Key!$A$44:$B$49,2,FALSE)</f>
        <v>Not Applicable</v>
      </c>
      <c r="W82" s="28" t="str">
        <f>VLOOKUP(Table1[[#This Row],[District staff are recognized for excellent work by district leaders.]],Key!$A$44:$B$49,2,FALSE)</f>
        <v>Not Applicable</v>
      </c>
      <c r="X82" s="28" t="str">
        <f>VLOOKUP(Table1[[#This Row],[District staff are recognized for excellent work by school leaders.]],Key!$A$44:$B$49,2,FALSE)</f>
        <v>Not Applicable</v>
      </c>
      <c r="Y82" s="28" t="str">
        <f>VLOOKUP(Table1[[#This Row],[I feel valued for my work as a district employee.]],Key!$A$44:$B$49,2,FALSE)</f>
        <v>Not Applicable</v>
      </c>
      <c r="Z82" s="28" t="str">
        <f>VLOOKUP(Table1[[#This Row],[In the past week, I’ve received recognition for doing my job well.]],Key!$A$44:$B$49,2,FALSE)</f>
        <v>Not Applicable</v>
      </c>
      <c r="AA82" s="28" t="str">
        <f>VLOOKUP(Table1[[#This Row],[In the past year, my district has provided opportunities for me to learn and grow as a district employee. ]],Key!$A$44:$B$49,2,FALSE)</f>
        <v>Not Applicable</v>
      </c>
      <c r="AB82" s="28" t="str">
        <f>VLOOKUP(Table1[[#This Row],[My direct supervisor supports my career aspirations and goals.]],Key!$A$44:$B$49,2,FALSE)</f>
        <v>Not Applicable</v>
      </c>
      <c r="AC82" s="28" t="str">
        <f>VLOOKUP(Table1[[#This Row],[I see a path for professional advancement in my district.]],Key!$A$44:$B$49,2,FALSE)</f>
        <v>Not Applicable</v>
      </c>
    </row>
    <row r="83" spans="1:29" ht="13.75" thickBot="1" x14ac:dyDescent="0.75">
      <c r="A83" s="5">
        <v>81</v>
      </c>
      <c r="B83" s="65" t="e">
        <f>Table1[[#This Row],[School Number]]</f>
        <v>#N/A</v>
      </c>
      <c r="C83" s="134">
        <f>Table1[[#This Row],[School Name]]</f>
        <v>0</v>
      </c>
      <c r="D83" s="101" t="str">
        <f>VLOOKUP(Table1[[#This Row],[How would you rate your overall satisfaction level with: My School District]],Key!$A$36:$B$41,2,FALSE)</f>
        <v>Not Applicable</v>
      </c>
      <c r="E83" s="101" t="str">
        <f>VLOOKUP(Table1[[#This Row],[How would you rate your overall satisfaction level with: My School]],Key!$A$36:$B$41,2,FALSE)</f>
        <v>Not Applicable</v>
      </c>
      <c r="F83" s="101" t="str">
        <f>VLOOKUP(Table1[[#This Row],[District leadership has communicated clear actions they will take in response to previous staff survey results.]],Key!$A$44:$B$49,2,FALSE)</f>
        <v>Not Applicable</v>
      </c>
      <c r="G83" s="101" t="str">
        <f>VLOOKUP(Table1[[#This Row],[I feel safe at school.]],Key!$A$44:$B$49,2,FALSE)</f>
        <v>Not Applicable</v>
      </c>
      <c r="H83" s="101" t="str">
        <f>VLOOKUP(Table1[[#This Row],[The benefits provided by my district meet my needs. ]],Key!$A$44:$B$49,2,FALSE)</f>
        <v>Not Applicable</v>
      </c>
      <c r="I83" s="101" t="str">
        <f>VLOOKUP(Table1[[#This Row],[Someone seems to care about me at work. ]],Key!$A$44:$B$49,2,FALSE)</f>
        <v>Not Applicable</v>
      </c>
      <c r="J83" s="101" t="str">
        <f>VLOOKUP(Table1[[#This Row],[I have the materials and resources needed to do my job well. ]],Key!$A$44:$B$49,2,FALSE)</f>
        <v>Not Applicable</v>
      </c>
      <c r="K83" s="101" t="str">
        <f>VLOOKUP(Table1[[#This Row],[Most days, I have a manageable workload.]],Key!$A$44:$B$49,2,FALSE)</f>
        <v>Not Applicable</v>
      </c>
      <c r="L83" s="101" t="str">
        <f>VLOOKUP(Table1[[#This Row],[I have the training and skills I need to do my best at work.]],Key!$A$44:$B$49,2,FALSE)</f>
        <v>Not Applicable</v>
      </c>
      <c r="M83" s="101" t="str">
        <f>VLOOKUP(Table1[[#This Row],[I understand how my daily work contributes to my school district’s mission. ]],Key!$A$44:$B$49,2,FALSE)</f>
        <v>Not Applicable</v>
      </c>
      <c r="N83" s="101" t="str">
        <f>VLOOKUP(Table1[[#This Row],[My district’s mission and values are reflected in the actions of district leaders.]],Key!$A$44:$B$49,2,FALSE)</f>
        <v>Not Applicable</v>
      </c>
      <c r="O83" s="101" t="str">
        <f>VLOOKUP(Table1[[#This Row],[My district’s mission and values are reflected in the actions of school leaders.]],Key!$A$44:$B$49,2,FALSE)</f>
        <v>Not Applicable</v>
      </c>
      <c r="P83" s="101" t="str">
        <f>VLOOKUP(Table1[[#This Row],[I am treated fairly by district leaders.]],Key!$A$44:$B$49,2,FALSE)</f>
        <v>Not Applicable</v>
      </c>
      <c r="Q83" s="101" t="str">
        <f>VLOOKUP(Table1[[#This Row],[I am treated fairly by school leaders.]],Key!$A$44:$B$49,2,FALSE)</f>
        <v>Not Applicable</v>
      </c>
      <c r="R83" s="101" t="str">
        <f>VLOOKUP(Table1[[#This Row],[I am treated fairly by my colleagues.]],Key!$A$44:$B$49,2,FALSE)</f>
        <v>Not Applicable</v>
      </c>
      <c r="S83" s="101" t="str">
        <f>VLOOKUP(Table1[[#This Row],[I have ownership and control over my work.]],Key!$A$44:$B$49,2,FALSE)</f>
        <v>Not Applicable</v>
      </c>
      <c r="T83" s="101" t="str">
        <f>VLOOKUP(Table1[[#This Row],[My opinions are heard and valued by district leaders.]],Key!$A$44:$B$49,2,FALSE)</f>
        <v>Not Applicable</v>
      </c>
      <c r="U83" s="101" t="str">
        <f>VLOOKUP(Table1[[#This Row],[My opinions are heard and valued by school leaders.]],Key!$A$44:$B$49,2,FALSE)</f>
        <v>Not Applicable</v>
      </c>
      <c r="V83" s="101" t="str">
        <f>VLOOKUP(Table1[[#This Row],[In my current role, I get to do what I do best every day.]],Key!$A$44:$B$49,2,FALSE)</f>
        <v>Not Applicable</v>
      </c>
      <c r="W83" s="101" t="str">
        <f>VLOOKUP(Table1[[#This Row],[District staff are recognized for excellent work by district leaders.]],Key!$A$44:$B$49,2,FALSE)</f>
        <v>Not Applicable</v>
      </c>
      <c r="X83" s="101" t="str">
        <f>VLOOKUP(Table1[[#This Row],[District staff are recognized for excellent work by school leaders.]],Key!$A$44:$B$49,2,FALSE)</f>
        <v>Not Applicable</v>
      </c>
      <c r="Y83" s="101" t="str">
        <f>VLOOKUP(Table1[[#This Row],[I feel valued for my work as a district employee.]],Key!$A$44:$B$49,2,FALSE)</f>
        <v>Not Applicable</v>
      </c>
      <c r="Z83" s="101" t="str">
        <f>VLOOKUP(Table1[[#This Row],[In the past week, I’ve received recognition for doing my job well.]],Key!$A$44:$B$49,2,FALSE)</f>
        <v>Not Applicable</v>
      </c>
      <c r="AA83" s="101" t="str">
        <f>VLOOKUP(Table1[[#This Row],[In the past year, my district has provided opportunities for me to learn and grow as a district employee. ]],Key!$A$44:$B$49,2,FALSE)</f>
        <v>Not Applicable</v>
      </c>
      <c r="AB83" s="101" t="str">
        <f>VLOOKUP(Table1[[#This Row],[My direct supervisor supports my career aspirations and goals.]],Key!$A$44:$B$49,2,FALSE)</f>
        <v>Not Applicable</v>
      </c>
      <c r="AC83" s="101" t="str">
        <f>VLOOKUP(Table1[[#This Row],[I see a path for professional advancement in my district.]],Key!$A$44:$B$49,2,FALSE)</f>
        <v>Not Applicable</v>
      </c>
    </row>
    <row r="84" spans="1:29" ht="13.75" thickBot="1" x14ac:dyDescent="0.75">
      <c r="A84" s="5">
        <v>82</v>
      </c>
      <c r="B84" s="65" t="e">
        <f>Table1[[#This Row],[School Number]]</f>
        <v>#N/A</v>
      </c>
      <c r="C84" s="134">
        <f>Table1[[#This Row],[School Name]]</f>
        <v>0</v>
      </c>
      <c r="D84" s="101" t="str">
        <f>VLOOKUP(Table1[[#This Row],[How would you rate your overall satisfaction level with: My School District]],Key!$A$36:$B$41,2,FALSE)</f>
        <v>Not Applicable</v>
      </c>
      <c r="E84" s="101" t="str">
        <f>VLOOKUP(Table1[[#This Row],[How would you rate your overall satisfaction level with: My School]],Key!$A$36:$B$41,2,FALSE)</f>
        <v>Not Applicable</v>
      </c>
      <c r="F84" s="101" t="str">
        <f>VLOOKUP(Table1[[#This Row],[District leadership has communicated clear actions they will take in response to previous staff survey results.]],Key!$A$44:$B$49,2,FALSE)</f>
        <v>Not Applicable</v>
      </c>
      <c r="G84" s="101" t="str">
        <f>VLOOKUP(Table1[[#This Row],[I feel safe at school.]],Key!$A$44:$B$49,2,FALSE)</f>
        <v>Not Applicable</v>
      </c>
      <c r="H84" s="101" t="str">
        <f>VLOOKUP(Table1[[#This Row],[The benefits provided by my district meet my needs. ]],Key!$A$44:$B$49,2,FALSE)</f>
        <v>Not Applicable</v>
      </c>
      <c r="I84" s="101" t="str">
        <f>VLOOKUP(Table1[[#This Row],[Someone seems to care about me at work. ]],Key!$A$44:$B$49,2,FALSE)</f>
        <v>Not Applicable</v>
      </c>
      <c r="J84" s="101" t="str">
        <f>VLOOKUP(Table1[[#This Row],[I have the materials and resources needed to do my job well. ]],Key!$A$44:$B$49,2,FALSE)</f>
        <v>Not Applicable</v>
      </c>
      <c r="K84" s="101" t="str">
        <f>VLOOKUP(Table1[[#This Row],[Most days, I have a manageable workload.]],Key!$A$44:$B$49,2,FALSE)</f>
        <v>Not Applicable</v>
      </c>
      <c r="L84" s="101" t="str">
        <f>VLOOKUP(Table1[[#This Row],[I have the training and skills I need to do my best at work.]],Key!$A$44:$B$49,2,FALSE)</f>
        <v>Not Applicable</v>
      </c>
      <c r="M84" s="101" t="str">
        <f>VLOOKUP(Table1[[#This Row],[I understand how my daily work contributes to my school district’s mission. ]],Key!$A$44:$B$49,2,FALSE)</f>
        <v>Not Applicable</v>
      </c>
      <c r="N84" s="101" t="str">
        <f>VLOOKUP(Table1[[#This Row],[My district’s mission and values are reflected in the actions of district leaders.]],Key!$A$44:$B$49,2,FALSE)</f>
        <v>Not Applicable</v>
      </c>
      <c r="O84" s="101" t="str">
        <f>VLOOKUP(Table1[[#This Row],[My district’s mission and values are reflected in the actions of school leaders.]],Key!$A$44:$B$49,2,FALSE)</f>
        <v>Not Applicable</v>
      </c>
      <c r="P84" s="101" t="str">
        <f>VLOOKUP(Table1[[#This Row],[I am treated fairly by district leaders.]],Key!$A$44:$B$49,2,FALSE)</f>
        <v>Not Applicable</v>
      </c>
      <c r="Q84" s="101" t="str">
        <f>VLOOKUP(Table1[[#This Row],[I am treated fairly by school leaders.]],Key!$A$44:$B$49,2,FALSE)</f>
        <v>Not Applicable</v>
      </c>
      <c r="R84" s="101" t="str">
        <f>VLOOKUP(Table1[[#This Row],[I am treated fairly by my colleagues.]],Key!$A$44:$B$49,2,FALSE)</f>
        <v>Not Applicable</v>
      </c>
      <c r="S84" s="101" t="str">
        <f>VLOOKUP(Table1[[#This Row],[I have ownership and control over my work.]],Key!$A$44:$B$49,2,FALSE)</f>
        <v>Not Applicable</v>
      </c>
      <c r="T84" s="101" t="str">
        <f>VLOOKUP(Table1[[#This Row],[My opinions are heard and valued by district leaders.]],Key!$A$44:$B$49,2,FALSE)</f>
        <v>Not Applicable</v>
      </c>
      <c r="U84" s="101" t="str">
        <f>VLOOKUP(Table1[[#This Row],[My opinions are heard and valued by school leaders.]],Key!$A$44:$B$49,2,FALSE)</f>
        <v>Not Applicable</v>
      </c>
      <c r="V84" s="101" t="str">
        <f>VLOOKUP(Table1[[#This Row],[In my current role, I get to do what I do best every day.]],Key!$A$44:$B$49,2,FALSE)</f>
        <v>Not Applicable</v>
      </c>
      <c r="W84" s="101" t="str">
        <f>VLOOKUP(Table1[[#This Row],[District staff are recognized for excellent work by district leaders.]],Key!$A$44:$B$49,2,FALSE)</f>
        <v>Not Applicable</v>
      </c>
      <c r="X84" s="101" t="str">
        <f>VLOOKUP(Table1[[#This Row],[District staff are recognized for excellent work by school leaders.]],Key!$A$44:$B$49,2,FALSE)</f>
        <v>Not Applicable</v>
      </c>
      <c r="Y84" s="101" t="str">
        <f>VLOOKUP(Table1[[#This Row],[I feel valued for my work as a district employee.]],Key!$A$44:$B$49,2,FALSE)</f>
        <v>Not Applicable</v>
      </c>
      <c r="Z84" s="101" t="str">
        <f>VLOOKUP(Table1[[#This Row],[In the past week, I’ve received recognition for doing my job well.]],Key!$A$44:$B$49,2,FALSE)</f>
        <v>Not Applicable</v>
      </c>
      <c r="AA84" s="101" t="str">
        <f>VLOOKUP(Table1[[#This Row],[In the past year, my district has provided opportunities for me to learn and grow as a district employee. ]],Key!$A$44:$B$49,2,FALSE)</f>
        <v>Not Applicable</v>
      </c>
      <c r="AB84" s="101" t="str">
        <f>VLOOKUP(Table1[[#This Row],[My direct supervisor supports my career aspirations and goals.]],Key!$A$44:$B$49,2,FALSE)</f>
        <v>Not Applicable</v>
      </c>
      <c r="AC84" s="101" t="str">
        <f>VLOOKUP(Table1[[#This Row],[I see a path for professional advancement in my district.]],Key!$A$44:$B$49,2,FALSE)</f>
        <v>Not Applicable</v>
      </c>
    </row>
    <row r="85" spans="1:29" ht="13.75" thickBot="1" x14ac:dyDescent="0.75">
      <c r="A85" s="5">
        <v>83</v>
      </c>
      <c r="B85" s="65" t="e">
        <f>Table1[[#This Row],[School Number]]</f>
        <v>#N/A</v>
      </c>
      <c r="C85" s="134">
        <f>Table1[[#This Row],[School Name]]</f>
        <v>0</v>
      </c>
      <c r="D85" s="101" t="str">
        <f>VLOOKUP(Table1[[#This Row],[How would you rate your overall satisfaction level with: My School District]],Key!$A$36:$B$41,2,FALSE)</f>
        <v>Not Applicable</v>
      </c>
      <c r="E85" s="101" t="str">
        <f>VLOOKUP(Table1[[#This Row],[How would you rate your overall satisfaction level with: My School]],Key!$A$36:$B$41,2,FALSE)</f>
        <v>Not Applicable</v>
      </c>
      <c r="F85" s="101" t="str">
        <f>VLOOKUP(Table1[[#This Row],[District leadership has communicated clear actions they will take in response to previous staff survey results.]],Key!$A$44:$B$49,2,FALSE)</f>
        <v>Not Applicable</v>
      </c>
      <c r="G85" s="101" t="str">
        <f>VLOOKUP(Table1[[#This Row],[I feel safe at school.]],Key!$A$44:$B$49,2,FALSE)</f>
        <v>Not Applicable</v>
      </c>
      <c r="H85" s="101" t="str">
        <f>VLOOKUP(Table1[[#This Row],[The benefits provided by my district meet my needs. ]],Key!$A$44:$B$49,2,FALSE)</f>
        <v>Not Applicable</v>
      </c>
      <c r="I85" s="101" t="str">
        <f>VLOOKUP(Table1[[#This Row],[Someone seems to care about me at work. ]],Key!$A$44:$B$49,2,FALSE)</f>
        <v>Not Applicable</v>
      </c>
      <c r="J85" s="101" t="str">
        <f>VLOOKUP(Table1[[#This Row],[I have the materials and resources needed to do my job well. ]],Key!$A$44:$B$49,2,FALSE)</f>
        <v>Not Applicable</v>
      </c>
      <c r="K85" s="101" t="str">
        <f>VLOOKUP(Table1[[#This Row],[Most days, I have a manageable workload.]],Key!$A$44:$B$49,2,FALSE)</f>
        <v>Not Applicable</v>
      </c>
      <c r="L85" s="101" t="str">
        <f>VLOOKUP(Table1[[#This Row],[I have the training and skills I need to do my best at work.]],Key!$A$44:$B$49,2,FALSE)</f>
        <v>Not Applicable</v>
      </c>
      <c r="M85" s="101" t="str">
        <f>VLOOKUP(Table1[[#This Row],[I understand how my daily work contributes to my school district’s mission. ]],Key!$A$44:$B$49,2,FALSE)</f>
        <v>Not Applicable</v>
      </c>
      <c r="N85" s="101" t="str">
        <f>VLOOKUP(Table1[[#This Row],[My district’s mission and values are reflected in the actions of district leaders.]],Key!$A$44:$B$49,2,FALSE)</f>
        <v>Not Applicable</v>
      </c>
      <c r="O85" s="101" t="str">
        <f>VLOOKUP(Table1[[#This Row],[My district’s mission and values are reflected in the actions of school leaders.]],Key!$A$44:$B$49,2,FALSE)</f>
        <v>Not Applicable</v>
      </c>
      <c r="P85" s="101" t="str">
        <f>VLOOKUP(Table1[[#This Row],[I am treated fairly by district leaders.]],Key!$A$44:$B$49,2,FALSE)</f>
        <v>Not Applicable</v>
      </c>
      <c r="Q85" s="101" t="str">
        <f>VLOOKUP(Table1[[#This Row],[I am treated fairly by school leaders.]],Key!$A$44:$B$49,2,FALSE)</f>
        <v>Not Applicable</v>
      </c>
      <c r="R85" s="101" t="str">
        <f>VLOOKUP(Table1[[#This Row],[I am treated fairly by my colleagues.]],Key!$A$44:$B$49,2,FALSE)</f>
        <v>Not Applicable</v>
      </c>
      <c r="S85" s="101" t="str">
        <f>VLOOKUP(Table1[[#This Row],[I have ownership and control over my work.]],Key!$A$44:$B$49,2,FALSE)</f>
        <v>Not Applicable</v>
      </c>
      <c r="T85" s="101" t="str">
        <f>VLOOKUP(Table1[[#This Row],[My opinions are heard and valued by district leaders.]],Key!$A$44:$B$49,2,FALSE)</f>
        <v>Not Applicable</v>
      </c>
      <c r="U85" s="101" t="str">
        <f>VLOOKUP(Table1[[#This Row],[My opinions are heard and valued by school leaders.]],Key!$A$44:$B$49,2,FALSE)</f>
        <v>Not Applicable</v>
      </c>
      <c r="V85" s="101" t="str">
        <f>VLOOKUP(Table1[[#This Row],[In my current role, I get to do what I do best every day.]],Key!$A$44:$B$49,2,FALSE)</f>
        <v>Not Applicable</v>
      </c>
      <c r="W85" s="101" t="str">
        <f>VLOOKUP(Table1[[#This Row],[District staff are recognized for excellent work by district leaders.]],Key!$A$44:$B$49,2,FALSE)</f>
        <v>Not Applicable</v>
      </c>
      <c r="X85" s="101" t="str">
        <f>VLOOKUP(Table1[[#This Row],[District staff are recognized for excellent work by school leaders.]],Key!$A$44:$B$49,2,FALSE)</f>
        <v>Not Applicable</v>
      </c>
      <c r="Y85" s="101" t="str">
        <f>VLOOKUP(Table1[[#This Row],[I feel valued for my work as a district employee.]],Key!$A$44:$B$49,2,FALSE)</f>
        <v>Not Applicable</v>
      </c>
      <c r="Z85" s="101" t="str">
        <f>VLOOKUP(Table1[[#This Row],[In the past week, I’ve received recognition for doing my job well.]],Key!$A$44:$B$49,2,FALSE)</f>
        <v>Not Applicable</v>
      </c>
      <c r="AA85" s="101" t="str">
        <f>VLOOKUP(Table1[[#This Row],[In the past year, my district has provided opportunities for me to learn and grow as a district employee. ]],Key!$A$44:$B$49,2,FALSE)</f>
        <v>Not Applicable</v>
      </c>
      <c r="AB85" s="101" t="str">
        <f>VLOOKUP(Table1[[#This Row],[My direct supervisor supports my career aspirations and goals.]],Key!$A$44:$B$49,2,FALSE)</f>
        <v>Not Applicable</v>
      </c>
      <c r="AC85" s="101" t="str">
        <f>VLOOKUP(Table1[[#This Row],[I see a path for professional advancement in my district.]],Key!$A$44:$B$49,2,FALSE)</f>
        <v>Not Applicable</v>
      </c>
    </row>
    <row r="86" spans="1:29" ht="13.75" thickBot="1" x14ac:dyDescent="0.75">
      <c r="A86" s="5">
        <v>84</v>
      </c>
      <c r="B86" s="65" t="e">
        <f>Table1[[#This Row],[School Number]]</f>
        <v>#N/A</v>
      </c>
      <c r="C86" s="134">
        <f>Table1[[#This Row],[School Name]]</f>
        <v>0</v>
      </c>
      <c r="D86" s="101" t="str">
        <f>VLOOKUP(Table1[[#This Row],[How would you rate your overall satisfaction level with: My School District]],Key!$A$36:$B$41,2,FALSE)</f>
        <v>Not Applicable</v>
      </c>
      <c r="E86" s="101" t="str">
        <f>VLOOKUP(Table1[[#This Row],[How would you rate your overall satisfaction level with: My School]],Key!$A$36:$B$41,2,FALSE)</f>
        <v>Not Applicable</v>
      </c>
      <c r="F86" s="101" t="str">
        <f>VLOOKUP(Table1[[#This Row],[District leadership has communicated clear actions they will take in response to previous staff survey results.]],Key!$A$44:$B$49,2,FALSE)</f>
        <v>Not Applicable</v>
      </c>
      <c r="G86" s="101" t="str">
        <f>VLOOKUP(Table1[[#This Row],[I feel safe at school.]],Key!$A$44:$B$49,2,FALSE)</f>
        <v>Not Applicable</v>
      </c>
      <c r="H86" s="101" t="str">
        <f>VLOOKUP(Table1[[#This Row],[The benefits provided by my district meet my needs. ]],Key!$A$44:$B$49,2,FALSE)</f>
        <v>Not Applicable</v>
      </c>
      <c r="I86" s="101" t="str">
        <f>VLOOKUP(Table1[[#This Row],[Someone seems to care about me at work. ]],Key!$A$44:$B$49,2,FALSE)</f>
        <v>Not Applicable</v>
      </c>
      <c r="J86" s="101" t="str">
        <f>VLOOKUP(Table1[[#This Row],[I have the materials and resources needed to do my job well. ]],Key!$A$44:$B$49,2,FALSE)</f>
        <v>Not Applicable</v>
      </c>
      <c r="K86" s="101" t="str">
        <f>VLOOKUP(Table1[[#This Row],[Most days, I have a manageable workload.]],Key!$A$44:$B$49,2,FALSE)</f>
        <v>Not Applicable</v>
      </c>
      <c r="L86" s="101" t="str">
        <f>VLOOKUP(Table1[[#This Row],[I have the training and skills I need to do my best at work.]],Key!$A$44:$B$49,2,FALSE)</f>
        <v>Not Applicable</v>
      </c>
      <c r="M86" s="101" t="str">
        <f>VLOOKUP(Table1[[#This Row],[I understand how my daily work contributes to my school district’s mission. ]],Key!$A$44:$B$49,2,FALSE)</f>
        <v>Not Applicable</v>
      </c>
      <c r="N86" s="101" t="str">
        <f>VLOOKUP(Table1[[#This Row],[My district’s mission and values are reflected in the actions of district leaders.]],Key!$A$44:$B$49,2,FALSE)</f>
        <v>Not Applicable</v>
      </c>
      <c r="O86" s="101" t="str">
        <f>VLOOKUP(Table1[[#This Row],[My district’s mission and values are reflected in the actions of school leaders.]],Key!$A$44:$B$49,2,FALSE)</f>
        <v>Not Applicable</v>
      </c>
      <c r="P86" s="101" t="str">
        <f>VLOOKUP(Table1[[#This Row],[I am treated fairly by district leaders.]],Key!$A$44:$B$49,2,FALSE)</f>
        <v>Not Applicable</v>
      </c>
      <c r="Q86" s="101" t="str">
        <f>VLOOKUP(Table1[[#This Row],[I am treated fairly by school leaders.]],Key!$A$44:$B$49,2,FALSE)</f>
        <v>Not Applicable</v>
      </c>
      <c r="R86" s="101" t="str">
        <f>VLOOKUP(Table1[[#This Row],[I am treated fairly by my colleagues.]],Key!$A$44:$B$49,2,FALSE)</f>
        <v>Not Applicable</v>
      </c>
      <c r="S86" s="101" t="str">
        <f>VLOOKUP(Table1[[#This Row],[I have ownership and control over my work.]],Key!$A$44:$B$49,2,FALSE)</f>
        <v>Not Applicable</v>
      </c>
      <c r="T86" s="101" t="str">
        <f>VLOOKUP(Table1[[#This Row],[My opinions are heard and valued by district leaders.]],Key!$A$44:$B$49,2,FALSE)</f>
        <v>Not Applicable</v>
      </c>
      <c r="U86" s="101" t="str">
        <f>VLOOKUP(Table1[[#This Row],[My opinions are heard and valued by school leaders.]],Key!$A$44:$B$49,2,FALSE)</f>
        <v>Not Applicable</v>
      </c>
      <c r="V86" s="101" t="str">
        <f>VLOOKUP(Table1[[#This Row],[In my current role, I get to do what I do best every day.]],Key!$A$44:$B$49,2,FALSE)</f>
        <v>Not Applicable</v>
      </c>
      <c r="W86" s="101" t="str">
        <f>VLOOKUP(Table1[[#This Row],[District staff are recognized for excellent work by district leaders.]],Key!$A$44:$B$49,2,FALSE)</f>
        <v>Not Applicable</v>
      </c>
      <c r="X86" s="101" t="str">
        <f>VLOOKUP(Table1[[#This Row],[District staff are recognized for excellent work by school leaders.]],Key!$A$44:$B$49,2,FALSE)</f>
        <v>Not Applicable</v>
      </c>
      <c r="Y86" s="101" t="str">
        <f>VLOOKUP(Table1[[#This Row],[I feel valued for my work as a district employee.]],Key!$A$44:$B$49,2,FALSE)</f>
        <v>Not Applicable</v>
      </c>
      <c r="Z86" s="101" t="str">
        <f>VLOOKUP(Table1[[#This Row],[In the past week, I’ve received recognition for doing my job well.]],Key!$A$44:$B$49,2,FALSE)</f>
        <v>Not Applicable</v>
      </c>
      <c r="AA86" s="101" t="str">
        <f>VLOOKUP(Table1[[#This Row],[In the past year, my district has provided opportunities for me to learn and grow as a district employee. ]],Key!$A$44:$B$49,2,FALSE)</f>
        <v>Not Applicable</v>
      </c>
      <c r="AB86" s="101" t="str">
        <f>VLOOKUP(Table1[[#This Row],[My direct supervisor supports my career aspirations and goals.]],Key!$A$44:$B$49,2,FALSE)</f>
        <v>Not Applicable</v>
      </c>
      <c r="AC86" s="101" t="str">
        <f>VLOOKUP(Table1[[#This Row],[I see a path for professional advancement in my district.]],Key!$A$44:$B$49,2,FALSE)</f>
        <v>Not Applicable</v>
      </c>
    </row>
    <row r="87" spans="1:29" ht="13.75" thickBot="1" x14ac:dyDescent="0.75">
      <c r="A87" s="5">
        <v>85</v>
      </c>
      <c r="B87" s="65" t="e">
        <f>Table1[[#This Row],[School Number]]</f>
        <v>#N/A</v>
      </c>
      <c r="C87" s="134">
        <f>Table1[[#This Row],[School Name]]</f>
        <v>0</v>
      </c>
      <c r="D87" s="101" t="str">
        <f>VLOOKUP(Table1[[#This Row],[How would you rate your overall satisfaction level with: My School District]],Key!$A$36:$B$41,2,FALSE)</f>
        <v>Not Applicable</v>
      </c>
      <c r="E87" s="101" t="str">
        <f>VLOOKUP(Table1[[#This Row],[How would you rate your overall satisfaction level with: My School]],Key!$A$36:$B$41,2,FALSE)</f>
        <v>Not Applicable</v>
      </c>
      <c r="F87" s="101" t="str">
        <f>VLOOKUP(Table1[[#This Row],[District leadership has communicated clear actions they will take in response to previous staff survey results.]],Key!$A$44:$B$49,2,FALSE)</f>
        <v>Not Applicable</v>
      </c>
      <c r="G87" s="101" t="str">
        <f>VLOOKUP(Table1[[#This Row],[I feel safe at school.]],Key!$A$44:$B$49,2,FALSE)</f>
        <v>Not Applicable</v>
      </c>
      <c r="H87" s="101" t="str">
        <f>VLOOKUP(Table1[[#This Row],[The benefits provided by my district meet my needs. ]],Key!$A$44:$B$49,2,FALSE)</f>
        <v>Not Applicable</v>
      </c>
      <c r="I87" s="101" t="str">
        <f>VLOOKUP(Table1[[#This Row],[Someone seems to care about me at work. ]],Key!$A$44:$B$49,2,FALSE)</f>
        <v>Not Applicable</v>
      </c>
      <c r="J87" s="101" t="str">
        <f>VLOOKUP(Table1[[#This Row],[I have the materials and resources needed to do my job well. ]],Key!$A$44:$B$49,2,FALSE)</f>
        <v>Not Applicable</v>
      </c>
      <c r="K87" s="101" t="str">
        <f>VLOOKUP(Table1[[#This Row],[Most days, I have a manageable workload.]],Key!$A$44:$B$49,2,FALSE)</f>
        <v>Not Applicable</v>
      </c>
      <c r="L87" s="101" t="str">
        <f>VLOOKUP(Table1[[#This Row],[I have the training and skills I need to do my best at work.]],Key!$A$44:$B$49,2,FALSE)</f>
        <v>Not Applicable</v>
      </c>
      <c r="M87" s="101" t="str">
        <f>VLOOKUP(Table1[[#This Row],[I understand how my daily work contributes to my school district’s mission. ]],Key!$A$44:$B$49,2,FALSE)</f>
        <v>Not Applicable</v>
      </c>
      <c r="N87" s="101" t="str">
        <f>VLOOKUP(Table1[[#This Row],[My district’s mission and values are reflected in the actions of district leaders.]],Key!$A$44:$B$49,2,FALSE)</f>
        <v>Not Applicable</v>
      </c>
      <c r="O87" s="101" t="str">
        <f>VLOOKUP(Table1[[#This Row],[My district’s mission and values are reflected in the actions of school leaders.]],Key!$A$44:$B$49,2,FALSE)</f>
        <v>Not Applicable</v>
      </c>
      <c r="P87" s="101" t="str">
        <f>VLOOKUP(Table1[[#This Row],[I am treated fairly by district leaders.]],Key!$A$44:$B$49,2,FALSE)</f>
        <v>Not Applicable</v>
      </c>
      <c r="Q87" s="101" t="str">
        <f>VLOOKUP(Table1[[#This Row],[I am treated fairly by school leaders.]],Key!$A$44:$B$49,2,FALSE)</f>
        <v>Not Applicable</v>
      </c>
      <c r="R87" s="101" t="str">
        <f>VLOOKUP(Table1[[#This Row],[I am treated fairly by my colleagues.]],Key!$A$44:$B$49,2,FALSE)</f>
        <v>Not Applicable</v>
      </c>
      <c r="S87" s="101" t="str">
        <f>VLOOKUP(Table1[[#This Row],[I have ownership and control over my work.]],Key!$A$44:$B$49,2,FALSE)</f>
        <v>Not Applicable</v>
      </c>
      <c r="T87" s="101" t="str">
        <f>VLOOKUP(Table1[[#This Row],[My opinions are heard and valued by district leaders.]],Key!$A$44:$B$49,2,FALSE)</f>
        <v>Not Applicable</v>
      </c>
      <c r="U87" s="101" t="str">
        <f>VLOOKUP(Table1[[#This Row],[My opinions are heard and valued by school leaders.]],Key!$A$44:$B$49,2,FALSE)</f>
        <v>Not Applicable</v>
      </c>
      <c r="V87" s="101" t="str">
        <f>VLOOKUP(Table1[[#This Row],[In my current role, I get to do what I do best every day.]],Key!$A$44:$B$49,2,FALSE)</f>
        <v>Not Applicable</v>
      </c>
      <c r="W87" s="101" t="str">
        <f>VLOOKUP(Table1[[#This Row],[District staff are recognized for excellent work by district leaders.]],Key!$A$44:$B$49,2,FALSE)</f>
        <v>Not Applicable</v>
      </c>
      <c r="X87" s="101" t="str">
        <f>VLOOKUP(Table1[[#This Row],[District staff are recognized for excellent work by school leaders.]],Key!$A$44:$B$49,2,FALSE)</f>
        <v>Not Applicable</v>
      </c>
      <c r="Y87" s="101" t="str">
        <f>VLOOKUP(Table1[[#This Row],[I feel valued for my work as a district employee.]],Key!$A$44:$B$49,2,FALSE)</f>
        <v>Not Applicable</v>
      </c>
      <c r="Z87" s="101" t="str">
        <f>VLOOKUP(Table1[[#This Row],[In the past week, I’ve received recognition for doing my job well.]],Key!$A$44:$B$49,2,FALSE)</f>
        <v>Not Applicable</v>
      </c>
      <c r="AA87" s="101" t="str">
        <f>VLOOKUP(Table1[[#This Row],[In the past year, my district has provided opportunities for me to learn and grow as a district employee. ]],Key!$A$44:$B$49,2,FALSE)</f>
        <v>Not Applicable</v>
      </c>
      <c r="AB87" s="101" t="str">
        <f>VLOOKUP(Table1[[#This Row],[My direct supervisor supports my career aspirations and goals.]],Key!$A$44:$B$49,2,FALSE)</f>
        <v>Not Applicable</v>
      </c>
      <c r="AC87" s="101" t="str">
        <f>VLOOKUP(Table1[[#This Row],[I see a path for professional advancement in my district.]],Key!$A$44:$B$49,2,FALSE)</f>
        <v>Not Applicable</v>
      </c>
    </row>
    <row r="88" spans="1:29" ht="13.75" thickBot="1" x14ac:dyDescent="0.75">
      <c r="A88" s="5">
        <v>86</v>
      </c>
      <c r="B88" s="65" t="e">
        <f>Table1[[#This Row],[School Number]]</f>
        <v>#N/A</v>
      </c>
      <c r="C88" s="134">
        <f>Table1[[#This Row],[School Name]]</f>
        <v>0</v>
      </c>
      <c r="D88" s="101" t="str">
        <f>VLOOKUP(Table1[[#This Row],[How would you rate your overall satisfaction level with: My School District]],Key!$A$36:$B$41,2,FALSE)</f>
        <v>Not Applicable</v>
      </c>
      <c r="E88" s="101" t="str">
        <f>VLOOKUP(Table1[[#This Row],[How would you rate your overall satisfaction level with: My School]],Key!$A$36:$B$41,2,FALSE)</f>
        <v>Not Applicable</v>
      </c>
      <c r="F88" s="101" t="str">
        <f>VLOOKUP(Table1[[#This Row],[District leadership has communicated clear actions they will take in response to previous staff survey results.]],Key!$A$44:$B$49,2,FALSE)</f>
        <v>Not Applicable</v>
      </c>
      <c r="G88" s="101" t="str">
        <f>VLOOKUP(Table1[[#This Row],[I feel safe at school.]],Key!$A$44:$B$49,2,FALSE)</f>
        <v>Not Applicable</v>
      </c>
      <c r="H88" s="101" t="str">
        <f>VLOOKUP(Table1[[#This Row],[The benefits provided by my district meet my needs. ]],Key!$A$44:$B$49,2,FALSE)</f>
        <v>Not Applicable</v>
      </c>
      <c r="I88" s="101" t="str">
        <f>VLOOKUP(Table1[[#This Row],[Someone seems to care about me at work. ]],Key!$A$44:$B$49,2,FALSE)</f>
        <v>Not Applicable</v>
      </c>
      <c r="J88" s="101" t="str">
        <f>VLOOKUP(Table1[[#This Row],[I have the materials and resources needed to do my job well. ]],Key!$A$44:$B$49,2,FALSE)</f>
        <v>Not Applicable</v>
      </c>
      <c r="K88" s="101" t="str">
        <f>VLOOKUP(Table1[[#This Row],[Most days, I have a manageable workload.]],Key!$A$44:$B$49,2,FALSE)</f>
        <v>Not Applicable</v>
      </c>
      <c r="L88" s="101" t="str">
        <f>VLOOKUP(Table1[[#This Row],[I have the training and skills I need to do my best at work.]],Key!$A$44:$B$49,2,FALSE)</f>
        <v>Not Applicable</v>
      </c>
      <c r="M88" s="101" t="str">
        <f>VLOOKUP(Table1[[#This Row],[I understand how my daily work contributes to my school district’s mission. ]],Key!$A$44:$B$49,2,FALSE)</f>
        <v>Not Applicable</v>
      </c>
      <c r="N88" s="101" t="str">
        <f>VLOOKUP(Table1[[#This Row],[My district’s mission and values are reflected in the actions of district leaders.]],Key!$A$44:$B$49,2,FALSE)</f>
        <v>Not Applicable</v>
      </c>
      <c r="O88" s="101" t="str">
        <f>VLOOKUP(Table1[[#This Row],[My district’s mission and values are reflected in the actions of school leaders.]],Key!$A$44:$B$49,2,FALSE)</f>
        <v>Not Applicable</v>
      </c>
      <c r="P88" s="101" t="str">
        <f>VLOOKUP(Table1[[#This Row],[I am treated fairly by district leaders.]],Key!$A$44:$B$49,2,FALSE)</f>
        <v>Not Applicable</v>
      </c>
      <c r="Q88" s="101" t="str">
        <f>VLOOKUP(Table1[[#This Row],[I am treated fairly by school leaders.]],Key!$A$44:$B$49,2,FALSE)</f>
        <v>Not Applicable</v>
      </c>
      <c r="R88" s="101" t="str">
        <f>VLOOKUP(Table1[[#This Row],[I am treated fairly by my colleagues.]],Key!$A$44:$B$49,2,FALSE)</f>
        <v>Not Applicable</v>
      </c>
      <c r="S88" s="101" t="str">
        <f>VLOOKUP(Table1[[#This Row],[I have ownership and control over my work.]],Key!$A$44:$B$49,2,FALSE)</f>
        <v>Not Applicable</v>
      </c>
      <c r="T88" s="101" t="str">
        <f>VLOOKUP(Table1[[#This Row],[My opinions are heard and valued by district leaders.]],Key!$A$44:$B$49,2,FALSE)</f>
        <v>Not Applicable</v>
      </c>
      <c r="U88" s="101" t="str">
        <f>VLOOKUP(Table1[[#This Row],[My opinions are heard and valued by school leaders.]],Key!$A$44:$B$49,2,FALSE)</f>
        <v>Not Applicable</v>
      </c>
      <c r="V88" s="101" t="str">
        <f>VLOOKUP(Table1[[#This Row],[In my current role, I get to do what I do best every day.]],Key!$A$44:$B$49,2,FALSE)</f>
        <v>Not Applicable</v>
      </c>
      <c r="W88" s="101" t="str">
        <f>VLOOKUP(Table1[[#This Row],[District staff are recognized for excellent work by district leaders.]],Key!$A$44:$B$49,2,FALSE)</f>
        <v>Not Applicable</v>
      </c>
      <c r="X88" s="101" t="str">
        <f>VLOOKUP(Table1[[#This Row],[District staff are recognized for excellent work by school leaders.]],Key!$A$44:$B$49,2,FALSE)</f>
        <v>Not Applicable</v>
      </c>
      <c r="Y88" s="101" t="str">
        <f>VLOOKUP(Table1[[#This Row],[I feel valued for my work as a district employee.]],Key!$A$44:$B$49,2,FALSE)</f>
        <v>Not Applicable</v>
      </c>
      <c r="Z88" s="101" t="str">
        <f>VLOOKUP(Table1[[#This Row],[In the past week, I’ve received recognition for doing my job well.]],Key!$A$44:$B$49,2,FALSE)</f>
        <v>Not Applicable</v>
      </c>
      <c r="AA88" s="101" t="str">
        <f>VLOOKUP(Table1[[#This Row],[In the past year, my district has provided opportunities for me to learn and grow as a district employee. ]],Key!$A$44:$B$49,2,FALSE)</f>
        <v>Not Applicable</v>
      </c>
      <c r="AB88" s="101" t="str">
        <f>VLOOKUP(Table1[[#This Row],[My direct supervisor supports my career aspirations and goals.]],Key!$A$44:$B$49,2,FALSE)</f>
        <v>Not Applicable</v>
      </c>
      <c r="AC88" s="101" t="str">
        <f>VLOOKUP(Table1[[#This Row],[I see a path for professional advancement in my district.]],Key!$A$44:$B$49,2,FALSE)</f>
        <v>Not Applicable</v>
      </c>
    </row>
    <row r="89" spans="1:29" ht="13.75" thickBot="1" x14ac:dyDescent="0.75">
      <c r="A89" s="5">
        <v>87</v>
      </c>
      <c r="B89" s="65" t="e">
        <f>Table1[[#This Row],[School Number]]</f>
        <v>#N/A</v>
      </c>
      <c r="C89" s="134">
        <f>Table1[[#This Row],[School Name]]</f>
        <v>0</v>
      </c>
      <c r="D89" s="101" t="str">
        <f>VLOOKUP(Table1[[#This Row],[How would you rate your overall satisfaction level with: My School District]],Key!$A$36:$B$41,2,FALSE)</f>
        <v>Not Applicable</v>
      </c>
      <c r="E89" s="101" t="str">
        <f>VLOOKUP(Table1[[#This Row],[How would you rate your overall satisfaction level with: My School]],Key!$A$36:$B$41,2,FALSE)</f>
        <v>Not Applicable</v>
      </c>
      <c r="F89" s="101" t="str">
        <f>VLOOKUP(Table1[[#This Row],[District leadership has communicated clear actions they will take in response to previous staff survey results.]],Key!$A$44:$B$49,2,FALSE)</f>
        <v>Not Applicable</v>
      </c>
      <c r="G89" s="101" t="str">
        <f>VLOOKUP(Table1[[#This Row],[I feel safe at school.]],Key!$A$44:$B$49,2,FALSE)</f>
        <v>Not Applicable</v>
      </c>
      <c r="H89" s="101" t="str">
        <f>VLOOKUP(Table1[[#This Row],[The benefits provided by my district meet my needs. ]],Key!$A$44:$B$49,2,FALSE)</f>
        <v>Not Applicable</v>
      </c>
      <c r="I89" s="101" t="str">
        <f>VLOOKUP(Table1[[#This Row],[Someone seems to care about me at work. ]],Key!$A$44:$B$49,2,FALSE)</f>
        <v>Not Applicable</v>
      </c>
      <c r="J89" s="101" t="str">
        <f>VLOOKUP(Table1[[#This Row],[I have the materials and resources needed to do my job well. ]],Key!$A$44:$B$49,2,FALSE)</f>
        <v>Not Applicable</v>
      </c>
      <c r="K89" s="101" t="str">
        <f>VLOOKUP(Table1[[#This Row],[Most days, I have a manageable workload.]],Key!$A$44:$B$49,2,FALSE)</f>
        <v>Not Applicable</v>
      </c>
      <c r="L89" s="101" t="str">
        <f>VLOOKUP(Table1[[#This Row],[I have the training and skills I need to do my best at work.]],Key!$A$44:$B$49,2,FALSE)</f>
        <v>Not Applicable</v>
      </c>
      <c r="M89" s="101" t="str">
        <f>VLOOKUP(Table1[[#This Row],[I understand how my daily work contributes to my school district’s mission. ]],Key!$A$44:$B$49,2,FALSE)</f>
        <v>Not Applicable</v>
      </c>
      <c r="N89" s="101" t="str">
        <f>VLOOKUP(Table1[[#This Row],[My district’s mission and values are reflected in the actions of district leaders.]],Key!$A$44:$B$49,2,FALSE)</f>
        <v>Not Applicable</v>
      </c>
      <c r="O89" s="101" t="str">
        <f>VLOOKUP(Table1[[#This Row],[My district’s mission and values are reflected in the actions of school leaders.]],Key!$A$44:$B$49,2,FALSE)</f>
        <v>Not Applicable</v>
      </c>
      <c r="P89" s="101" t="str">
        <f>VLOOKUP(Table1[[#This Row],[I am treated fairly by district leaders.]],Key!$A$44:$B$49,2,FALSE)</f>
        <v>Not Applicable</v>
      </c>
      <c r="Q89" s="101" t="str">
        <f>VLOOKUP(Table1[[#This Row],[I am treated fairly by school leaders.]],Key!$A$44:$B$49,2,FALSE)</f>
        <v>Not Applicable</v>
      </c>
      <c r="R89" s="101" t="str">
        <f>VLOOKUP(Table1[[#This Row],[I am treated fairly by my colleagues.]],Key!$A$44:$B$49,2,FALSE)</f>
        <v>Not Applicable</v>
      </c>
      <c r="S89" s="101" t="str">
        <f>VLOOKUP(Table1[[#This Row],[I have ownership and control over my work.]],Key!$A$44:$B$49,2,FALSE)</f>
        <v>Not Applicable</v>
      </c>
      <c r="T89" s="101" t="str">
        <f>VLOOKUP(Table1[[#This Row],[My opinions are heard and valued by district leaders.]],Key!$A$44:$B$49,2,FALSE)</f>
        <v>Not Applicable</v>
      </c>
      <c r="U89" s="101" t="str">
        <f>VLOOKUP(Table1[[#This Row],[My opinions are heard and valued by school leaders.]],Key!$A$44:$B$49,2,FALSE)</f>
        <v>Not Applicable</v>
      </c>
      <c r="V89" s="101" t="str">
        <f>VLOOKUP(Table1[[#This Row],[In my current role, I get to do what I do best every day.]],Key!$A$44:$B$49,2,FALSE)</f>
        <v>Not Applicable</v>
      </c>
      <c r="W89" s="101" t="str">
        <f>VLOOKUP(Table1[[#This Row],[District staff are recognized for excellent work by district leaders.]],Key!$A$44:$B$49,2,FALSE)</f>
        <v>Not Applicable</v>
      </c>
      <c r="X89" s="101" t="str">
        <f>VLOOKUP(Table1[[#This Row],[District staff are recognized for excellent work by school leaders.]],Key!$A$44:$B$49,2,FALSE)</f>
        <v>Not Applicable</v>
      </c>
      <c r="Y89" s="101" t="str">
        <f>VLOOKUP(Table1[[#This Row],[I feel valued for my work as a district employee.]],Key!$A$44:$B$49,2,FALSE)</f>
        <v>Not Applicable</v>
      </c>
      <c r="Z89" s="101" t="str">
        <f>VLOOKUP(Table1[[#This Row],[In the past week, I’ve received recognition for doing my job well.]],Key!$A$44:$B$49,2,FALSE)</f>
        <v>Not Applicable</v>
      </c>
      <c r="AA89" s="101" t="str">
        <f>VLOOKUP(Table1[[#This Row],[In the past year, my district has provided opportunities for me to learn and grow as a district employee. ]],Key!$A$44:$B$49,2,FALSE)</f>
        <v>Not Applicable</v>
      </c>
      <c r="AB89" s="101" t="str">
        <f>VLOOKUP(Table1[[#This Row],[My direct supervisor supports my career aspirations and goals.]],Key!$A$44:$B$49,2,FALSE)</f>
        <v>Not Applicable</v>
      </c>
      <c r="AC89" s="101" t="str">
        <f>VLOOKUP(Table1[[#This Row],[I see a path for professional advancement in my district.]],Key!$A$44:$B$49,2,FALSE)</f>
        <v>Not Applicable</v>
      </c>
    </row>
    <row r="90" spans="1:29" ht="13.75" thickBot="1" x14ac:dyDescent="0.75">
      <c r="A90" s="5">
        <v>88</v>
      </c>
      <c r="B90" s="65" t="e">
        <f>Table1[[#This Row],[School Number]]</f>
        <v>#N/A</v>
      </c>
      <c r="C90" s="134">
        <f>Table1[[#This Row],[School Name]]</f>
        <v>0</v>
      </c>
      <c r="D90" s="101" t="str">
        <f>VLOOKUP(Table1[[#This Row],[How would you rate your overall satisfaction level with: My School District]],Key!$A$36:$B$41,2,FALSE)</f>
        <v>Not Applicable</v>
      </c>
      <c r="E90" s="101" t="str">
        <f>VLOOKUP(Table1[[#This Row],[How would you rate your overall satisfaction level with: My School]],Key!$A$36:$B$41,2,FALSE)</f>
        <v>Not Applicable</v>
      </c>
      <c r="F90" s="101" t="str">
        <f>VLOOKUP(Table1[[#This Row],[District leadership has communicated clear actions they will take in response to previous staff survey results.]],Key!$A$44:$B$49,2,FALSE)</f>
        <v>Not Applicable</v>
      </c>
      <c r="G90" s="101" t="str">
        <f>VLOOKUP(Table1[[#This Row],[I feel safe at school.]],Key!$A$44:$B$49,2,FALSE)</f>
        <v>Not Applicable</v>
      </c>
      <c r="H90" s="101" t="str">
        <f>VLOOKUP(Table1[[#This Row],[The benefits provided by my district meet my needs. ]],Key!$A$44:$B$49,2,FALSE)</f>
        <v>Not Applicable</v>
      </c>
      <c r="I90" s="101" t="str">
        <f>VLOOKUP(Table1[[#This Row],[Someone seems to care about me at work. ]],Key!$A$44:$B$49,2,FALSE)</f>
        <v>Not Applicable</v>
      </c>
      <c r="J90" s="101" t="str">
        <f>VLOOKUP(Table1[[#This Row],[I have the materials and resources needed to do my job well. ]],Key!$A$44:$B$49,2,FALSE)</f>
        <v>Not Applicable</v>
      </c>
      <c r="K90" s="101" t="str">
        <f>VLOOKUP(Table1[[#This Row],[Most days, I have a manageable workload.]],Key!$A$44:$B$49,2,FALSE)</f>
        <v>Not Applicable</v>
      </c>
      <c r="L90" s="101" t="str">
        <f>VLOOKUP(Table1[[#This Row],[I have the training and skills I need to do my best at work.]],Key!$A$44:$B$49,2,FALSE)</f>
        <v>Not Applicable</v>
      </c>
      <c r="M90" s="101" t="str">
        <f>VLOOKUP(Table1[[#This Row],[I understand how my daily work contributes to my school district’s mission. ]],Key!$A$44:$B$49,2,FALSE)</f>
        <v>Not Applicable</v>
      </c>
      <c r="N90" s="101" t="str">
        <f>VLOOKUP(Table1[[#This Row],[My district’s mission and values are reflected in the actions of district leaders.]],Key!$A$44:$B$49,2,FALSE)</f>
        <v>Not Applicable</v>
      </c>
      <c r="O90" s="101" t="str">
        <f>VLOOKUP(Table1[[#This Row],[My district’s mission and values are reflected in the actions of school leaders.]],Key!$A$44:$B$49,2,FALSE)</f>
        <v>Not Applicable</v>
      </c>
      <c r="P90" s="101" t="str">
        <f>VLOOKUP(Table1[[#This Row],[I am treated fairly by district leaders.]],Key!$A$44:$B$49,2,FALSE)</f>
        <v>Not Applicable</v>
      </c>
      <c r="Q90" s="101" t="str">
        <f>VLOOKUP(Table1[[#This Row],[I am treated fairly by school leaders.]],Key!$A$44:$B$49,2,FALSE)</f>
        <v>Not Applicable</v>
      </c>
      <c r="R90" s="101" t="str">
        <f>VLOOKUP(Table1[[#This Row],[I am treated fairly by my colleagues.]],Key!$A$44:$B$49,2,FALSE)</f>
        <v>Not Applicable</v>
      </c>
      <c r="S90" s="101" t="str">
        <f>VLOOKUP(Table1[[#This Row],[I have ownership and control over my work.]],Key!$A$44:$B$49,2,FALSE)</f>
        <v>Not Applicable</v>
      </c>
      <c r="T90" s="101" t="str">
        <f>VLOOKUP(Table1[[#This Row],[My opinions are heard and valued by district leaders.]],Key!$A$44:$B$49,2,FALSE)</f>
        <v>Not Applicable</v>
      </c>
      <c r="U90" s="101" t="str">
        <f>VLOOKUP(Table1[[#This Row],[My opinions are heard and valued by school leaders.]],Key!$A$44:$B$49,2,FALSE)</f>
        <v>Not Applicable</v>
      </c>
      <c r="V90" s="101" t="str">
        <f>VLOOKUP(Table1[[#This Row],[In my current role, I get to do what I do best every day.]],Key!$A$44:$B$49,2,FALSE)</f>
        <v>Not Applicable</v>
      </c>
      <c r="W90" s="101" t="str">
        <f>VLOOKUP(Table1[[#This Row],[District staff are recognized for excellent work by district leaders.]],Key!$A$44:$B$49,2,FALSE)</f>
        <v>Not Applicable</v>
      </c>
      <c r="X90" s="101" t="str">
        <f>VLOOKUP(Table1[[#This Row],[District staff are recognized for excellent work by school leaders.]],Key!$A$44:$B$49,2,FALSE)</f>
        <v>Not Applicable</v>
      </c>
      <c r="Y90" s="101" t="str">
        <f>VLOOKUP(Table1[[#This Row],[I feel valued for my work as a district employee.]],Key!$A$44:$B$49,2,FALSE)</f>
        <v>Not Applicable</v>
      </c>
      <c r="Z90" s="101" t="str">
        <f>VLOOKUP(Table1[[#This Row],[In the past week, I’ve received recognition for doing my job well.]],Key!$A$44:$B$49,2,FALSE)</f>
        <v>Not Applicable</v>
      </c>
      <c r="AA90" s="101" t="str">
        <f>VLOOKUP(Table1[[#This Row],[In the past year, my district has provided opportunities for me to learn and grow as a district employee. ]],Key!$A$44:$B$49,2,FALSE)</f>
        <v>Not Applicable</v>
      </c>
      <c r="AB90" s="101" t="str">
        <f>VLOOKUP(Table1[[#This Row],[My direct supervisor supports my career aspirations and goals.]],Key!$A$44:$B$49,2,FALSE)</f>
        <v>Not Applicable</v>
      </c>
      <c r="AC90" s="101" t="str">
        <f>VLOOKUP(Table1[[#This Row],[I see a path for professional advancement in my district.]],Key!$A$44:$B$49,2,FALSE)</f>
        <v>Not Applicable</v>
      </c>
    </row>
    <row r="91" spans="1:29" ht="13.75" thickBot="1" x14ac:dyDescent="0.75">
      <c r="A91" s="5">
        <v>89</v>
      </c>
      <c r="B91" s="65" t="e">
        <f>Table1[[#This Row],[School Number]]</f>
        <v>#N/A</v>
      </c>
      <c r="C91" s="134">
        <f>Table1[[#This Row],[School Name]]</f>
        <v>0</v>
      </c>
      <c r="D91" s="101" t="str">
        <f>VLOOKUP(Table1[[#This Row],[How would you rate your overall satisfaction level with: My School District]],Key!$A$36:$B$41,2,FALSE)</f>
        <v>Not Applicable</v>
      </c>
      <c r="E91" s="101" t="str">
        <f>VLOOKUP(Table1[[#This Row],[How would you rate your overall satisfaction level with: My School]],Key!$A$36:$B$41,2,FALSE)</f>
        <v>Not Applicable</v>
      </c>
      <c r="F91" s="101" t="str">
        <f>VLOOKUP(Table1[[#This Row],[District leadership has communicated clear actions they will take in response to previous staff survey results.]],Key!$A$44:$B$49,2,FALSE)</f>
        <v>Not Applicable</v>
      </c>
      <c r="G91" s="101" t="str">
        <f>VLOOKUP(Table1[[#This Row],[I feel safe at school.]],Key!$A$44:$B$49,2,FALSE)</f>
        <v>Not Applicable</v>
      </c>
      <c r="H91" s="101" t="str">
        <f>VLOOKUP(Table1[[#This Row],[The benefits provided by my district meet my needs. ]],Key!$A$44:$B$49,2,FALSE)</f>
        <v>Not Applicable</v>
      </c>
      <c r="I91" s="101" t="str">
        <f>VLOOKUP(Table1[[#This Row],[Someone seems to care about me at work. ]],Key!$A$44:$B$49,2,FALSE)</f>
        <v>Not Applicable</v>
      </c>
      <c r="J91" s="101" t="str">
        <f>VLOOKUP(Table1[[#This Row],[I have the materials and resources needed to do my job well. ]],Key!$A$44:$B$49,2,FALSE)</f>
        <v>Not Applicable</v>
      </c>
      <c r="K91" s="101" t="str">
        <f>VLOOKUP(Table1[[#This Row],[Most days, I have a manageable workload.]],Key!$A$44:$B$49,2,FALSE)</f>
        <v>Not Applicable</v>
      </c>
      <c r="L91" s="101" t="str">
        <f>VLOOKUP(Table1[[#This Row],[I have the training and skills I need to do my best at work.]],Key!$A$44:$B$49,2,FALSE)</f>
        <v>Not Applicable</v>
      </c>
      <c r="M91" s="101" t="str">
        <f>VLOOKUP(Table1[[#This Row],[I understand how my daily work contributes to my school district’s mission. ]],Key!$A$44:$B$49,2,FALSE)</f>
        <v>Not Applicable</v>
      </c>
      <c r="N91" s="101" t="str">
        <f>VLOOKUP(Table1[[#This Row],[My district’s mission and values are reflected in the actions of district leaders.]],Key!$A$44:$B$49,2,FALSE)</f>
        <v>Not Applicable</v>
      </c>
      <c r="O91" s="101" t="str">
        <f>VLOOKUP(Table1[[#This Row],[My district’s mission and values are reflected in the actions of school leaders.]],Key!$A$44:$B$49,2,FALSE)</f>
        <v>Not Applicable</v>
      </c>
      <c r="P91" s="101" t="str">
        <f>VLOOKUP(Table1[[#This Row],[I am treated fairly by district leaders.]],Key!$A$44:$B$49,2,FALSE)</f>
        <v>Not Applicable</v>
      </c>
      <c r="Q91" s="101" t="str">
        <f>VLOOKUP(Table1[[#This Row],[I am treated fairly by school leaders.]],Key!$A$44:$B$49,2,FALSE)</f>
        <v>Not Applicable</v>
      </c>
      <c r="R91" s="101" t="str">
        <f>VLOOKUP(Table1[[#This Row],[I am treated fairly by my colleagues.]],Key!$A$44:$B$49,2,FALSE)</f>
        <v>Not Applicable</v>
      </c>
      <c r="S91" s="101" t="str">
        <f>VLOOKUP(Table1[[#This Row],[I have ownership and control over my work.]],Key!$A$44:$B$49,2,FALSE)</f>
        <v>Not Applicable</v>
      </c>
      <c r="T91" s="101" t="str">
        <f>VLOOKUP(Table1[[#This Row],[My opinions are heard and valued by district leaders.]],Key!$A$44:$B$49,2,FALSE)</f>
        <v>Not Applicable</v>
      </c>
      <c r="U91" s="101" t="str">
        <f>VLOOKUP(Table1[[#This Row],[My opinions are heard and valued by school leaders.]],Key!$A$44:$B$49,2,FALSE)</f>
        <v>Not Applicable</v>
      </c>
      <c r="V91" s="101" t="str">
        <f>VLOOKUP(Table1[[#This Row],[In my current role, I get to do what I do best every day.]],Key!$A$44:$B$49,2,FALSE)</f>
        <v>Not Applicable</v>
      </c>
      <c r="W91" s="101" t="str">
        <f>VLOOKUP(Table1[[#This Row],[District staff are recognized for excellent work by district leaders.]],Key!$A$44:$B$49,2,FALSE)</f>
        <v>Not Applicable</v>
      </c>
      <c r="X91" s="101" t="str">
        <f>VLOOKUP(Table1[[#This Row],[District staff are recognized for excellent work by school leaders.]],Key!$A$44:$B$49,2,FALSE)</f>
        <v>Not Applicable</v>
      </c>
      <c r="Y91" s="101" t="str">
        <f>VLOOKUP(Table1[[#This Row],[I feel valued for my work as a district employee.]],Key!$A$44:$B$49,2,FALSE)</f>
        <v>Not Applicable</v>
      </c>
      <c r="Z91" s="101" t="str">
        <f>VLOOKUP(Table1[[#This Row],[In the past week, I’ve received recognition for doing my job well.]],Key!$A$44:$B$49,2,FALSE)</f>
        <v>Not Applicable</v>
      </c>
      <c r="AA91" s="101" t="str">
        <f>VLOOKUP(Table1[[#This Row],[In the past year, my district has provided opportunities for me to learn and grow as a district employee. ]],Key!$A$44:$B$49,2,FALSE)</f>
        <v>Not Applicable</v>
      </c>
      <c r="AB91" s="101" t="str">
        <f>VLOOKUP(Table1[[#This Row],[My direct supervisor supports my career aspirations and goals.]],Key!$A$44:$B$49,2,FALSE)</f>
        <v>Not Applicable</v>
      </c>
      <c r="AC91" s="101" t="str">
        <f>VLOOKUP(Table1[[#This Row],[I see a path for professional advancement in my district.]],Key!$A$44:$B$49,2,FALSE)</f>
        <v>Not Applicable</v>
      </c>
    </row>
    <row r="92" spans="1:29" ht="13.75" thickBot="1" x14ac:dyDescent="0.75">
      <c r="A92" s="5">
        <v>90</v>
      </c>
      <c r="B92" s="65" t="e">
        <f>Table1[[#This Row],[School Number]]</f>
        <v>#N/A</v>
      </c>
      <c r="C92" s="134">
        <f>Table1[[#This Row],[School Name]]</f>
        <v>0</v>
      </c>
      <c r="D92" s="101" t="str">
        <f>VLOOKUP(Table1[[#This Row],[How would you rate your overall satisfaction level with: My School District]],Key!$A$36:$B$41,2,FALSE)</f>
        <v>Not Applicable</v>
      </c>
      <c r="E92" s="101" t="str">
        <f>VLOOKUP(Table1[[#This Row],[How would you rate your overall satisfaction level with: My School]],Key!$A$36:$B$41,2,FALSE)</f>
        <v>Not Applicable</v>
      </c>
      <c r="F92" s="101" t="str">
        <f>VLOOKUP(Table1[[#This Row],[District leadership has communicated clear actions they will take in response to previous staff survey results.]],Key!$A$44:$B$49,2,FALSE)</f>
        <v>Not Applicable</v>
      </c>
      <c r="G92" s="101" t="str">
        <f>VLOOKUP(Table1[[#This Row],[I feel safe at school.]],Key!$A$44:$B$49,2,FALSE)</f>
        <v>Not Applicable</v>
      </c>
      <c r="H92" s="101" t="str">
        <f>VLOOKUP(Table1[[#This Row],[The benefits provided by my district meet my needs. ]],Key!$A$44:$B$49,2,FALSE)</f>
        <v>Not Applicable</v>
      </c>
      <c r="I92" s="101" t="str">
        <f>VLOOKUP(Table1[[#This Row],[Someone seems to care about me at work. ]],Key!$A$44:$B$49,2,FALSE)</f>
        <v>Not Applicable</v>
      </c>
      <c r="J92" s="101" t="str">
        <f>VLOOKUP(Table1[[#This Row],[I have the materials and resources needed to do my job well. ]],Key!$A$44:$B$49,2,FALSE)</f>
        <v>Not Applicable</v>
      </c>
      <c r="K92" s="101" t="str">
        <f>VLOOKUP(Table1[[#This Row],[Most days, I have a manageable workload.]],Key!$A$44:$B$49,2,FALSE)</f>
        <v>Not Applicable</v>
      </c>
      <c r="L92" s="101" t="str">
        <f>VLOOKUP(Table1[[#This Row],[I have the training and skills I need to do my best at work.]],Key!$A$44:$B$49,2,FALSE)</f>
        <v>Not Applicable</v>
      </c>
      <c r="M92" s="101" t="str">
        <f>VLOOKUP(Table1[[#This Row],[I understand how my daily work contributes to my school district’s mission. ]],Key!$A$44:$B$49,2,FALSE)</f>
        <v>Not Applicable</v>
      </c>
      <c r="N92" s="101" t="str">
        <f>VLOOKUP(Table1[[#This Row],[My district’s mission and values are reflected in the actions of district leaders.]],Key!$A$44:$B$49,2,FALSE)</f>
        <v>Not Applicable</v>
      </c>
      <c r="O92" s="101" t="str">
        <f>VLOOKUP(Table1[[#This Row],[My district’s mission and values are reflected in the actions of school leaders.]],Key!$A$44:$B$49,2,FALSE)</f>
        <v>Not Applicable</v>
      </c>
      <c r="P92" s="101" t="str">
        <f>VLOOKUP(Table1[[#This Row],[I am treated fairly by district leaders.]],Key!$A$44:$B$49,2,FALSE)</f>
        <v>Not Applicable</v>
      </c>
      <c r="Q92" s="101" t="str">
        <f>VLOOKUP(Table1[[#This Row],[I am treated fairly by school leaders.]],Key!$A$44:$B$49,2,FALSE)</f>
        <v>Not Applicable</v>
      </c>
      <c r="R92" s="101" t="str">
        <f>VLOOKUP(Table1[[#This Row],[I am treated fairly by my colleagues.]],Key!$A$44:$B$49,2,FALSE)</f>
        <v>Not Applicable</v>
      </c>
      <c r="S92" s="101" t="str">
        <f>VLOOKUP(Table1[[#This Row],[I have ownership and control over my work.]],Key!$A$44:$B$49,2,FALSE)</f>
        <v>Not Applicable</v>
      </c>
      <c r="T92" s="101" t="str">
        <f>VLOOKUP(Table1[[#This Row],[My opinions are heard and valued by district leaders.]],Key!$A$44:$B$49,2,FALSE)</f>
        <v>Not Applicable</v>
      </c>
      <c r="U92" s="101" t="str">
        <f>VLOOKUP(Table1[[#This Row],[My opinions are heard and valued by school leaders.]],Key!$A$44:$B$49,2,FALSE)</f>
        <v>Not Applicable</v>
      </c>
      <c r="V92" s="101" t="str">
        <f>VLOOKUP(Table1[[#This Row],[In my current role, I get to do what I do best every day.]],Key!$A$44:$B$49,2,FALSE)</f>
        <v>Not Applicable</v>
      </c>
      <c r="W92" s="101" t="str">
        <f>VLOOKUP(Table1[[#This Row],[District staff are recognized for excellent work by district leaders.]],Key!$A$44:$B$49,2,FALSE)</f>
        <v>Not Applicable</v>
      </c>
      <c r="X92" s="101" t="str">
        <f>VLOOKUP(Table1[[#This Row],[District staff are recognized for excellent work by school leaders.]],Key!$A$44:$B$49,2,FALSE)</f>
        <v>Not Applicable</v>
      </c>
      <c r="Y92" s="101" t="str">
        <f>VLOOKUP(Table1[[#This Row],[I feel valued for my work as a district employee.]],Key!$A$44:$B$49,2,FALSE)</f>
        <v>Not Applicable</v>
      </c>
      <c r="Z92" s="101" t="str">
        <f>VLOOKUP(Table1[[#This Row],[In the past week, I’ve received recognition for doing my job well.]],Key!$A$44:$B$49,2,FALSE)</f>
        <v>Not Applicable</v>
      </c>
      <c r="AA92" s="101" t="str">
        <f>VLOOKUP(Table1[[#This Row],[In the past year, my district has provided opportunities for me to learn and grow as a district employee. ]],Key!$A$44:$B$49,2,FALSE)</f>
        <v>Not Applicable</v>
      </c>
      <c r="AB92" s="101" t="str">
        <f>VLOOKUP(Table1[[#This Row],[My direct supervisor supports my career aspirations and goals.]],Key!$A$44:$B$49,2,FALSE)</f>
        <v>Not Applicable</v>
      </c>
      <c r="AC92" s="101" t="str">
        <f>VLOOKUP(Table1[[#This Row],[I see a path for professional advancement in my district.]],Key!$A$44:$B$49,2,FALSE)</f>
        <v>Not Applicable</v>
      </c>
    </row>
    <row r="93" spans="1:29" ht="13.75" thickBot="1" x14ac:dyDescent="0.75">
      <c r="A93" s="5">
        <v>91</v>
      </c>
      <c r="B93" s="65" t="e">
        <f>Table1[[#This Row],[School Number]]</f>
        <v>#N/A</v>
      </c>
      <c r="C93" s="134">
        <f>Table1[[#This Row],[School Name]]</f>
        <v>0</v>
      </c>
      <c r="D93" s="101" t="str">
        <f>VLOOKUP(Table1[[#This Row],[How would you rate your overall satisfaction level with: My School District]],Key!$A$36:$B$41,2,FALSE)</f>
        <v>Not Applicable</v>
      </c>
      <c r="E93" s="101" t="str">
        <f>VLOOKUP(Table1[[#This Row],[How would you rate your overall satisfaction level with: My School]],Key!$A$36:$B$41,2,FALSE)</f>
        <v>Not Applicable</v>
      </c>
      <c r="F93" s="101" t="str">
        <f>VLOOKUP(Table1[[#This Row],[District leadership has communicated clear actions they will take in response to previous staff survey results.]],Key!$A$44:$B$49,2,FALSE)</f>
        <v>Not Applicable</v>
      </c>
      <c r="G93" s="101" t="str">
        <f>VLOOKUP(Table1[[#This Row],[I feel safe at school.]],Key!$A$44:$B$49,2,FALSE)</f>
        <v>Not Applicable</v>
      </c>
      <c r="H93" s="101" t="str">
        <f>VLOOKUP(Table1[[#This Row],[The benefits provided by my district meet my needs. ]],Key!$A$44:$B$49,2,FALSE)</f>
        <v>Not Applicable</v>
      </c>
      <c r="I93" s="101" t="str">
        <f>VLOOKUP(Table1[[#This Row],[Someone seems to care about me at work. ]],Key!$A$44:$B$49,2,FALSE)</f>
        <v>Not Applicable</v>
      </c>
      <c r="J93" s="101" t="str">
        <f>VLOOKUP(Table1[[#This Row],[I have the materials and resources needed to do my job well. ]],Key!$A$44:$B$49,2,FALSE)</f>
        <v>Not Applicable</v>
      </c>
      <c r="K93" s="101" t="str">
        <f>VLOOKUP(Table1[[#This Row],[Most days, I have a manageable workload.]],Key!$A$44:$B$49,2,FALSE)</f>
        <v>Not Applicable</v>
      </c>
      <c r="L93" s="101" t="str">
        <f>VLOOKUP(Table1[[#This Row],[I have the training and skills I need to do my best at work.]],Key!$A$44:$B$49,2,FALSE)</f>
        <v>Not Applicable</v>
      </c>
      <c r="M93" s="101" t="str">
        <f>VLOOKUP(Table1[[#This Row],[I understand how my daily work contributes to my school district’s mission. ]],Key!$A$44:$B$49,2,FALSE)</f>
        <v>Not Applicable</v>
      </c>
      <c r="N93" s="101" t="str">
        <f>VLOOKUP(Table1[[#This Row],[My district’s mission and values are reflected in the actions of district leaders.]],Key!$A$44:$B$49,2,FALSE)</f>
        <v>Not Applicable</v>
      </c>
      <c r="O93" s="101" t="str">
        <f>VLOOKUP(Table1[[#This Row],[My district’s mission and values are reflected in the actions of school leaders.]],Key!$A$44:$B$49,2,FALSE)</f>
        <v>Not Applicable</v>
      </c>
      <c r="P93" s="101" t="str">
        <f>VLOOKUP(Table1[[#This Row],[I am treated fairly by district leaders.]],Key!$A$44:$B$49,2,FALSE)</f>
        <v>Not Applicable</v>
      </c>
      <c r="Q93" s="101" t="str">
        <f>VLOOKUP(Table1[[#This Row],[I am treated fairly by school leaders.]],Key!$A$44:$B$49,2,FALSE)</f>
        <v>Not Applicable</v>
      </c>
      <c r="R93" s="101" t="str">
        <f>VLOOKUP(Table1[[#This Row],[I am treated fairly by my colleagues.]],Key!$A$44:$B$49,2,FALSE)</f>
        <v>Not Applicable</v>
      </c>
      <c r="S93" s="101" t="str">
        <f>VLOOKUP(Table1[[#This Row],[I have ownership and control over my work.]],Key!$A$44:$B$49,2,FALSE)</f>
        <v>Not Applicable</v>
      </c>
      <c r="T93" s="101" t="str">
        <f>VLOOKUP(Table1[[#This Row],[My opinions are heard and valued by district leaders.]],Key!$A$44:$B$49,2,FALSE)</f>
        <v>Not Applicable</v>
      </c>
      <c r="U93" s="101" t="str">
        <f>VLOOKUP(Table1[[#This Row],[My opinions are heard and valued by school leaders.]],Key!$A$44:$B$49,2,FALSE)</f>
        <v>Not Applicable</v>
      </c>
      <c r="V93" s="101" t="str">
        <f>VLOOKUP(Table1[[#This Row],[In my current role, I get to do what I do best every day.]],Key!$A$44:$B$49,2,FALSE)</f>
        <v>Not Applicable</v>
      </c>
      <c r="W93" s="101" t="str">
        <f>VLOOKUP(Table1[[#This Row],[District staff are recognized for excellent work by district leaders.]],Key!$A$44:$B$49,2,FALSE)</f>
        <v>Not Applicable</v>
      </c>
      <c r="X93" s="101" t="str">
        <f>VLOOKUP(Table1[[#This Row],[District staff are recognized for excellent work by school leaders.]],Key!$A$44:$B$49,2,FALSE)</f>
        <v>Not Applicable</v>
      </c>
      <c r="Y93" s="101" t="str">
        <f>VLOOKUP(Table1[[#This Row],[I feel valued for my work as a district employee.]],Key!$A$44:$B$49,2,FALSE)</f>
        <v>Not Applicable</v>
      </c>
      <c r="Z93" s="101" t="str">
        <f>VLOOKUP(Table1[[#This Row],[In the past week, I’ve received recognition for doing my job well.]],Key!$A$44:$B$49,2,FALSE)</f>
        <v>Not Applicable</v>
      </c>
      <c r="AA93" s="101" t="str">
        <f>VLOOKUP(Table1[[#This Row],[In the past year, my district has provided opportunities for me to learn and grow as a district employee. ]],Key!$A$44:$B$49,2,FALSE)</f>
        <v>Not Applicable</v>
      </c>
      <c r="AB93" s="101" t="str">
        <f>VLOOKUP(Table1[[#This Row],[My direct supervisor supports my career aspirations and goals.]],Key!$A$44:$B$49,2,FALSE)</f>
        <v>Not Applicable</v>
      </c>
      <c r="AC93" s="101" t="str">
        <f>VLOOKUP(Table1[[#This Row],[I see a path for professional advancement in my district.]],Key!$A$44:$B$49,2,FALSE)</f>
        <v>Not Applicable</v>
      </c>
    </row>
    <row r="94" spans="1:29" ht="13.75" thickBot="1" x14ac:dyDescent="0.75">
      <c r="A94" s="5">
        <v>92</v>
      </c>
      <c r="B94" s="65" t="e">
        <f>Table1[[#This Row],[School Number]]</f>
        <v>#N/A</v>
      </c>
      <c r="C94" s="134">
        <f>Table1[[#This Row],[School Name]]</f>
        <v>0</v>
      </c>
      <c r="D94" s="101" t="str">
        <f>VLOOKUP(Table1[[#This Row],[How would you rate your overall satisfaction level with: My School District]],Key!$A$36:$B$41,2,FALSE)</f>
        <v>Not Applicable</v>
      </c>
      <c r="E94" s="101" t="str">
        <f>VLOOKUP(Table1[[#This Row],[How would you rate your overall satisfaction level with: My School]],Key!$A$36:$B$41,2,FALSE)</f>
        <v>Not Applicable</v>
      </c>
      <c r="F94" s="101" t="str">
        <f>VLOOKUP(Table1[[#This Row],[District leadership has communicated clear actions they will take in response to previous staff survey results.]],Key!$A$44:$B$49,2,FALSE)</f>
        <v>Not Applicable</v>
      </c>
      <c r="G94" s="101" t="str">
        <f>VLOOKUP(Table1[[#This Row],[I feel safe at school.]],Key!$A$44:$B$49,2,FALSE)</f>
        <v>Not Applicable</v>
      </c>
      <c r="H94" s="101" t="str">
        <f>VLOOKUP(Table1[[#This Row],[The benefits provided by my district meet my needs. ]],Key!$A$44:$B$49,2,FALSE)</f>
        <v>Not Applicable</v>
      </c>
      <c r="I94" s="101" t="str">
        <f>VLOOKUP(Table1[[#This Row],[Someone seems to care about me at work. ]],Key!$A$44:$B$49,2,FALSE)</f>
        <v>Not Applicable</v>
      </c>
      <c r="J94" s="101" t="str">
        <f>VLOOKUP(Table1[[#This Row],[I have the materials and resources needed to do my job well. ]],Key!$A$44:$B$49,2,FALSE)</f>
        <v>Not Applicable</v>
      </c>
      <c r="K94" s="101" t="str">
        <f>VLOOKUP(Table1[[#This Row],[Most days, I have a manageable workload.]],Key!$A$44:$B$49,2,FALSE)</f>
        <v>Not Applicable</v>
      </c>
      <c r="L94" s="101" t="str">
        <f>VLOOKUP(Table1[[#This Row],[I have the training and skills I need to do my best at work.]],Key!$A$44:$B$49,2,FALSE)</f>
        <v>Not Applicable</v>
      </c>
      <c r="M94" s="101" t="str">
        <f>VLOOKUP(Table1[[#This Row],[I understand how my daily work contributes to my school district’s mission. ]],Key!$A$44:$B$49,2,FALSE)</f>
        <v>Not Applicable</v>
      </c>
      <c r="N94" s="101" t="str">
        <f>VLOOKUP(Table1[[#This Row],[My district’s mission and values are reflected in the actions of district leaders.]],Key!$A$44:$B$49,2,FALSE)</f>
        <v>Not Applicable</v>
      </c>
      <c r="O94" s="101" t="str">
        <f>VLOOKUP(Table1[[#This Row],[My district’s mission and values are reflected in the actions of school leaders.]],Key!$A$44:$B$49,2,FALSE)</f>
        <v>Not Applicable</v>
      </c>
      <c r="P94" s="101" t="str">
        <f>VLOOKUP(Table1[[#This Row],[I am treated fairly by district leaders.]],Key!$A$44:$B$49,2,FALSE)</f>
        <v>Not Applicable</v>
      </c>
      <c r="Q94" s="101" t="str">
        <f>VLOOKUP(Table1[[#This Row],[I am treated fairly by school leaders.]],Key!$A$44:$B$49,2,FALSE)</f>
        <v>Not Applicable</v>
      </c>
      <c r="R94" s="101" t="str">
        <f>VLOOKUP(Table1[[#This Row],[I am treated fairly by my colleagues.]],Key!$A$44:$B$49,2,FALSE)</f>
        <v>Not Applicable</v>
      </c>
      <c r="S94" s="101" t="str">
        <f>VLOOKUP(Table1[[#This Row],[I have ownership and control over my work.]],Key!$A$44:$B$49,2,FALSE)</f>
        <v>Not Applicable</v>
      </c>
      <c r="T94" s="101" t="str">
        <f>VLOOKUP(Table1[[#This Row],[My opinions are heard and valued by district leaders.]],Key!$A$44:$B$49,2,FALSE)</f>
        <v>Not Applicable</v>
      </c>
      <c r="U94" s="101" t="str">
        <f>VLOOKUP(Table1[[#This Row],[My opinions are heard and valued by school leaders.]],Key!$A$44:$B$49,2,FALSE)</f>
        <v>Not Applicable</v>
      </c>
      <c r="V94" s="101" t="str">
        <f>VLOOKUP(Table1[[#This Row],[In my current role, I get to do what I do best every day.]],Key!$A$44:$B$49,2,FALSE)</f>
        <v>Not Applicable</v>
      </c>
      <c r="W94" s="101" t="str">
        <f>VLOOKUP(Table1[[#This Row],[District staff are recognized for excellent work by district leaders.]],Key!$A$44:$B$49,2,FALSE)</f>
        <v>Not Applicable</v>
      </c>
      <c r="X94" s="101" t="str">
        <f>VLOOKUP(Table1[[#This Row],[District staff are recognized for excellent work by school leaders.]],Key!$A$44:$B$49,2,FALSE)</f>
        <v>Not Applicable</v>
      </c>
      <c r="Y94" s="101" t="str">
        <f>VLOOKUP(Table1[[#This Row],[I feel valued for my work as a district employee.]],Key!$A$44:$B$49,2,FALSE)</f>
        <v>Not Applicable</v>
      </c>
      <c r="Z94" s="101" t="str">
        <f>VLOOKUP(Table1[[#This Row],[In the past week, I’ve received recognition for doing my job well.]],Key!$A$44:$B$49,2,FALSE)</f>
        <v>Not Applicable</v>
      </c>
      <c r="AA94" s="101" t="str">
        <f>VLOOKUP(Table1[[#This Row],[In the past year, my district has provided opportunities for me to learn and grow as a district employee. ]],Key!$A$44:$B$49,2,FALSE)</f>
        <v>Not Applicable</v>
      </c>
      <c r="AB94" s="101" t="str">
        <f>VLOOKUP(Table1[[#This Row],[My direct supervisor supports my career aspirations and goals.]],Key!$A$44:$B$49,2,FALSE)</f>
        <v>Not Applicable</v>
      </c>
      <c r="AC94" s="101" t="str">
        <f>VLOOKUP(Table1[[#This Row],[I see a path for professional advancement in my district.]],Key!$A$44:$B$49,2,FALSE)</f>
        <v>Not Applicable</v>
      </c>
    </row>
    <row r="95" spans="1:29" ht="13.75" thickBot="1" x14ac:dyDescent="0.75">
      <c r="A95" s="5">
        <v>93</v>
      </c>
      <c r="B95" s="65" t="e">
        <f>Table1[[#This Row],[School Number]]</f>
        <v>#N/A</v>
      </c>
      <c r="C95" s="134">
        <f>Table1[[#This Row],[School Name]]</f>
        <v>0</v>
      </c>
      <c r="D95" s="101" t="str">
        <f>VLOOKUP(Table1[[#This Row],[How would you rate your overall satisfaction level with: My School District]],Key!$A$36:$B$41,2,FALSE)</f>
        <v>Not Applicable</v>
      </c>
      <c r="E95" s="101" t="str">
        <f>VLOOKUP(Table1[[#This Row],[How would you rate your overall satisfaction level with: My School]],Key!$A$36:$B$41,2,FALSE)</f>
        <v>Not Applicable</v>
      </c>
      <c r="F95" s="101" t="str">
        <f>VLOOKUP(Table1[[#This Row],[District leadership has communicated clear actions they will take in response to previous staff survey results.]],Key!$A$44:$B$49,2,FALSE)</f>
        <v>Not Applicable</v>
      </c>
      <c r="G95" s="101" t="str">
        <f>VLOOKUP(Table1[[#This Row],[I feel safe at school.]],Key!$A$44:$B$49,2,FALSE)</f>
        <v>Not Applicable</v>
      </c>
      <c r="H95" s="101" t="str">
        <f>VLOOKUP(Table1[[#This Row],[The benefits provided by my district meet my needs. ]],Key!$A$44:$B$49,2,FALSE)</f>
        <v>Not Applicable</v>
      </c>
      <c r="I95" s="101" t="str">
        <f>VLOOKUP(Table1[[#This Row],[Someone seems to care about me at work. ]],Key!$A$44:$B$49,2,FALSE)</f>
        <v>Not Applicable</v>
      </c>
      <c r="J95" s="101" t="str">
        <f>VLOOKUP(Table1[[#This Row],[I have the materials and resources needed to do my job well. ]],Key!$A$44:$B$49,2,FALSE)</f>
        <v>Not Applicable</v>
      </c>
      <c r="K95" s="101" t="str">
        <f>VLOOKUP(Table1[[#This Row],[Most days, I have a manageable workload.]],Key!$A$44:$B$49,2,FALSE)</f>
        <v>Not Applicable</v>
      </c>
      <c r="L95" s="101" t="str">
        <f>VLOOKUP(Table1[[#This Row],[I have the training and skills I need to do my best at work.]],Key!$A$44:$B$49,2,FALSE)</f>
        <v>Not Applicable</v>
      </c>
      <c r="M95" s="101" t="str">
        <f>VLOOKUP(Table1[[#This Row],[I understand how my daily work contributes to my school district’s mission. ]],Key!$A$44:$B$49,2,FALSE)</f>
        <v>Not Applicable</v>
      </c>
      <c r="N95" s="101" t="str">
        <f>VLOOKUP(Table1[[#This Row],[My district’s mission and values are reflected in the actions of district leaders.]],Key!$A$44:$B$49,2,FALSE)</f>
        <v>Not Applicable</v>
      </c>
      <c r="O95" s="101" t="str">
        <f>VLOOKUP(Table1[[#This Row],[My district’s mission and values are reflected in the actions of school leaders.]],Key!$A$44:$B$49,2,FALSE)</f>
        <v>Not Applicable</v>
      </c>
      <c r="P95" s="101" t="str">
        <f>VLOOKUP(Table1[[#This Row],[I am treated fairly by district leaders.]],Key!$A$44:$B$49,2,FALSE)</f>
        <v>Not Applicable</v>
      </c>
      <c r="Q95" s="101" t="str">
        <f>VLOOKUP(Table1[[#This Row],[I am treated fairly by school leaders.]],Key!$A$44:$B$49,2,FALSE)</f>
        <v>Not Applicable</v>
      </c>
      <c r="R95" s="101" t="str">
        <f>VLOOKUP(Table1[[#This Row],[I am treated fairly by my colleagues.]],Key!$A$44:$B$49,2,FALSE)</f>
        <v>Not Applicable</v>
      </c>
      <c r="S95" s="101" t="str">
        <f>VLOOKUP(Table1[[#This Row],[I have ownership and control over my work.]],Key!$A$44:$B$49,2,FALSE)</f>
        <v>Not Applicable</v>
      </c>
      <c r="T95" s="101" t="str">
        <f>VLOOKUP(Table1[[#This Row],[My opinions are heard and valued by district leaders.]],Key!$A$44:$B$49,2,FALSE)</f>
        <v>Not Applicable</v>
      </c>
      <c r="U95" s="101" t="str">
        <f>VLOOKUP(Table1[[#This Row],[My opinions are heard and valued by school leaders.]],Key!$A$44:$B$49,2,FALSE)</f>
        <v>Not Applicable</v>
      </c>
      <c r="V95" s="101" t="str">
        <f>VLOOKUP(Table1[[#This Row],[In my current role, I get to do what I do best every day.]],Key!$A$44:$B$49,2,FALSE)</f>
        <v>Not Applicable</v>
      </c>
      <c r="W95" s="101" t="str">
        <f>VLOOKUP(Table1[[#This Row],[District staff are recognized for excellent work by district leaders.]],Key!$A$44:$B$49,2,FALSE)</f>
        <v>Not Applicable</v>
      </c>
      <c r="X95" s="101" t="str">
        <f>VLOOKUP(Table1[[#This Row],[District staff are recognized for excellent work by school leaders.]],Key!$A$44:$B$49,2,FALSE)</f>
        <v>Not Applicable</v>
      </c>
      <c r="Y95" s="101" t="str">
        <f>VLOOKUP(Table1[[#This Row],[I feel valued for my work as a district employee.]],Key!$A$44:$B$49,2,FALSE)</f>
        <v>Not Applicable</v>
      </c>
      <c r="Z95" s="101" t="str">
        <f>VLOOKUP(Table1[[#This Row],[In the past week, I’ve received recognition for doing my job well.]],Key!$A$44:$B$49,2,FALSE)</f>
        <v>Not Applicable</v>
      </c>
      <c r="AA95" s="101" t="str">
        <f>VLOOKUP(Table1[[#This Row],[In the past year, my district has provided opportunities for me to learn and grow as a district employee. ]],Key!$A$44:$B$49,2,FALSE)</f>
        <v>Not Applicable</v>
      </c>
      <c r="AB95" s="101" t="str">
        <f>VLOOKUP(Table1[[#This Row],[My direct supervisor supports my career aspirations and goals.]],Key!$A$44:$B$49,2,FALSE)</f>
        <v>Not Applicable</v>
      </c>
      <c r="AC95" s="101" t="str">
        <f>VLOOKUP(Table1[[#This Row],[I see a path for professional advancement in my district.]],Key!$A$44:$B$49,2,FALSE)</f>
        <v>Not Applicable</v>
      </c>
    </row>
    <row r="96" spans="1:29" ht="13.75" thickBot="1" x14ac:dyDescent="0.75">
      <c r="A96" s="5">
        <v>94</v>
      </c>
      <c r="B96" s="65" t="e">
        <f>Table1[[#This Row],[School Number]]</f>
        <v>#N/A</v>
      </c>
      <c r="C96" s="134">
        <f>Table1[[#This Row],[School Name]]</f>
        <v>0</v>
      </c>
      <c r="D96" s="101" t="str">
        <f>VLOOKUP(Table1[[#This Row],[How would you rate your overall satisfaction level with: My School District]],Key!$A$36:$B$41,2,FALSE)</f>
        <v>Not Applicable</v>
      </c>
      <c r="E96" s="101" t="str">
        <f>VLOOKUP(Table1[[#This Row],[How would you rate your overall satisfaction level with: My School]],Key!$A$36:$B$41,2,FALSE)</f>
        <v>Not Applicable</v>
      </c>
      <c r="F96" s="101" t="str">
        <f>VLOOKUP(Table1[[#This Row],[District leadership has communicated clear actions they will take in response to previous staff survey results.]],Key!$A$44:$B$49,2,FALSE)</f>
        <v>Not Applicable</v>
      </c>
      <c r="G96" s="101" t="str">
        <f>VLOOKUP(Table1[[#This Row],[I feel safe at school.]],Key!$A$44:$B$49,2,FALSE)</f>
        <v>Not Applicable</v>
      </c>
      <c r="H96" s="101" t="str">
        <f>VLOOKUP(Table1[[#This Row],[The benefits provided by my district meet my needs. ]],Key!$A$44:$B$49,2,FALSE)</f>
        <v>Not Applicable</v>
      </c>
      <c r="I96" s="101" t="str">
        <f>VLOOKUP(Table1[[#This Row],[Someone seems to care about me at work. ]],Key!$A$44:$B$49,2,FALSE)</f>
        <v>Not Applicable</v>
      </c>
      <c r="J96" s="101" t="str">
        <f>VLOOKUP(Table1[[#This Row],[I have the materials and resources needed to do my job well. ]],Key!$A$44:$B$49,2,FALSE)</f>
        <v>Not Applicable</v>
      </c>
      <c r="K96" s="101" t="str">
        <f>VLOOKUP(Table1[[#This Row],[Most days, I have a manageable workload.]],Key!$A$44:$B$49,2,FALSE)</f>
        <v>Not Applicable</v>
      </c>
      <c r="L96" s="101" t="str">
        <f>VLOOKUP(Table1[[#This Row],[I have the training and skills I need to do my best at work.]],Key!$A$44:$B$49,2,FALSE)</f>
        <v>Not Applicable</v>
      </c>
      <c r="M96" s="101" t="str">
        <f>VLOOKUP(Table1[[#This Row],[I understand how my daily work contributes to my school district’s mission. ]],Key!$A$44:$B$49,2,FALSE)</f>
        <v>Not Applicable</v>
      </c>
      <c r="N96" s="101" t="str">
        <f>VLOOKUP(Table1[[#This Row],[My district’s mission and values are reflected in the actions of district leaders.]],Key!$A$44:$B$49,2,FALSE)</f>
        <v>Not Applicable</v>
      </c>
      <c r="O96" s="101" t="str">
        <f>VLOOKUP(Table1[[#This Row],[My district’s mission and values are reflected in the actions of school leaders.]],Key!$A$44:$B$49,2,FALSE)</f>
        <v>Not Applicable</v>
      </c>
      <c r="P96" s="101" t="str">
        <f>VLOOKUP(Table1[[#This Row],[I am treated fairly by district leaders.]],Key!$A$44:$B$49,2,FALSE)</f>
        <v>Not Applicable</v>
      </c>
      <c r="Q96" s="101" t="str">
        <f>VLOOKUP(Table1[[#This Row],[I am treated fairly by school leaders.]],Key!$A$44:$B$49,2,FALSE)</f>
        <v>Not Applicable</v>
      </c>
      <c r="R96" s="101" t="str">
        <f>VLOOKUP(Table1[[#This Row],[I am treated fairly by my colleagues.]],Key!$A$44:$B$49,2,FALSE)</f>
        <v>Not Applicable</v>
      </c>
      <c r="S96" s="101" t="str">
        <f>VLOOKUP(Table1[[#This Row],[I have ownership and control over my work.]],Key!$A$44:$B$49,2,FALSE)</f>
        <v>Not Applicable</v>
      </c>
      <c r="T96" s="101" t="str">
        <f>VLOOKUP(Table1[[#This Row],[My opinions are heard and valued by district leaders.]],Key!$A$44:$B$49,2,FALSE)</f>
        <v>Not Applicable</v>
      </c>
      <c r="U96" s="101" t="str">
        <f>VLOOKUP(Table1[[#This Row],[My opinions are heard and valued by school leaders.]],Key!$A$44:$B$49,2,FALSE)</f>
        <v>Not Applicable</v>
      </c>
      <c r="V96" s="101" t="str">
        <f>VLOOKUP(Table1[[#This Row],[In my current role, I get to do what I do best every day.]],Key!$A$44:$B$49,2,FALSE)</f>
        <v>Not Applicable</v>
      </c>
      <c r="W96" s="101" t="str">
        <f>VLOOKUP(Table1[[#This Row],[District staff are recognized for excellent work by district leaders.]],Key!$A$44:$B$49,2,FALSE)</f>
        <v>Not Applicable</v>
      </c>
      <c r="X96" s="101" t="str">
        <f>VLOOKUP(Table1[[#This Row],[District staff are recognized for excellent work by school leaders.]],Key!$A$44:$B$49,2,FALSE)</f>
        <v>Not Applicable</v>
      </c>
      <c r="Y96" s="101" t="str">
        <f>VLOOKUP(Table1[[#This Row],[I feel valued for my work as a district employee.]],Key!$A$44:$B$49,2,FALSE)</f>
        <v>Not Applicable</v>
      </c>
      <c r="Z96" s="101" t="str">
        <f>VLOOKUP(Table1[[#This Row],[In the past week, I’ve received recognition for doing my job well.]],Key!$A$44:$B$49,2,FALSE)</f>
        <v>Not Applicable</v>
      </c>
      <c r="AA96" s="101" t="str">
        <f>VLOOKUP(Table1[[#This Row],[In the past year, my district has provided opportunities for me to learn and grow as a district employee. ]],Key!$A$44:$B$49,2,FALSE)</f>
        <v>Not Applicable</v>
      </c>
      <c r="AB96" s="101" t="str">
        <f>VLOOKUP(Table1[[#This Row],[My direct supervisor supports my career aspirations and goals.]],Key!$A$44:$B$49,2,FALSE)</f>
        <v>Not Applicable</v>
      </c>
      <c r="AC96" s="101" t="str">
        <f>VLOOKUP(Table1[[#This Row],[I see a path for professional advancement in my district.]],Key!$A$44:$B$49,2,FALSE)</f>
        <v>Not Applicable</v>
      </c>
    </row>
    <row r="97" spans="1:29" ht="13.75" thickBot="1" x14ac:dyDescent="0.75">
      <c r="A97" s="5">
        <v>95</v>
      </c>
      <c r="B97" s="65" t="e">
        <f>Table1[[#This Row],[School Number]]</f>
        <v>#N/A</v>
      </c>
      <c r="C97" s="134">
        <f>Table1[[#This Row],[School Name]]</f>
        <v>0</v>
      </c>
      <c r="D97" s="101" t="str">
        <f>VLOOKUP(Table1[[#This Row],[How would you rate your overall satisfaction level with: My School District]],Key!$A$36:$B$41,2,FALSE)</f>
        <v>Not Applicable</v>
      </c>
      <c r="E97" s="101" t="str">
        <f>VLOOKUP(Table1[[#This Row],[How would you rate your overall satisfaction level with: My School]],Key!$A$36:$B$41,2,FALSE)</f>
        <v>Not Applicable</v>
      </c>
      <c r="F97" s="101" t="str">
        <f>VLOOKUP(Table1[[#This Row],[District leadership has communicated clear actions they will take in response to previous staff survey results.]],Key!$A$44:$B$49,2,FALSE)</f>
        <v>Not Applicable</v>
      </c>
      <c r="G97" s="101" t="str">
        <f>VLOOKUP(Table1[[#This Row],[I feel safe at school.]],Key!$A$44:$B$49,2,FALSE)</f>
        <v>Not Applicable</v>
      </c>
      <c r="H97" s="101" t="str">
        <f>VLOOKUP(Table1[[#This Row],[The benefits provided by my district meet my needs. ]],Key!$A$44:$B$49,2,FALSE)</f>
        <v>Not Applicable</v>
      </c>
      <c r="I97" s="101" t="str">
        <f>VLOOKUP(Table1[[#This Row],[Someone seems to care about me at work. ]],Key!$A$44:$B$49,2,FALSE)</f>
        <v>Not Applicable</v>
      </c>
      <c r="J97" s="101" t="str">
        <f>VLOOKUP(Table1[[#This Row],[I have the materials and resources needed to do my job well. ]],Key!$A$44:$B$49,2,FALSE)</f>
        <v>Not Applicable</v>
      </c>
      <c r="K97" s="101" t="str">
        <f>VLOOKUP(Table1[[#This Row],[Most days, I have a manageable workload.]],Key!$A$44:$B$49,2,FALSE)</f>
        <v>Not Applicable</v>
      </c>
      <c r="L97" s="101" t="str">
        <f>VLOOKUP(Table1[[#This Row],[I have the training and skills I need to do my best at work.]],Key!$A$44:$B$49,2,FALSE)</f>
        <v>Not Applicable</v>
      </c>
      <c r="M97" s="101" t="str">
        <f>VLOOKUP(Table1[[#This Row],[I understand how my daily work contributes to my school district’s mission. ]],Key!$A$44:$B$49,2,FALSE)</f>
        <v>Not Applicable</v>
      </c>
      <c r="N97" s="101" t="str">
        <f>VLOOKUP(Table1[[#This Row],[My district’s mission and values are reflected in the actions of district leaders.]],Key!$A$44:$B$49,2,FALSE)</f>
        <v>Not Applicable</v>
      </c>
      <c r="O97" s="101" t="str">
        <f>VLOOKUP(Table1[[#This Row],[My district’s mission and values are reflected in the actions of school leaders.]],Key!$A$44:$B$49,2,FALSE)</f>
        <v>Not Applicable</v>
      </c>
      <c r="P97" s="101" t="str">
        <f>VLOOKUP(Table1[[#This Row],[I am treated fairly by district leaders.]],Key!$A$44:$B$49,2,FALSE)</f>
        <v>Not Applicable</v>
      </c>
      <c r="Q97" s="101" t="str">
        <f>VLOOKUP(Table1[[#This Row],[I am treated fairly by school leaders.]],Key!$A$44:$B$49,2,FALSE)</f>
        <v>Not Applicable</v>
      </c>
      <c r="R97" s="101" t="str">
        <f>VLOOKUP(Table1[[#This Row],[I am treated fairly by my colleagues.]],Key!$A$44:$B$49,2,FALSE)</f>
        <v>Not Applicable</v>
      </c>
      <c r="S97" s="101" t="str">
        <f>VLOOKUP(Table1[[#This Row],[I have ownership and control over my work.]],Key!$A$44:$B$49,2,FALSE)</f>
        <v>Not Applicable</v>
      </c>
      <c r="T97" s="101" t="str">
        <f>VLOOKUP(Table1[[#This Row],[My opinions are heard and valued by district leaders.]],Key!$A$44:$B$49,2,FALSE)</f>
        <v>Not Applicable</v>
      </c>
      <c r="U97" s="101" t="str">
        <f>VLOOKUP(Table1[[#This Row],[My opinions are heard and valued by school leaders.]],Key!$A$44:$B$49,2,FALSE)</f>
        <v>Not Applicable</v>
      </c>
      <c r="V97" s="101" t="str">
        <f>VLOOKUP(Table1[[#This Row],[In my current role, I get to do what I do best every day.]],Key!$A$44:$B$49,2,FALSE)</f>
        <v>Not Applicable</v>
      </c>
      <c r="W97" s="101" t="str">
        <f>VLOOKUP(Table1[[#This Row],[District staff are recognized for excellent work by district leaders.]],Key!$A$44:$B$49,2,FALSE)</f>
        <v>Not Applicable</v>
      </c>
      <c r="X97" s="101" t="str">
        <f>VLOOKUP(Table1[[#This Row],[District staff are recognized for excellent work by school leaders.]],Key!$A$44:$B$49,2,FALSE)</f>
        <v>Not Applicable</v>
      </c>
      <c r="Y97" s="101" t="str">
        <f>VLOOKUP(Table1[[#This Row],[I feel valued for my work as a district employee.]],Key!$A$44:$B$49,2,FALSE)</f>
        <v>Not Applicable</v>
      </c>
      <c r="Z97" s="101" t="str">
        <f>VLOOKUP(Table1[[#This Row],[In the past week, I’ve received recognition for doing my job well.]],Key!$A$44:$B$49,2,FALSE)</f>
        <v>Not Applicable</v>
      </c>
      <c r="AA97" s="101" t="str">
        <f>VLOOKUP(Table1[[#This Row],[In the past year, my district has provided opportunities for me to learn and grow as a district employee. ]],Key!$A$44:$B$49,2,FALSE)</f>
        <v>Not Applicable</v>
      </c>
      <c r="AB97" s="101" t="str">
        <f>VLOOKUP(Table1[[#This Row],[My direct supervisor supports my career aspirations and goals.]],Key!$A$44:$B$49,2,FALSE)</f>
        <v>Not Applicable</v>
      </c>
      <c r="AC97" s="101" t="str">
        <f>VLOOKUP(Table1[[#This Row],[I see a path for professional advancement in my district.]],Key!$A$44:$B$49,2,FALSE)</f>
        <v>Not Applicable</v>
      </c>
    </row>
    <row r="98" spans="1:29" ht="13.75" thickBot="1" x14ac:dyDescent="0.75">
      <c r="A98" s="5">
        <v>96</v>
      </c>
      <c r="B98" s="65" t="e">
        <f>Table1[[#This Row],[School Number]]</f>
        <v>#N/A</v>
      </c>
      <c r="C98" s="134">
        <f>Table1[[#This Row],[School Name]]</f>
        <v>0</v>
      </c>
      <c r="D98" s="101" t="str">
        <f>VLOOKUP(Table1[[#This Row],[How would you rate your overall satisfaction level with: My School District]],Key!$A$36:$B$41,2,FALSE)</f>
        <v>Not Applicable</v>
      </c>
      <c r="E98" s="101" t="str">
        <f>VLOOKUP(Table1[[#This Row],[How would you rate your overall satisfaction level with: My School]],Key!$A$36:$B$41,2,FALSE)</f>
        <v>Not Applicable</v>
      </c>
      <c r="F98" s="101" t="str">
        <f>VLOOKUP(Table1[[#This Row],[District leadership has communicated clear actions they will take in response to previous staff survey results.]],Key!$A$44:$B$49,2,FALSE)</f>
        <v>Not Applicable</v>
      </c>
      <c r="G98" s="101" t="str">
        <f>VLOOKUP(Table1[[#This Row],[I feel safe at school.]],Key!$A$44:$B$49,2,FALSE)</f>
        <v>Not Applicable</v>
      </c>
      <c r="H98" s="101" t="str">
        <f>VLOOKUP(Table1[[#This Row],[The benefits provided by my district meet my needs. ]],Key!$A$44:$B$49,2,FALSE)</f>
        <v>Not Applicable</v>
      </c>
      <c r="I98" s="101" t="str">
        <f>VLOOKUP(Table1[[#This Row],[Someone seems to care about me at work. ]],Key!$A$44:$B$49,2,FALSE)</f>
        <v>Not Applicable</v>
      </c>
      <c r="J98" s="101" t="str">
        <f>VLOOKUP(Table1[[#This Row],[I have the materials and resources needed to do my job well. ]],Key!$A$44:$B$49,2,FALSE)</f>
        <v>Not Applicable</v>
      </c>
      <c r="K98" s="101" t="str">
        <f>VLOOKUP(Table1[[#This Row],[Most days, I have a manageable workload.]],Key!$A$44:$B$49,2,FALSE)</f>
        <v>Not Applicable</v>
      </c>
      <c r="L98" s="101" t="str">
        <f>VLOOKUP(Table1[[#This Row],[I have the training and skills I need to do my best at work.]],Key!$A$44:$B$49,2,FALSE)</f>
        <v>Not Applicable</v>
      </c>
      <c r="M98" s="101" t="str">
        <f>VLOOKUP(Table1[[#This Row],[I understand how my daily work contributes to my school district’s mission. ]],Key!$A$44:$B$49,2,FALSE)</f>
        <v>Not Applicable</v>
      </c>
      <c r="N98" s="101" t="str">
        <f>VLOOKUP(Table1[[#This Row],[My district’s mission and values are reflected in the actions of district leaders.]],Key!$A$44:$B$49,2,FALSE)</f>
        <v>Not Applicable</v>
      </c>
      <c r="O98" s="101" t="str">
        <f>VLOOKUP(Table1[[#This Row],[My district’s mission and values are reflected in the actions of school leaders.]],Key!$A$44:$B$49,2,FALSE)</f>
        <v>Not Applicable</v>
      </c>
      <c r="P98" s="101" t="str">
        <f>VLOOKUP(Table1[[#This Row],[I am treated fairly by district leaders.]],Key!$A$44:$B$49,2,FALSE)</f>
        <v>Not Applicable</v>
      </c>
      <c r="Q98" s="101" t="str">
        <f>VLOOKUP(Table1[[#This Row],[I am treated fairly by school leaders.]],Key!$A$44:$B$49,2,FALSE)</f>
        <v>Not Applicable</v>
      </c>
      <c r="R98" s="101" t="str">
        <f>VLOOKUP(Table1[[#This Row],[I am treated fairly by my colleagues.]],Key!$A$44:$B$49,2,FALSE)</f>
        <v>Not Applicable</v>
      </c>
      <c r="S98" s="101" t="str">
        <f>VLOOKUP(Table1[[#This Row],[I have ownership and control over my work.]],Key!$A$44:$B$49,2,FALSE)</f>
        <v>Not Applicable</v>
      </c>
      <c r="T98" s="101" t="str">
        <f>VLOOKUP(Table1[[#This Row],[My opinions are heard and valued by district leaders.]],Key!$A$44:$B$49,2,FALSE)</f>
        <v>Not Applicable</v>
      </c>
      <c r="U98" s="101" t="str">
        <f>VLOOKUP(Table1[[#This Row],[My opinions are heard and valued by school leaders.]],Key!$A$44:$B$49,2,FALSE)</f>
        <v>Not Applicable</v>
      </c>
      <c r="V98" s="101" t="str">
        <f>VLOOKUP(Table1[[#This Row],[In my current role, I get to do what I do best every day.]],Key!$A$44:$B$49,2,FALSE)</f>
        <v>Not Applicable</v>
      </c>
      <c r="W98" s="101" t="str">
        <f>VLOOKUP(Table1[[#This Row],[District staff are recognized for excellent work by district leaders.]],Key!$A$44:$B$49,2,FALSE)</f>
        <v>Not Applicable</v>
      </c>
      <c r="X98" s="101" t="str">
        <f>VLOOKUP(Table1[[#This Row],[District staff are recognized for excellent work by school leaders.]],Key!$A$44:$B$49,2,FALSE)</f>
        <v>Not Applicable</v>
      </c>
      <c r="Y98" s="101" t="str">
        <f>VLOOKUP(Table1[[#This Row],[I feel valued for my work as a district employee.]],Key!$A$44:$B$49,2,FALSE)</f>
        <v>Not Applicable</v>
      </c>
      <c r="Z98" s="101" t="str">
        <f>VLOOKUP(Table1[[#This Row],[In the past week, I’ve received recognition for doing my job well.]],Key!$A$44:$B$49,2,FALSE)</f>
        <v>Not Applicable</v>
      </c>
      <c r="AA98" s="101" t="str">
        <f>VLOOKUP(Table1[[#This Row],[In the past year, my district has provided opportunities for me to learn and grow as a district employee. ]],Key!$A$44:$B$49,2,FALSE)</f>
        <v>Not Applicable</v>
      </c>
      <c r="AB98" s="101" t="str">
        <f>VLOOKUP(Table1[[#This Row],[My direct supervisor supports my career aspirations and goals.]],Key!$A$44:$B$49,2,FALSE)</f>
        <v>Not Applicable</v>
      </c>
      <c r="AC98" s="101" t="str">
        <f>VLOOKUP(Table1[[#This Row],[I see a path for professional advancement in my district.]],Key!$A$44:$B$49,2,FALSE)</f>
        <v>Not Applicable</v>
      </c>
    </row>
    <row r="99" spans="1:29" ht="13.75" thickBot="1" x14ac:dyDescent="0.75">
      <c r="A99" s="5">
        <v>97</v>
      </c>
      <c r="B99" s="65" t="e">
        <f>Table1[[#This Row],[School Number]]</f>
        <v>#N/A</v>
      </c>
      <c r="C99" s="134">
        <f>Table1[[#This Row],[School Name]]</f>
        <v>0</v>
      </c>
      <c r="D99" s="101" t="str">
        <f>VLOOKUP(Table1[[#This Row],[How would you rate your overall satisfaction level with: My School District]],Key!$A$36:$B$41,2,FALSE)</f>
        <v>Not Applicable</v>
      </c>
      <c r="E99" s="101" t="str">
        <f>VLOOKUP(Table1[[#This Row],[How would you rate your overall satisfaction level with: My School]],Key!$A$36:$B$41,2,FALSE)</f>
        <v>Not Applicable</v>
      </c>
      <c r="F99" s="101" t="str">
        <f>VLOOKUP(Table1[[#This Row],[District leadership has communicated clear actions they will take in response to previous staff survey results.]],Key!$A$44:$B$49,2,FALSE)</f>
        <v>Not Applicable</v>
      </c>
      <c r="G99" s="101" t="str">
        <f>VLOOKUP(Table1[[#This Row],[I feel safe at school.]],Key!$A$44:$B$49,2,FALSE)</f>
        <v>Not Applicable</v>
      </c>
      <c r="H99" s="101" t="str">
        <f>VLOOKUP(Table1[[#This Row],[The benefits provided by my district meet my needs. ]],Key!$A$44:$B$49,2,FALSE)</f>
        <v>Not Applicable</v>
      </c>
      <c r="I99" s="101" t="str">
        <f>VLOOKUP(Table1[[#This Row],[Someone seems to care about me at work. ]],Key!$A$44:$B$49,2,FALSE)</f>
        <v>Not Applicable</v>
      </c>
      <c r="J99" s="101" t="str">
        <f>VLOOKUP(Table1[[#This Row],[I have the materials and resources needed to do my job well. ]],Key!$A$44:$B$49,2,FALSE)</f>
        <v>Not Applicable</v>
      </c>
      <c r="K99" s="101" t="str">
        <f>VLOOKUP(Table1[[#This Row],[Most days, I have a manageable workload.]],Key!$A$44:$B$49,2,FALSE)</f>
        <v>Not Applicable</v>
      </c>
      <c r="L99" s="101" t="str">
        <f>VLOOKUP(Table1[[#This Row],[I have the training and skills I need to do my best at work.]],Key!$A$44:$B$49,2,FALSE)</f>
        <v>Not Applicable</v>
      </c>
      <c r="M99" s="101" t="str">
        <f>VLOOKUP(Table1[[#This Row],[I understand how my daily work contributes to my school district’s mission. ]],Key!$A$44:$B$49,2,FALSE)</f>
        <v>Not Applicable</v>
      </c>
      <c r="N99" s="101" t="str">
        <f>VLOOKUP(Table1[[#This Row],[My district’s mission and values are reflected in the actions of district leaders.]],Key!$A$44:$B$49,2,FALSE)</f>
        <v>Not Applicable</v>
      </c>
      <c r="O99" s="101" t="str">
        <f>VLOOKUP(Table1[[#This Row],[My district’s mission and values are reflected in the actions of school leaders.]],Key!$A$44:$B$49,2,FALSE)</f>
        <v>Not Applicable</v>
      </c>
      <c r="P99" s="101" t="str">
        <f>VLOOKUP(Table1[[#This Row],[I am treated fairly by district leaders.]],Key!$A$44:$B$49,2,FALSE)</f>
        <v>Not Applicable</v>
      </c>
      <c r="Q99" s="101" t="str">
        <f>VLOOKUP(Table1[[#This Row],[I am treated fairly by school leaders.]],Key!$A$44:$B$49,2,FALSE)</f>
        <v>Not Applicable</v>
      </c>
      <c r="R99" s="101" t="str">
        <f>VLOOKUP(Table1[[#This Row],[I am treated fairly by my colleagues.]],Key!$A$44:$B$49,2,FALSE)</f>
        <v>Not Applicable</v>
      </c>
      <c r="S99" s="101" t="str">
        <f>VLOOKUP(Table1[[#This Row],[I have ownership and control over my work.]],Key!$A$44:$B$49,2,FALSE)</f>
        <v>Not Applicable</v>
      </c>
      <c r="T99" s="101" t="str">
        <f>VLOOKUP(Table1[[#This Row],[My opinions are heard and valued by district leaders.]],Key!$A$44:$B$49,2,FALSE)</f>
        <v>Not Applicable</v>
      </c>
      <c r="U99" s="101" t="str">
        <f>VLOOKUP(Table1[[#This Row],[My opinions are heard and valued by school leaders.]],Key!$A$44:$B$49,2,FALSE)</f>
        <v>Not Applicable</v>
      </c>
      <c r="V99" s="101" t="str">
        <f>VLOOKUP(Table1[[#This Row],[In my current role, I get to do what I do best every day.]],Key!$A$44:$B$49,2,FALSE)</f>
        <v>Not Applicable</v>
      </c>
      <c r="W99" s="101" t="str">
        <f>VLOOKUP(Table1[[#This Row],[District staff are recognized for excellent work by district leaders.]],Key!$A$44:$B$49,2,FALSE)</f>
        <v>Not Applicable</v>
      </c>
      <c r="X99" s="101" t="str">
        <f>VLOOKUP(Table1[[#This Row],[District staff are recognized for excellent work by school leaders.]],Key!$A$44:$B$49,2,FALSE)</f>
        <v>Not Applicable</v>
      </c>
      <c r="Y99" s="101" t="str">
        <f>VLOOKUP(Table1[[#This Row],[I feel valued for my work as a district employee.]],Key!$A$44:$B$49,2,FALSE)</f>
        <v>Not Applicable</v>
      </c>
      <c r="Z99" s="101" t="str">
        <f>VLOOKUP(Table1[[#This Row],[In the past week, I’ve received recognition for doing my job well.]],Key!$A$44:$B$49,2,FALSE)</f>
        <v>Not Applicable</v>
      </c>
      <c r="AA99" s="101" t="str">
        <f>VLOOKUP(Table1[[#This Row],[In the past year, my district has provided opportunities for me to learn and grow as a district employee. ]],Key!$A$44:$B$49,2,FALSE)</f>
        <v>Not Applicable</v>
      </c>
      <c r="AB99" s="101" t="str">
        <f>VLOOKUP(Table1[[#This Row],[My direct supervisor supports my career aspirations and goals.]],Key!$A$44:$B$49,2,FALSE)</f>
        <v>Not Applicable</v>
      </c>
      <c r="AC99" s="101" t="str">
        <f>VLOOKUP(Table1[[#This Row],[I see a path for professional advancement in my district.]],Key!$A$44:$B$49,2,FALSE)</f>
        <v>Not Applicable</v>
      </c>
    </row>
    <row r="100" spans="1:29" ht="13.75" thickBot="1" x14ac:dyDescent="0.75">
      <c r="A100" s="5">
        <v>98</v>
      </c>
      <c r="B100" s="65" t="e">
        <f>Table1[[#This Row],[School Number]]</f>
        <v>#N/A</v>
      </c>
      <c r="C100" s="134">
        <f>Table1[[#This Row],[School Name]]</f>
        <v>0</v>
      </c>
      <c r="D100" s="101" t="str">
        <f>VLOOKUP(Table1[[#This Row],[How would you rate your overall satisfaction level with: My School District]],Key!$A$36:$B$41,2,FALSE)</f>
        <v>Not Applicable</v>
      </c>
      <c r="E100" s="101" t="str">
        <f>VLOOKUP(Table1[[#This Row],[How would you rate your overall satisfaction level with: My School]],Key!$A$36:$B$41,2,FALSE)</f>
        <v>Not Applicable</v>
      </c>
      <c r="F100" s="101" t="str">
        <f>VLOOKUP(Table1[[#This Row],[District leadership has communicated clear actions they will take in response to previous staff survey results.]],Key!$A$44:$B$49,2,FALSE)</f>
        <v>Not Applicable</v>
      </c>
      <c r="G100" s="101" t="str">
        <f>VLOOKUP(Table1[[#This Row],[I feel safe at school.]],Key!$A$44:$B$49,2,FALSE)</f>
        <v>Not Applicable</v>
      </c>
      <c r="H100" s="101" t="str">
        <f>VLOOKUP(Table1[[#This Row],[The benefits provided by my district meet my needs. ]],Key!$A$44:$B$49,2,FALSE)</f>
        <v>Not Applicable</v>
      </c>
      <c r="I100" s="101" t="str">
        <f>VLOOKUP(Table1[[#This Row],[Someone seems to care about me at work. ]],Key!$A$44:$B$49,2,FALSE)</f>
        <v>Not Applicable</v>
      </c>
      <c r="J100" s="101" t="str">
        <f>VLOOKUP(Table1[[#This Row],[I have the materials and resources needed to do my job well. ]],Key!$A$44:$B$49,2,FALSE)</f>
        <v>Not Applicable</v>
      </c>
      <c r="K100" s="101" t="str">
        <f>VLOOKUP(Table1[[#This Row],[Most days, I have a manageable workload.]],Key!$A$44:$B$49,2,FALSE)</f>
        <v>Not Applicable</v>
      </c>
      <c r="L100" s="101" t="str">
        <f>VLOOKUP(Table1[[#This Row],[I have the training and skills I need to do my best at work.]],Key!$A$44:$B$49,2,FALSE)</f>
        <v>Not Applicable</v>
      </c>
      <c r="M100" s="101" t="str">
        <f>VLOOKUP(Table1[[#This Row],[I understand how my daily work contributes to my school district’s mission. ]],Key!$A$44:$B$49,2,FALSE)</f>
        <v>Not Applicable</v>
      </c>
      <c r="N100" s="101" t="str">
        <f>VLOOKUP(Table1[[#This Row],[My district’s mission and values are reflected in the actions of district leaders.]],Key!$A$44:$B$49,2,FALSE)</f>
        <v>Not Applicable</v>
      </c>
      <c r="O100" s="101" t="str">
        <f>VLOOKUP(Table1[[#This Row],[My district’s mission and values are reflected in the actions of school leaders.]],Key!$A$44:$B$49,2,FALSE)</f>
        <v>Not Applicable</v>
      </c>
      <c r="P100" s="101" t="str">
        <f>VLOOKUP(Table1[[#This Row],[I am treated fairly by district leaders.]],Key!$A$44:$B$49,2,FALSE)</f>
        <v>Not Applicable</v>
      </c>
      <c r="Q100" s="101" t="str">
        <f>VLOOKUP(Table1[[#This Row],[I am treated fairly by school leaders.]],Key!$A$44:$B$49,2,FALSE)</f>
        <v>Not Applicable</v>
      </c>
      <c r="R100" s="101" t="str">
        <f>VLOOKUP(Table1[[#This Row],[I am treated fairly by my colleagues.]],Key!$A$44:$B$49,2,FALSE)</f>
        <v>Not Applicable</v>
      </c>
      <c r="S100" s="101" t="str">
        <f>VLOOKUP(Table1[[#This Row],[I have ownership and control over my work.]],Key!$A$44:$B$49,2,FALSE)</f>
        <v>Not Applicable</v>
      </c>
      <c r="T100" s="101" t="str">
        <f>VLOOKUP(Table1[[#This Row],[My opinions are heard and valued by district leaders.]],Key!$A$44:$B$49,2,FALSE)</f>
        <v>Not Applicable</v>
      </c>
      <c r="U100" s="101" t="str">
        <f>VLOOKUP(Table1[[#This Row],[My opinions are heard and valued by school leaders.]],Key!$A$44:$B$49,2,FALSE)</f>
        <v>Not Applicable</v>
      </c>
      <c r="V100" s="101" t="str">
        <f>VLOOKUP(Table1[[#This Row],[In my current role, I get to do what I do best every day.]],Key!$A$44:$B$49,2,FALSE)</f>
        <v>Not Applicable</v>
      </c>
      <c r="W100" s="101" t="str">
        <f>VLOOKUP(Table1[[#This Row],[District staff are recognized for excellent work by district leaders.]],Key!$A$44:$B$49,2,FALSE)</f>
        <v>Not Applicable</v>
      </c>
      <c r="X100" s="101" t="str">
        <f>VLOOKUP(Table1[[#This Row],[District staff are recognized for excellent work by school leaders.]],Key!$A$44:$B$49,2,FALSE)</f>
        <v>Not Applicable</v>
      </c>
      <c r="Y100" s="101" t="str">
        <f>VLOOKUP(Table1[[#This Row],[I feel valued for my work as a district employee.]],Key!$A$44:$B$49,2,FALSE)</f>
        <v>Not Applicable</v>
      </c>
      <c r="Z100" s="101" t="str">
        <f>VLOOKUP(Table1[[#This Row],[In the past week, I’ve received recognition for doing my job well.]],Key!$A$44:$B$49,2,FALSE)</f>
        <v>Not Applicable</v>
      </c>
      <c r="AA100" s="101" t="str">
        <f>VLOOKUP(Table1[[#This Row],[In the past year, my district has provided opportunities for me to learn and grow as a district employee. ]],Key!$A$44:$B$49,2,FALSE)</f>
        <v>Not Applicable</v>
      </c>
      <c r="AB100" s="101" t="str">
        <f>VLOOKUP(Table1[[#This Row],[My direct supervisor supports my career aspirations and goals.]],Key!$A$44:$B$49,2,FALSE)</f>
        <v>Not Applicable</v>
      </c>
      <c r="AC100" s="101" t="str">
        <f>VLOOKUP(Table1[[#This Row],[I see a path for professional advancement in my district.]],Key!$A$44:$B$49,2,FALSE)</f>
        <v>Not Applicable</v>
      </c>
    </row>
    <row r="101" spans="1:29" ht="13.75" thickBot="1" x14ac:dyDescent="0.75">
      <c r="A101" s="5">
        <v>99</v>
      </c>
      <c r="B101" s="65" t="e">
        <f>Table1[[#This Row],[School Number]]</f>
        <v>#N/A</v>
      </c>
      <c r="C101" s="134">
        <f>Table1[[#This Row],[School Name]]</f>
        <v>0</v>
      </c>
      <c r="D101" s="101" t="str">
        <f>VLOOKUP(Table1[[#This Row],[How would you rate your overall satisfaction level with: My School District]],Key!$A$36:$B$41,2,FALSE)</f>
        <v>Not Applicable</v>
      </c>
      <c r="E101" s="101" t="str">
        <f>VLOOKUP(Table1[[#This Row],[How would you rate your overall satisfaction level with: My School]],Key!$A$36:$B$41,2,FALSE)</f>
        <v>Not Applicable</v>
      </c>
      <c r="F101" s="101" t="str">
        <f>VLOOKUP(Table1[[#This Row],[District leadership has communicated clear actions they will take in response to previous staff survey results.]],Key!$A$44:$B$49,2,FALSE)</f>
        <v>Not Applicable</v>
      </c>
      <c r="G101" s="101" t="str">
        <f>VLOOKUP(Table1[[#This Row],[I feel safe at school.]],Key!$A$44:$B$49,2,FALSE)</f>
        <v>Not Applicable</v>
      </c>
      <c r="H101" s="101" t="str">
        <f>VLOOKUP(Table1[[#This Row],[The benefits provided by my district meet my needs. ]],Key!$A$44:$B$49,2,FALSE)</f>
        <v>Not Applicable</v>
      </c>
      <c r="I101" s="101" t="str">
        <f>VLOOKUP(Table1[[#This Row],[Someone seems to care about me at work. ]],Key!$A$44:$B$49,2,FALSE)</f>
        <v>Not Applicable</v>
      </c>
      <c r="J101" s="101" t="str">
        <f>VLOOKUP(Table1[[#This Row],[I have the materials and resources needed to do my job well. ]],Key!$A$44:$B$49,2,FALSE)</f>
        <v>Not Applicable</v>
      </c>
      <c r="K101" s="101" t="str">
        <f>VLOOKUP(Table1[[#This Row],[Most days, I have a manageable workload.]],Key!$A$44:$B$49,2,FALSE)</f>
        <v>Not Applicable</v>
      </c>
      <c r="L101" s="101" t="str">
        <f>VLOOKUP(Table1[[#This Row],[I have the training and skills I need to do my best at work.]],Key!$A$44:$B$49,2,FALSE)</f>
        <v>Not Applicable</v>
      </c>
      <c r="M101" s="101" t="str">
        <f>VLOOKUP(Table1[[#This Row],[I understand how my daily work contributes to my school district’s mission. ]],Key!$A$44:$B$49,2,FALSE)</f>
        <v>Not Applicable</v>
      </c>
      <c r="N101" s="101" t="str">
        <f>VLOOKUP(Table1[[#This Row],[My district’s mission and values are reflected in the actions of district leaders.]],Key!$A$44:$B$49,2,FALSE)</f>
        <v>Not Applicable</v>
      </c>
      <c r="O101" s="101" t="str">
        <f>VLOOKUP(Table1[[#This Row],[My district’s mission and values are reflected in the actions of school leaders.]],Key!$A$44:$B$49,2,FALSE)</f>
        <v>Not Applicable</v>
      </c>
      <c r="P101" s="101" t="str">
        <f>VLOOKUP(Table1[[#This Row],[I am treated fairly by district leaders.]],Key!$A$44:$B$49,2,FALSE)</f>
        <v>Not Applicable</v>
      </c>
      <c r="Q101" s="101" t="str">
        <f>VLOOKUP(Table1[[#This Row],[I am treated fairly by school leaders.]],Key!$A$44:$B$49,2,FALSE)</f>
        <v>Not Applicable</v>
      </c>
      <c r="R101" s="101" t="str">
        <f>VLOOKUP(Table1[[#This Row],[I am treated fairly by my colleagues.]],Key!$A$44:$B$49,2,FALSE)</f>
        <v>Not Applicable</v>
      </c>
      <c r="S101" s="101" t="str">
        <f>VLOOKUP(Table1[[#This Row],[I have ownership and control over my work.]],Key!$A$44:$B$49,2,FALSE)</f>
        <v>Not Applicable</v>
      </c>
      <c r="T101" s="101" t="str">
        <f>VLOOKUP(Table1[[#This Row],[My opinions are heard and valued by district leaders.]],Key!$A$44:$B$49,2,FALSE)</f>
        <v>Not Applicable</v>
      </c>
      <c r="U101" s="101" t="str">
        <f>VLOOKUP(Table1[[#This Row],[My opinions are heard and valued by school leaders.]],Key!$A$44:$B$49,2,FALSE)</f>
        <v>Not Applicable</v>
      </c>
      <c r="V101" s="101" t="str">
        <f>VLOOKUP(Table1[[#This Row],[In my current role, I get to do what I do best every day.]],Key!$A$44:$B$49,2,FALSE)</f>
        <v>Not Applicable</v>
      </c>
      <c r="W101" s="101" t="str">
        <f>VLOOKUP(Table1[[#This Row],[District staff are recognized for excellent work by district leaders.]],Key!$A$44:$B$49,2,FALSE)</f>
        <v>Not Applicable</v>
      </c>
      <c r="X101" s="101" t="str">
        <f>VLOOKUP(Table1[[#This Row],[District staff are recognized for excellent work by school leaders.]],Key!$A$44:$B$49,2,FALSE)</f>
        <v>Not Applicable</v>
      </c>
      <c r="Y101" s="101" t="str">
        <f>VLOOKUP(Table1[[#This Row],[I feel valued for my work as a district employee.]],Key!$A$44:$B$49,2,FALSE)</f>
        <v>Not Applicable</v>
      </c>
      <c r="Z101" s="101" t="str">
        <f>VLOOKUP(Table1[[#This Row],[In the past week, I’ve received recognition for doing my job well.]],Key!$A$44:$B$49,2,FALSE)</f>
        <v>Not Applicable</v>
      </c>
      <c r="AA101" s="101" t="str">
        <f>VLOOKUP(Table1[[#This Row],[In the past year, my district has provided opportunities for me to learn and grow as a district employee. ]],Key!$A$44:$B$49,2,FALSE)</f>
        <v>Not Applicable</v>
      </c>
      <c r="AB101" s="101" t="str">
        <f>VLOOKUP(Table1[[#This Row],[My direct supervisor supports my career aspirations and goals.]],Key!$A$44:$B$49,2,FALSE)</f>
        <v>Not Applicable</v>
      </c>
      <c r="AC101" s="101" t="str">
        <f>VLOOKUP(Table1[[#This Row],[I see a path for professional advancement in my district.]],Key!$A$44:$B$49,2,FALSE)</f>
        <v>Not Applicable</v>
      </c>
    </row>
    <row r="102" spans="1:29" ht="13.75" thickBot="1" x14ac:dyDescent="0.75">
      <c r="A102" s="5">
        <v>100</v>
      </c>
      <c r="B102" s="65" t="e">
        <f>Table1[[#This Row],[School Number]]</f>
        <v>#N/A</v>
      </c>
      <c r="C102" s="134">
        <f>Table1[[#This Row],[School Name]]</f>
        <v>0</v>
      </c>
      <c r="D102" s="101" t="str">
        <f>VLOOKUP(Table1[[#This Row],[How would you rate your overall satisfaction level with: My School District]],Key!$A$36:$B$41,2,FALSE)</f>
        <v>Not Applicable</v>
      </c>
      <c r="E102" s="101" t="str">
        <f>VLOOKUP(Table1[[#This Row],[How would you rate your overall satisfaction level with: My School]],Key!$A$36:$B$41,2,FALSE)</f>
        <v>Not Applicable</v>
      </c>
      <c r="F102" s="101" t="str">
        <f>VLOOKUP(Table1[[#This Row],[District leadership has communicated clear actions they will take in response to previous staff survey results.]],Key!$A$44:$B$49,2,FALSE)</f>
        <v>Not Applicable</v>
      </c>
      <c r="G102" s="101" t="str">
        <f>VLOOKUP(Table1[[#This Row],[I feel safe at school.]],Key!$A$44:$B$49,2,FALSE)</f>
        <v>Not Applicable</v>
      </c>
      <c r="H102" s="101" t="str">
        <f>VLOOKUP(Table1[[#This Row],[The benefits provided by my district meet my needs. ]],Key!$A$44:$B$49,2,FALSE)</f>
        <v>Not Applicable</v>
      </c>
      <c r="I102" s="101" t="str">
        <f>VLOOKUP(Table1[[#This Row],[Someone seems to care about me at work. ]],Key!$A$44:$B$49,2,FALSE)</f>
        <v>Not Applicable</v>
      </c>
      <c r="J102" s="101" t="str">
        <f>VLOOKUP(Table1[[#This Row],[I have the materials and resources needed to do my job well. ]],Key!$A$44:$B$49,2,FALSE)</f>
        <v>Not Applicable</v>
      </c>
      <c r="K102" s="101" t="str">
        <f>VLOOKUP(Table1[[#This Row],[Most days, I have a manageable workload.]],Key!$A$44:$B$49,2,FALSE)</f>
        <v>Not Applicable</v>
      </c>
      <c r="L102" s="101" t="str">
        <f>VLOOKUP(Table1[[#This Row],[I have the training and skills I need to do my best at work.]],Key!$A$44:$B$49,2,FALSE)</f>
        <v>Not Applicable</v>
      </c>
      <c r="M102" s="101" t="str">
        <f>VLOOKUP(Table1[[#This Row],[I understand how my daily work contributes to my school district’s mission. ]],Key!$A$44:$B$49,2,FALSE)</f>
        <v>Not Applicable</v>
      </c>
      <c r="N102" s="101" t="str">
        <f>VLOOKUP(Table1[[#This Row],[My district’s mission and values are reflected in the actions of district leaders.]],Key!$A$44:$B$49,2,FALSE)</f>
        <v>Not Applicable</v>
      </c>
      <c r="O102" s="101" t="str">
        <f>VLOOKUP(Table1[[#This Row],[My district’s mission and values are reflected in the actions of school leaders.]],Key!$A$44:$B$49,2,FALSE)</f>
        <v>Not Applicable</v>
      </c>
      <c r="P102" s="101" t="str">
        <f>VLOOKUP(Table1[[#This Row],[I am treated fairly by district leaders.]],Key!$A$44:$B$49,2,FALSE)</f>
        <v>Not Applicable</v>
      </c>
      <c r="Q102" s="101" t="str">
        <f>VLOOKUP(Table1[[#This Row],[I am treated fairly by school leaders.]],Key!$A$44:$B$49,2,FALSE)</f>
        <v>Not Applicable</v>
      </c>
      <c r="R102" s="101" t="str">
        <f>VLOOKUP(Table1[[#This Row],[I am treated fairly by my colleagues.]],Key!$A$44:$B$49,2,FALSE)</f>
        <v>Not Applicable</v>
      </c>
      <c r="S102" s="101" t="str">
        <f>VLOOKUP(Table1[[#This Row],[I have ownership and control over my work.]],Key!$A$44:$B$49,2,FALSE)</f>
        <v>Not Applicable</v>
      </c>
      <c r="T102" s="101" t="str">
        <f>VLOOKUP(Table1[[#This Row],[My opinions are heard and valued by district leaders.]],Key!$A$44:$B$49,2,FALSE)</f>
        <v>Not Applicable</v>
      </c>
      <c r="U102" s="101" t="str">
        <f>VLOOKUP(Table1[[#This Row],[My opinions are heard and valued by school leaders.]],Key!$A$44:$B$49,2,FALSE)</f>
        <v>Not Applicable</v>
      </c>
      <c r="V102" s="101" t="str">
        <f>VLOOKUP(Table1[[#This Row],[In my current role, I get to do what I do best every day.]],Key!$A$44:$B$49,2,FALSE)</f>
        <v>Not Applicable</v>
      </c>
      <c r="W102" s="101" t="str">
        <f>VLOOKUP(Table1[[#This Row],[District staff are recognized for excellent work by district leaders.]],Key!$A$44:$B$49,2,FALSE)</f>
        <v>Not Applicable</v>
      </c>
      <c r="X102" s="101" t="str">
        <f>VLOOKUP(Table1[[#This Row],[District staff are recognized for excellent work by school leaders.]],Key!$A$44:$B$49,2,FALSE)</f>
        <v>Not Applicable</v>
      </c>
      <c r="Y102" s="101" t="str">
        <f>VLOOKUP(Table1[[#This Row],[I feel valued for my work as a district employee.]],Key!$A$44:$B$49,2,FALSE)</f>
        <v>Not Applicable</v>
      </c>
      <c r="Z102" s="101" t="str">
        <f>VLOOKUP(Table1[[#This Row],[In the past week, I’ve received recognition for doing my job well.]],Key!$A$44:$B$49,2,FALSE)</f>
        <v>Not Applicable</v>
      </c>
      <c r="AA102" s="101" t="str">
        <f>VLOOKUP(Table1[[#This Row],[In the past year, my district has provided opportunities for me to learn and grow as a district employee. ]],Key!$A$44:$B$49,2,FALSE)</f>
        <v>Not Applicable</v>
      </c>
      <c r="AB102" s="101" t="str">
        <f>VLOOKUP(Table1[[#This Row],[My direct supervisor supports my career aspirations and goals.]],Key!$A$44:$B$49,2,FALSE)</f>
        <v>Not Applicable</v>
      </c>
      <c r="AC102" s="101" t="str">
        <f>VLOOKUP(Table1[[#This Row],[I see a path for professional advancement in my district.]],Key!$A$44:$B$49,2,FALSE)</f>
        <v>Not Applicable</v>
      </c>
    </row>
    <row r="103" spans="1:29" ht="13.75" thickBot="1" x14ac:dyDescent="0.75">
      <c r="A103" s="5">
        <v>101</v>
      </c>
      <c r="B103" s="65" t="e">
        <f>Table1[[#This Row],[School Number]]</f>
        <v>#N/A</v>
      </c>
      <c r="C103" s="134">
        <f>Table1[[#This Row],[School Name]]</f>
        <v>0</v>
      </c>
      <c r="D103" s="101" t="str">
        <f>VLOOKUP(Table1[[#This Row],[How would you rate your overall satisfaction level with: My School District]],Key!$A$36:$B$41,2,FALSE)</f>
        <v>Not Applicable</v>
      </c>
      <c r="E103" s="101" t="str">
        <f>VLOOKUP(Table1[[#This Row],[How would you rate your overall satisfaction level with: My School]],Key!$A$36:$B$41,2,FALSE)</f>
        <v>Not Applicable</v>
      </c>
      <c r="F103" s="101" t="str">
        <f>VLOOKUP(Table1[[#This Row],[District leadership has communicated clear actions they will take in response to previous staff survey results.]],Key!$A$44:$B$49,2,FALSE)</f>
        <v>Not Applicable</v>
      </c>
      <c r="G103" s="101" t="str">
        <f>VLOOKUP(Table1[[#This Row],[I feel safe at school.]],Key!$A$44:$B$49,2,FALSE)</f>
        <v>Not Applicable</v>
      </c>
      <c r="H103" s="101" t="str">
        <f>VLOOKUP(Table1[[#This Row],[The benefits provided by my district meet my needs. ]],Key!$A$44:$B$49,2,FALSE)</f>
        <v>Not Applicable</v>
      </c>
      <c r="I103" s="101" t="str">
        <f>VLOOKUP(Table1[[#This Row],[Someone seems to care about me at work. ]],Key!$A$44:$B$49,2,FALSE)</f>
        <v>Not Applicable</v>
      </c>
      <c r="J103" s="101" t="str">
        <f>VLOOKUP(Table1[[#This Row],[I have the materials and resources needed to do my job well. ]],Key!$A$44:$B$49,2,FALSE)</f>
        <v>Not Applicable</v>
      </c>
      <c r="K103" s="101" t="str">
        <f>VLOOKUP(Table1[[#This Row],[Most days, I have a manageable workload.]],Key!$A$44:$B$49,2,FALSE)</f>
        <v>Not Applicable</v>
      </c>
      <c r="L103" s="101" t="str">
        <f>VLOOKUP(Table1[[#This Row],[I have the training and skills I need to do my best at work.]],Key!$A$44:$B$49,2,FALSE)</f>
        <v>Not Applicable</v>
      </c>
      <c r="M103" s="101" t="str">
        <f>VLOOKUP(Table1[[#This Row],[I understand how my daily work contributes to my school district’s mission. ]],Key!$A$44:$B$49,2,FALSE)</f>
        <v>Not Applicable</v>
      </c>
      <c r="N103" s="101" t="str">
        <f>VLOOKUP(Table1[[#This Row],[My district’s mission and values are reflected in the actions of district leaders.]],Key!$A$44:$B$49,2,FALSE)</f>
        <v>Not Applicable</v>
      </c>
      <c r="O103" s="101" t="str">
        <f>VLOOKUP(Table1[[#This Row],[My district’s mission and values are reflected in the actions of school leaders.]],Key!$A$44:$B$49,2,FALSE)</f>
        <v>Not Applicable</v>
      </c>
      <c r="P103" s="101" t="str">
        <f>VLOOKUP(Table1[[#This Row],[I am treated fairly by district leaders.]],Key!$A$44:$B$49,2,FALSE)</f>
        <v>Not Applicable</v>
      </c>
      <c r="Q103" s="101" t="str">
        <f>VLOOKUP(Table1[[#This Row],[I am treated fairly by school leaders.]],Key!$A$44:$B$49,2,FALSE)</f>
        <v>Not Applicable</v>
      </c>
      <c r="R103" s="101" t="str">
        <f>VLOOKUP(Table1[[#This Row],[I am treated fairly by my colleagues.]],Key!$A$44:$B$49,2,FALSE)</f>
        <v>Not Applicable</v>
      </c>
      <c r="S103" s="101" t="str">
        <f>VLOOKUP(Table1[[#This Row],[I have ownership and control over my work.]],Key!$A$44:$B$49,2,FALSE)</f>
        <v>Not Applicable</v>
      </c>
      <c r="T103" s="101" t="str">
        <f>VLOOKUP(Table1[[#This Row],[My opinions are heard and valued by district leaders.]],Key!$A$44:$B$49,2,FALSE)</f>
        <v>Not Applicable</v>
      </c>
      <c r="U103" s="101" t="str">
        <f>VLOOKUP(Table1[[#This Row],[My opinions are heard and valued by school leaders.]],Key!$A$44:$B$49,2,FALSE)</f>
        <v>Not Applicable</v>
      </c>
      <c r="V103" s="101" t="str">
        <f>VLOOKUP(Table1[[#This Row],[In my current role, I get to do what I do best every day.]],Key!$A$44:$B$49,2,FALSE)</f>
        <v>Not Applicable</v>
      </c>
      <c r="W103" s="101" t="str">
        <f>VLOOKUP(Table1[[#This Row],[District staff are recognized for excellent work by district leaders.]],Key!$A$44:$B$49,2,FALSE)</f>
        <v>Not Applicable</v>
      </c>
      <c r="X103" s="101" t="str">
        <f>VLOOKUP(Table1[[#This Row],[District staff are recognized for excellent work by school leaders.]],Key!$A$44:$B$49,2,FALSE)</f>
        <v>Not Applicable</v>
      </c>
      <c r="Y103" s="101" t="str">
        <f>VLOOKUP(Table1[[#This Row],[I feel valued for my work as a district employee.]],Key!$A$44:$B$49,2,FALSE)</f>
        <v>Not Applicable</v>
      </c>
      <c r="Z103" s="101" t="str">
        <f>VLOOKUP(Table1[[#This Row],[In the past week, I’ve received recognition for doing my job well.]],Key!$A$44:$B$49,2,FALSE)</f>
        <v>Not Applicable</v>
      </c>
      <c r="AA103" s="101" t="str">
        <f>VLOOKUP(Table1[[#This Row],[In the past year, my district has provided opportunities for me to learn and grow as a district employee. ]],Key!$A$44:$B$49,2,FALSE)</f>
        <v>Not Applicable</v>
      </c>
      <c r="AB103" s="101" t="str">
        <f>VLOOKUP(Table1[[#This Row],[My direct supervisor supports my career aspirations and goals.]],Key!$A$44:$B$49,2,FALSE)</f>
        <v>Not Applicable</v>
      </c>
      <c r="AC103" s="101" t="str">
        <f>VLOOKUP(Table1[[#This Row],[I see a path for professional advancement in my district.]],Key!$A$44:$B$49,2,FALSE)</f>
        <v>Not Applicable</v>
      </c>
    </row>
    <row r="104" spans="1:29" ht="13.75" thickBot="1" x14ac:dyDescent="0.75">
      <c r="A104" s="5">
        <v>102</v>
      </c>
      <c r="B104" s="65" t="e">
        <f>Table1[[#This Row],[School Number]]</f>
        <v>#N/A</v>
      </c>
      <c r="C104" s="134">
        <f>Table1[[#This Row],[School Name]]</f>
        <v>0</v>
      </c>
      <c r="D104" s="101" t="str">
        <f>VLOOKUP(Table1[[#This Row],[How would you rate your overall satisfaction level with: My School District]],Key!$A$36:$B$41,2,FALSE)</f>
        <v>Not Applicable</v>
      </c>
      <c r="E104" s="101" t="str">
        <f>VLOOKUP(Table1[[#This Row],[How would you rate your overall satisfaction level with: My School]],Key!$A$36:$B$41,2,FALSE)</f>
        <v>Not Applicable</v>
      </c>
      <c r="F104" s="101" t="str">
        <f>VLOOKUP(Table1[[#This Row],[District leadership has communicated clear actions they will take in response to previous staff survey results.]],Key!$A$44:$B$49,2,FALSE)</f>
        <v>Not Applicable</v>
      </c>
      <c r="G104" s="101" t="str">
        <f>VLOOKUP(Table1[[#This Row],[I feel safe at school.]],Key!$A$44:$B$49,2,FALSE)</f>
        <v>Not Applicable</v>
      </c>
      <c r="H104" s="101" t="str">
        <f>VLOOKUP(Table1[[#This Row],[The benefits provided by my district meet my needs. ]],Key!$A$44:$B$49,2,FALSE)</f>
        <v>Not Applicable</v>
      </c>
      <c r="I104" s="101" t="str">
        <f>VLOOKUP(Table1[[#This Row],[Someone seems to care about me at work. ]],Key!$A$44:$B$49,2,FALSE)</f>
        <v>Not Applicable</v>
      </c>
      <c r="J104" s="101" t="str">
        <f>VLOOKUP(Table1[[#This Row],[I have the materials and resources needed to do my job well. ]],Key!$A$44:$B$49,2,FALSE)</f>
        <v>Not Applicable</v>
      </c>
      <c r="K104" s="101" t="str">
        <f>VLOOKUP(Table1[[#This Row],[Most days, I have a manageable workload.]],Key!$A$44:$B$49,2,FALSE)</f>
        <v>Not Applicable</v>
      </c>
      <c r="L104" s="101" t="str">
        <f>VLOOKUP(Table1[[#This Row],[I have the training and skills I need to do my best at work.]],Key!$A$44:$B$49,2,FALSE)</f>
        <v>Not Applicable</v>
      </c>
      <c r="M104" s="101" t="str">
        <f>VLOOKUP(Table1[[#This Row],[I understand how my daily work contributes to my school district’s mission. ]],Key!$A$44:$B$49,2,FALSE)</f>
        <v>Not Applicable</v>
      </c>
      <c r="N104" s="101" t="str">
        <f>VLOOKUP(Table1[[#This Row],[My district’s mission and values are reflected in the actions of district leaders.]],Key!$A$44:$B$49,2,FALSE)</f>
        <v>Not Applicable</v>
      </c>
      <c r="O104" s="101" t="str">
        <f>VLOOKUP(Table1[[#This Row],[My district’s mission and values are reflected in the actions of school leaders.]],Key!$A$44:$B$49,2,FALSE)</f>
        <v>Not Applicable</v>
      </c>
      <c r="P104" s="101" t="str">
        <f>VLOOKUP(Table1[[#This Row],[I am treated fairly by district leaders.]],Key!$A$44:$B$49,2,FALSE)</f>
        <v>Not Applicable</v>
      </c>
      <c r="Q104" s="101" t="str">
        <f>VLOOKUP(Table1[[#This Row],[I am treated fairly by school leaders.]],Key!$A$44:$B$49,2,FALSE)</f>
        <v>Not Applicable</v>
      </c>
      <c r="R104" s="101" t="str">
        <f>VLOOKUP(Table1[[#This Row],[I am treated fairly by my colleagues.]],Key!$A$44:$B$49,2,FALSE)</f>
        <v>Not Applicable</v>
      </c>
      <c r="S104" s="101" t="str">
        <f>VLOOKUP(Table1[[#This Row],[I have ownership and control over my work.]],Key!$A$44:$B$49,2,FALSE)</f>
        <v>Not Applicable</v>
      </c>
      <c r="T104" s="101" t="str">
        <f>VLOOKUP(Table1[[#This Row],[My opinions are heard and valued by district leaders.]],Key!$A$44:$B$49,2,FALSE)</f>
        <v>Not Applicable</v>
      </c>
      <c r="U104" s="101" t="str">
        <f>VLOOKUP(Table1[[#This Row],[My opinions are heard and valued by school leaders.]],Key!$A$44:$B$49,2,FALSE)</f>
        <v>Not Applicable</v>
      </c>
      <c r="V104" s="101" t="str">
        <f>VLOOKUP(Table1[[#This Row],[In my current role, I get to do what I do best every day.]],Key!$A$44:$B$49,2,FALSE)</f>
        <v>Not Applicable</v>
      </c>
      <c r="W104" s="101" t="str">
        <f>VLOOKUP(Table1[[#This Row],[District staff are recognized for excellent work by district leaders.]],Key!$A$44:$B$49,2,FALSE)</f>
        <v>Not Applicable</v>
      </c>
      <c r="X104" s="101" t="str">
        <f>VLOOKUP(Table1[[#This Row],[District staff are recognized for excellent work by school leaders.]],Key!$A$44:$B$49,2,FALSE)</f>
        <v>Not Applicable</v>
      </c>
      <c r="Y104" s="101" t="str">
        <f>VLOOKUP(Table1[[#This Row],[I feel valued for my work as a district employee.]],Key!$A$44:$B$49,2,FALSE)</f>
        <v>Not Applicable</v>
      </c>
      <c r="Z104" s="101" t="str">
        <f>VLOOKUP(Table1[[#This Row],[In the past week, I’ve received recognition for doing my job well.]],Key!$A$44:$B$49,2,FALSE)</f>
        <v>Not Applicable</v>
      </c>
      <c r="AA104" s="101" t="str">
        <f>VLOOKUP(Table1[[#This Row],[In the past year, my district has provided opportunities for me to learn and grow as a district employee. ]],Key!$A$44:$B$49,2,FALSE)</f>
        <v>Not Applicable</v>
      </c>
      <c r="AB104" s="101" t="str">
        <f>VLOOKUP(Table1[[#This Row],[My direct supervisor supports my career aspirations and goals.]],Key!$A$44:$B$49,2,FALSE)</f>
        <v>Not Applicable</v>
      </c>
      <c r="AC104" s="101" t="str">
        <f>VLOOKUP(Table1[[#This Row],[I see a path for professional advancement in my district.]],Key!$A$44:$B$49,2,FALSE)</f>
        <v>Not Applicable</v>
      </c>
    </row>
    <row r="105" spans="1:29" ht="13.75" thickBot="1" x14ac:dyDescent="0.75">
      <c r="A105" s="5">
        <v>103</v>
      </c>
      <c r="B105" s="65" t="e">
        <f>Table1[[#This Row],[School Number]]</f>
        <v>#N/A</v>
      </c>
      <c r="C105" s="134">
        <f>Table1[[#This Row],[School Name]]</f>
        <v>0</v>
      </c>
      <c r="D105" s="101" t="str">
        <f>VLOOKUP(Table1[[#This Row],[How would you rate your overall satisfaction level with: My School District]],Key!$A$36:$B$41,2,FALSE)</f>
        <v>Not Applicable</v>
      </c>
      <c r="E105" s="101" t="str">
        <f>VLOOKUP(Table1[[#This Row],[How would you rate your overall satisfaction level with: My School]],Key!$A$36:$B$41,2,FALSE)</f>
        <v>Not Applicable</v>
      </c>
      <c r="F105" s="101" t="str">
        <f>VLOOKUP(Table1[[#This Row],[District leadership has communicated clear actions they will take in response to previous staff survey results.]],Key!$A$44:$B$49,2,FALSE)</f>
        <v>Not Applicable</v>
      </c>
      <c r="G105" s="101" t="str">
        <f>VLOOKUP(Table1[[#This Row],[I feel safe at school.]],Key!$A$44:$B$49,2,FALSE)</f>
        <v>Not Applicable</v>
      </c>
      <c r="H105" s="101" t="str">
        <f>VLOOKUP(Table1[[#This Row],[The benefits provided by my district meet my needs. ]],Key!$A$44:$B$49,2,FALSE)</f>
        <v>Not Applicable</v>
      </c>
      <c r="I105" s="101" t="str">
        <f>VLOOKUP(Table1[[#This Row],[Someone seems to care about me at work. ]],Key!$A$44:$B$49,2,FALSE)</f>
        <v>Not Applicable</v>
      </c>
      <c r="J105" s="101" t="str">
        <f>VLOOKUP(Table1[[#This Row],[I have the materials and resources needed to do my job well. ]],Key!$A$44:$B$49,2,FALSE)</f>
        <v>Not Applicable</v>
      </c>
      <c r="K105" s="101" t="str">
        <f>VLOOKUP(Table1[[#This Row],[Most days, I have a manageable workload.]],Key!$A$44:$B$49,2,FALSE)</f>
        <v>Not Applicable</v>
      </c>
      <c r="L105" s="101" t="str">
        <f>VLOOKUP(Table1[[#This Row],[I have the training and skills I need to do my best at work.]],Key!$A$44:$B$49,2,FALSE)</f>
        <v>Not Applicable</v>
      </c>
      <c r="M105" s="101" t="str">
        <f>VLOOKUP(Table1[[#This Row],[I understand how my daily work contributes to my school district’s mission. ]],Key!$A$44:$B$49,2,FALSE)</f>
        <v>Not Applicable</v>
      </c>
      <c r="N105" s="101" t="str">
        <f>VLOOKUP(Table1[[#This Row],[My district’s mission and values are reflected in the actions of district leaders.]],Key!$A$44:$B$49,2,FALSE)</f>
        <v>Not Applicable</v>
      </c>
      <c r="O105" s="101" t="str">
        <f>VLOOKUP(Table1[[#This Row],[My district’s mission and values are reflected in the actions of school leaders.]],Key!$A$44:$B$49,2,FALSE)</f>
        <v>Not Applicable</v>
      </c>
      <c r="P105" s="101" t="str">
        <f>VLOOKUP(Table1[[#This Row],[I am treated fairly by district leaders.]],Key!$A$44:$B$49,2,FALSE)</f>
        <v>Not Applicable</v>
      </c>
      <c r="Q105" s="101" t="str">
        <f>VLOOKUP(Table1[[#This Row],[I am treated fairly by school leaders.]],Key!$A$44:$B$49,2,FALSE)</f>
        <v>Not Applicable</v>
      </c>
      <c r="R105" s="101" t="str">
        <f>VLOOKUP(Table1[[#This Row],[I am treated fairly by my colleagues.]],Key!$A$44:$B$49,2,FALSE)</f>
        <v>Not Applicable</v>
      </c>
      <c r="S105" s="101" t="str">
        <f>VLOOKUP(Table1[[#This Row],[I have ownership and control over my work.]],Key!$A$44:$B$49,2,FALSE)</f>
        <v>Not Applicable</v>
      </c>
      <c r="T105" s="101" t="str">
        <f>VLOOKUP(Table1[[#This Row],[My opinions are heard and valued by district leaders.]],Key!$A$44:$B$49,2,FALSE)</f>
        <v>Not Applicable</v>
      </c>
      <c r="U105" s="101" t="str">
        <f>VLOOKUP(Table1[[#This Row],[My opinions are heard and valued by school leaders.]],Key!$A$44:$B$49,2,FALSE)</f>
        <v>Not Applicable</v>
      </c>
      <c r="V105" s="101" t="str">
        <f>VLOOKUP(Table1[[#This Row],[In my current role, I get to do what I do best every day.]],Key!$A$44:$B$49,2,FALSE)</f>
        <v>Not Applicable</v>
      </c>
      <c r="W105" s="101" t="str">
        <f>VLOOKUP(Table1[[#This Row],[District staff are recognized for excellent work by district leaders.]],Key!$A$44:$B$49,2,FALSE)</f>
        <v>Not Applicable</v>
      </c>
      <c r="X105" s="101" t="str">
        <f>VLOOKUP(Table1[[#This Row],[District staff are recognized for excellent work by school leaders.]],Key!$A$44:$B$49,2,FALSE)</f>
        <v>Not Applicable</v>
      </c>
      <c r="Y105" s="101" t="str">
        <f>VLOOKUP(Table1[[#This Row],[I feel valued for my work as a district employee.]],Key!$A$44:$B$49,2,FALSE)</f>
        <v>Not Applicable</v>
      </c>
      <c r="Z105" s="101" t="str">
        <f>VLOOKUP(Table1[[#This Row],[In the past week, I’ve received recognition for doing my job well.]],Key!$A$44:$B$49,2,FALSE)</f>
        <v>Not Applicable</v>
      </c>
      <c r="AA105" s="101" t="str">
        <f>VLOOKUP(Table1[[#This Row],[In the past year, my district has provided opportunities for me to learn and grow as a district employee. ]],Key!$A$44:$B$49,2,FALSE)</f>
        <v>Not Applicable</v>
      </c>
      <c r="AB105" s="101" t="str">
        <f>VLOOKUP(Table1[[#This Row],[My direct supervisor supports my career aspirations and goals.]],Key!$A$44:$B$49,2,FALSE)</f>
        <v>Not Applicable</v>
      </c>
      <c r="AC105" s="101" t="str">
        <f>VLOOKUP(Table1[[#This Row],[I see a path for professional advancement in my district.]],Key!$A$44:$B$49,2,FALSE)</f>
        <v>Not Applicable</v>
      </c>
    </row>
    <row r="106" spans="1:29" ht="13.75" thickBot="1" x14ac:dyDescent="0.75">
      <c r="A106" s="5">
        <v>104</v>
      </c>
      <c r="B106" s="65" t="e">
        <f>Table1[[#This Row],[School Number]]</f>
        <v>#N/A</v>
      </c>
      <c r="C106" s="134">
        <f>Table1[[#This Row],[School Name]]</f>
        <v>0</v>
      </c>
      <c r="D106" s="101" t="str">
        <f>VLOOKUP(Table1[[#This Row],[How would you rate your overall satisfaction level with: My School District]],Key!$A$36:$B$41,2,FALSE)</f>
        <v>Not Applicable</v>
      </c>
      <c r="E106" s="101" t="str">
        <f>VLOOKUP(Table1[[#This Row],[How would you rate your overall satisfaction level with: My School]],Key!$A$36:$B$41,2,FALSE)</f>
        <v>Not Applicable</v>
      </c>
      <c r="F106" s="101" t="str">
        <f>VLOOKUP(Table1[[#This Row],[District leadership has communicated clear actions they will take in response to previous staff survey results.]],Key!$A$44:$B$49,2,FALSE)</f>
        <v>Not Applicable</v>
      </c>
      <c r="G106" s="101" t="str">
        <f>VLOOKUP(Table1[[#This Row],[I feel safe at school.]],Key!$A$44:$B$49,2,FALSE)</f>
        <v>Not Applicable</v>
      </c>
      <c r="H106" s="101" t="str">
        <f>VLOOKUP(Table1[[#This Row],[The benefits provided by my district meet my needs. ]],Key!$A$44:$B$49,2,FALSE)</f>
        <v>Not Applicable</v>
      </c>
      <c r="I106" s="101" t="str">
        <f>VLOOKUP(Table1[[#This Row],[Someone seems to care about me at work. ]],Key!$A$44:$B$49,2,FALSE)</f>
        <v>Not Applicable</v>
      </c>
      <c r="J106" s="101" t="str">
        <f>VLOOKUP(Table1[[#This Row],[I have the materials and resources needed to do my job well. ]],Key!$A$44:$B$49,2,FALSE)</f>
        <v>Not Applicable</v>
      </c>
      <c r="K106" s="101" t="str">
        <f>VLOOKUP(Table1[[#This Row],[Most days, I have a manageable workload.]],Key!$A$44:$B$49,2,FALSE)</f>
        <v>Not Applicable</v>
      </c>
      <c r="L106" s="101" t="str">
        <f>VLOOKUP(Table1[[#This Row],[I have the training and skills I need to do my best at work.]],Key!$A$44:$B$49,2,FALSE)</f>
        <v>Not Applicable</v>
      </c>
      <c r="M106" s="101" t="str">
        <f>VLOOKUP(Table1[[#This Row],[I understand how my daily work contributes to my school district’s mission. ]],Key!$A$44:$B$49,2,FALSE)</f>
        <v>Not Applicable</v>
      </c>
      <c r="N106" s="101" t="str">
        <f>VLOOKUP(Table1[[#This Row],[My district’s mission and values are reflected in the actions of district leaders.]],Key!$A$44:$B$49,2,FALSE)</f>
        <v>Not Applicable</v>
      </c>
      <c r="O106" s="101" t="str">
        <f>VLOOKUP(Table1[[#This Row],[My district’s mission and values are reflected in the actions of school leaders.]],Key!$A$44:$B$49,2,FALSE)</f>
        <v>Not Applicable</v>
      </c>
      <c r="P106" s="101" t="str">
        <f>VLOOKUP(Table1[[#This Row],[I am treated fairly by district leaders.]],Key!$A$44:$B$49,2,FALSE)</f>
        <v>Not Applicable</v>
      </c>
      <c r="Q106" s="101" t="str">
        <f>VLOOKUP(Table1[[#This Row],[I am treated fairly by school leaders.]],Key!$A$44:$B$49,2,FALSE)</f>
        <v>Not Applicable</v>
      </c>
      <c r="R106" s="101" t="str">
        <f>VLOOKUP(Table1[[#This Row],[I am treated fairly by my colleagues.]],Key!$A$44:$B$49,2,FALSE)</f>
        <v>Not Applicable</v>
      </c>
      <c r="S106" s="101" t="str">
        <f>VLOOKUP(Table1[[#This Row],[I have ownership and control over my work.]],Key!$A$44:$B$49,2,FALSE)</f>
        <v>Not Applicable</v>
      </c>
      <c r="T106" s="101" t="str">
        <f>VLOOKUP(Table1[[#This Row],[My opinions are heard and valued by district leaders.]],Key!$A$44:$B$49,2,FALSE)</f>
        <v>Not Applicable</v>
      </c>
      <c r="U106" s="101" t="str">
        <f>VLOOKUP(Table1[[#This Row],[My opinions are heard and valued by school leaders.]],Key!$A$44:$B$49,2,FALSE)</f>
        <v>Not Applicable</v>
      </c>
      <c r="V106" s="101" t="str">
        <f>VLOOKUP(Table1[[#This Row],[In my current role, I get to do what I do best every day.]],Key!$A$44:$B$49,2,FALSE)</f>
        <v>Not Applicable</v>
      </c>
      <c r="W106" s="101" t="str">
        <f>VLOOKUP(Table1[[#This Row],[District staff are recognized for excellent work by district leaders.]],Key!$A$44:$B$49,2,FALSE)</f>
        <v>Not Applicable</v>
      </c>
      <c r="X106" s="101" t="str">
        <f>VLOOKUP(Table1[[#This Row],[District staff are recognized for excellent work by school leaders.]],Key!$A$44:$B$49,2,FALSE)</f>
        <v>Not Applicable</v>
      </c>
      <c r="Y106" s="101" t="str">
        <f>VLOOKUP(Table1[[#This Row],[I feel valued for my work as a district employee.]],Key!$A$44:$B$49,2,FALSE)</f>
        <v>Not Applicable</v>
      </c>
      <c r="Z106" s="101" t="str">
        <f>VLOOKUP(Table1[[#This Row],[In the past week, I’ve received recognition for doing my job well.]],Key!$A$44:$B$49,2,FALSE)</f>
        <v>Not Applicable</v>
      </c>
      <c r="AA106" s="101" t="str">
        <f>VLOOKUP(Table1[[#This Row],[In the past year, my district has provided opportunities for me to learn and grow as a district employee. ]],Key!$A$44:$B$49,2,FALSE)</f>
        <v>Not Applicable</v>
      </c>
      <c r="AB106" s="101" t="str">
        <f>VLOOKUP(Table1[[#This Row],[My direct supervisor supports my career aspirations and goals.]],Key!$A$44:$B$49,2,FALSE)</f>
        <v>Not Applicable</v>
      </c>
      <c r="AC106" s="101" t="str">
        <f>VLOOKUP(Table1[[#This Row],[I see a path for professional advancement in my district.]],Key!$A$44:$B$49,2,FALSE)</f>
        <v>Not Applicable</v>
      </c>
    </row>
    <row r="107" spans="1:29" ht="13.75" thickBot="1" x14ac:dyDescent="0.75">
      <c r="A107" s="5">
        <v>105</v>
      </c>
      <c r="B107" s="65" t="e">
        <f>Table1[[#This Row],[School Number]]</f>
        <v>#N/A</v>
      </c>
      <c r="C107" s="134">
        <f>Table1[[#This Row],[School Name]]</f>
        <v>0</v>
      </c>
      <c r="D107" s="101" t="str">
        <f>VLOOKUP(Table1[[#This Row],[How would you rate your overall satisfaction level with: My School District]],Key!$A$36:$B$41,2,FALSE)</f>
        <v>Not Applicable</v>
      </c>
      <c r="E107" s="101" t="str">
        <f>VLOOKUP(Table1[[#This Row],[How would you rate your overall satisfaction level with: My School]],Key!$A$36:$B$41,2,FALSE)</f>
        <v>Not Applicable</v>
      </c>
      <c r="F107" s="101" t="str">
        <f>VLOOKUP(Table1[[#This Row],[District leadership has communicated clear actions they will take in response to previous staff survey results.]],Key!$A$44:$B$49,2,FALSE)</f>
        <v>Not Applicable</v>
      </c>
      <c r="G107" s="101" t="str">
        <f>VLOOKUP(Table1[[#This Row],[I feel safe at school.]],Key!$A$44:$B$49,2,FALSE)</f>
        <v>Not Applicable</v>
      </c>
      <c r="H107" s="101" t="str">
        <f>VLOOKUP(Table1[[#This Row],[The benefits provided by my district meet my needs. ]],Key!$A$44:$B$49,2,FALSE)</f>
        <v>Not Applicable</v>
      </c>
      <c r="I107" s="101" t="str">
        <f>VLOOKUP(Table1[[#This Row],[Someone seems to care about me at work. ]],Key!$A$44:$B$49,2,FALSE)</f>
        <v>Not Applicable</v>
      </c>
      <c r="J107" s="101" t="str">
        <f>VLOOKUP(Table1[[#This Row],[I have the materials and resources needed to do my job well. ]],Key!$A$44:$B$49,2,FALSE)</f>
        <v>Not Applicable</v>
      </c>
      <c r="K107" s="101" t="str">
        <f>VLOOKUP(Table1[[#This Row],[Most days, I have a manageable workload.]],Key!$A$44:$B$49,2,FALSE)</f>
        <v>Not Applicable</v>
      </c>
      <c r="L107" s="101" t="str">
        <f>VLOOKUP(Table1[[#This Row],[I have the training and skills I need to do my best at work.]],Key!$A$44:$B$49,2,FALSE)</f>
        <v>Not Applicable</v>
      </c>
      <c r="M107" s="101" t="str">
        <f>VLOOKUP(Table1[[#This Row],[I understand how my daily work contributes to my school district’s mission. ]],Key!$A$44:$B$49,2,FALSE)</f>
        <v>Not Applicable</v>
      </c>
      <c r="N107" s="101" t="str">
        <f>VLOOKUP(Table1[[#This Row],[My district’s mission and values are reflected in the actions of district leaders.]],Key!$A$44:$B$49,2,FALSE)</f>
        <v>Not Applicable</v>
      </c>
      <c r="O107" s="101" t="str">
        <f>VLOOKUP(Table1[[#This Row],[My district’s mission and values are reflected in the actions of school leaders.]],Key!$A$44:$B$49,2,FALSE)</f>
        <v>Not Applicable</v>
      </c>
      <c r="P107" s="101" t="str">
        <f>VLOOKUP(Table1[[#This Row],[I am treated fairly by district leaders.]],Key!$A$44:$B$49,2,FALSE)</f>
        <v>Not Applicable</v>
      </c>
      <c r="Q107" s="101" t="str">
        <f>VLOOKUP(Table1[[#This Row],[I am treated fairly by school leaders.]],Key!$A$44:$B$49,2,FALSE)</f>
        <v>Not Applicable</v>
      </c>
      <c r="R107" s="101" t="str">
        <f>VLOOKUP(Table1[[#This Row],[I am treated fairly by my colleagues.]],Key!$A$44:$B$49,2,FALSE)</f>
        <v>Not Applicable</v>
      </c>
      <c r="S107" s="101" t="str">
        <f>VLOOKUP(Table1[[#This Row],[I have ownership and control over my work.]],Key!$A$44:$B$49,2,FALSE)</f>
        <v>Not Applicable</v>
      </c>
      <c r="T107" s="101" t="str">
        <f>VLOOKUP(Table1[[#This Row],[My opinions are heard and valued by district leaders.]],Key!$A$44:$B$49,2,FALSE)</f>
        <v>Not Applicable</v>
      </c>
      <c r="U107" s="101" t="str">
        <f>VLOOKUP(Table1[[#This Row],[My opinions are heard and valued by school leaders.]],Key!$A$44:$B$49,2,FALSE)</f>
        <v>Not Applicable</v>
      </c>
      <c r="V107" s="101" t="str">
        <f>VLOOKUP(Table1[[#This Row],[In my current role, I get to do what I do best every day.]],Key!$A$44:$B$49,2,FALSE)</f>
        <v>Not Applicable</v>
      </c>
      <c r="W107" s="101" t="str">
        <f>VLOOKUP(Table1[[#This Row],[District staff are recognized for excellent work by district leaders.]],Key!$A$44:$B$49,2,FALSE)</f>
        <v>Not Applicable</v>
      </c>
      <c r="X107" s="101" t="str">
        <f>VLOOKUP(Table1[[#This Row],[District staff are recognized for excellent work by school leaders.]],Key!$A$44:$B$49,2,FALSE)</f>
        <v>Not Applicable</v>
      </c>
      <c r="Y107" s="101" t="str">
        <f>VLOOKUP(Table1[[#This Row],[I feel valued for my work as a district employee.]],Key!$A$44:$B$49,2,FALSE)</f>
        <v>Not Applicable</v>
      </c>
      <c r="Z107" s="101" t="str">
        <f>VLOOKUP(Table1[[#This Row],[In the past week, I’ve received recognition for doing my job well.]],Key!$A$44:$B$49,2,FALSE)</f>
        <v>Not Applicable</v>
      </c>
      <c r="AA107" s="101" t="str">
        <f>VLOOKUP(Table1[[#This Row],[In the past year, my district has provided opportunities for me to learn and grow as a district employee. ]],Key!$A$44:$B$49,2,FALSE)</f>
        <v>Not Applicable</v>
      </c>
      <c r="AB107" s="101" t="str">
        <f>VLOOKUP(Table1[[#This Row],[My direct supervisor supports my career aspirations and goals.]],Key!$A$44:$B$49,2,FALSE)</f>
        <v>Not Applicable</v>
      </c>
      <c r="AC107" s="101" t="str">
        <f>VLOOKUP(Table1[[#This Row],[I see a path for professional advancement in my district.]],Key!$A$44:$B$49,2,FALSE)</f>
        <v>Not Applicable</v>
      </c>
    </row>
    <row r="108" spans="1:29" ht="13.75" thickBot="1" x14ac:dyDescent="0.75">
      <c r="A108" s="5">
        <v>106</v>
      </c>
      <c r="B108" s="65" t="e">
        <f>Table1[[#This Row],[School Number]]</f>
        <v>#N/A</v>
      </c>
      <c r="C108" s="134">
        <f>Table1[[#This Row],[School Name]]</f>
        <v>0</v>
      </c>
      <c r="D108" s="101" t="str">
        <f>VLOOKUP(Table1[[#This Row],[How would you rate your overall satisfaction level with: My School District]],Key!$A$36:$B$41,2,FALSE)</f>
        <v>Not Applicable</v>
      </c>
      <c r="E108" s="101" t="str">
        <f>VLOOKUP(Table1[[#This Row],[How would you rate your overall satisfaction level with: My School]],Key!$A$36:$B$41,2,FALSE)</f>
        <v>Not Applicable</v>
      </c>
      <c r="F108" s="101" t="str">
        <f>VLOOKUP(Table1[[#This Row],[District leadership has communicated clear actions they will take in response to previous staff survey results.]],Key!$A$44:$B$49,2,FALSE)</f>
        <v>Not Applicable</v>
      </c>
      <c r="G108" s="101" t="str">
        <f>VLOOKUP(Table1[[#This Row],[I feel safe at school.]],Key!$A$44:$B$49,2,FALSE)</f>
        <v>Not Applicable</v>
      </c>
      <c r="H108" s="101" t="str">
        <f>VLOOKUP(Table1[[#This Row],[The benefits provided by my district meet my needs. ]],Key!$A$44:$B$49,2,FALSE)</f>
        <v>Not Applicable</v>
      </c>
      <c r="I108" s="101" t="str">
        <f>VLOOKUP(Table1[[#This Row],[Someone seems to care about me at work. ]],Key!$A$44:$B$49,2,FALSE)</f>
        <v>Not Applicable</v>
      </c>
      <c r="J108" s="101" t="str">
        <f>VLOOKUP(Table1[[#This Row],[I have the materials and resources needed to do my job well. ]],Key!$A$44:$B$49,2,FALSE)</f>
        <v>Not Applicable</v>
      </c>
      <c r="K108" s="101" t="str">
        <f>VLOOKUP(Table1[[#This Row],[Most days, I have a manageable workload.]],Key!$A$44:$B$49,2,FALSE)</f>
        <v>Not Applicable</v>
      </c>
      <c r="L108" s="101" t="str">
        <f>VLOOKUP(Table1[[#This Row],[I have the training and skills I need to do my best at work.]],Key!$A$44:$B$49,2,FALSE)</f>
        <v>Not Applicable</v>
      </c>
      <c r="M108" s="101" t="str">
        <f>VLOOKUP(Table1[[#This Row],[I understand how my daily work contributes to my school district’s mission. ]],Key!$A$44:$B$49,2,FALSE)</f>
        <v>Not Applicable</v>
      </c>
      <c r="N108" s="101" t="str">
        <f>VLOOKUP(Table1[[#This Row],[My district’s mission and values are reflected in the actions of district leaders.]],Key!$A$44:$B$49,2,FALSE)</f>
        <v>Not Applicable</v>
      </c>
      <c r="O108" s="101" t="str">
        <f>VLOOKUP(Table1[[#This Row],[My district’s mission and values are reflected in the actions of school leaders.]],Key!$A$44:$B$49,2,FALSE)</f>
        <v>Not Applicable</v>
      </c>
      <c r="P108" s="101" t="str">
        <f>VLOOKUP(Table1[[#This Row],[I am treated fairly by district leaders.]],Key!$A$44:$B$49,2,FALSE)</f>
        <v>Not Applicable</v>
      </c>
      <c r="Q108" s="101" t="str">
        <f>VLOOKUP(Table1[[#This Row],[I am treated fairly by school leaders.]],Key!$A$44:$B$49,2,FALSE)</f>
        <v>Not Applicable</v>
      </c>
      <c r="R108" s="101" t="str">
        <f>VLOOKUP(Table1[[#This Row],[I am treated fairly by my colleagues.]],Key!$A$44:$B$49,2,FALSE)</f>
        <v>Not Applicable</v>
      </c>
      <c r="S108" s="101" t="str">
        <f>VLOOKUP(Table1[[#This Row],[I have ownership and control over my work.]],Key!$A$44:$B$49,2,FALSE)</f>
        <v>Not Applicable</v>
      </c>
      <c r="T108" s="101" t="str">
        <f>VLOOKUP(Table1[[#This Row],[My opinions are heard and valued by district leaders.]],Key!$A$44:$B$49,2,FALSE)</f>
        <v>Not Applicable</v>
      </c>
      <c r="U108" s="101" t="str">
        <f>VLOOKUP(Table1[[#This Row],[My opinions are heard and valued by school leaders.]],Key!$A$44:$B$49,2,FALSE)</f>
        <v>Not Applicable</v>
      </c>
      <c r="V108" s="101" t="str">
        <f>VLOOKUP(Table1[[#This Row],[In my current role, I get to do what I do best every day.]],Key!$A$44:$B$49,2,FALSE)</f>
        <v>Not Applicable</v>
      </c>
      <c r="W108" s="101" t="str">
        <f>VLOOKUP(Table1[[#This Row],[District staff are recognized for excellent work by district leaders.]],Key!$A$44:$B$49,2,FALSE)</f>
        <v>Not Applicable</v>
      </c>
      <c r="X108" s="101" t="str">
        <f>VLOOKUP(Table1[[#This Row],[District staff are recognized for excellent work by school leaders.]],Key!$A$44:$B$49,2,FALSE)</f>
        <v>Not Applicable</v>
      </c>
      <c r="Y108" s="101" t="str">
        <f>VLOOKUP(Table1[[#This Row],[I feel valued for my work as a district employee.]],Key!$A$44:$B$49,2,FALSE)</f>
        <v>Not Applicable</v>
      </c>
      <c r="Z108" s="101" t="str">
        <f>VLOOKUP(Table1[[#This Row],[In the past week, I’ve received recognition for doing my job well.]],Key!$A$44:$B$49,2,FALSE)</f>
        <v>Not Applicable</v>
      </c>
      <c r="AA108" s="101" t="str">
        <f>VLOOKUP(Table1[[#This Row],[In the past year, my district has provided opportunities for me to learn and grow as a district employee. ]],Key!$A$44:$B$49,2,FALSE)</f>
        <v>Not Applicable</v>
      </c>
      <c r="AB108" s="101" t="str">
        <f>VLOOKUP(Table1[[#This Row],[My direct supervisor supports my career aspirations and goals.]],Key!$A$44:$B$49,2,FALSE)</f>
        <v>Not Applicable</v>
      </c>
      <c r="AC108" s="101" t="str">
        <f>VLOOKUP(Table1[[#This Row],[I see a path for professional advancement in my district.]],Key!$A$44:$B$49,2,FALSE)</f>
        <v>Not Applicable</v>
      </c>
    </row>
    <row r="109" spans="1:29" ht="13.75" thickBot="1" x14ac:dyDescent="0.75">
      <c r="A109" s="5">
        <v>107</v>
      </c>
      <c r="B109" s="65" t="e">
        <f>Table1[[#This Row],[School Number]]</f>
        <v>#N/A</v>
      </c>
      <c r="C109" s="134">
        <f>Table1[[#This Row],[School Name]]</f>
        <v>0</v>
      </c>
      <c r="D109" s="101" t="str">
        <f>VLOOKUP(Table1[[#This Row],[How would you rate your overall satisfaction level with: My School District]],Key!$A$36:$B$41,2,FALSE)</f>
        <v>Not Applicable</v>
      </c>
      <c r="E109" s="101" t="str">
        <f>VLOOKUP(Table1[[#This Row],[How would you rate your overall satisfaction level with: My School]],Key!$A$36:$B$41,2,FALSE)</f>
        <v>Not Applicable</v>
      </c>
      <c r="F109" s="101" t="str">
        <f>VLOOKUP(Table1[[#This Row],[District leadership has communicated clear actions they will take in response to previous staff survey results.]],Key!$A$44:$B$49,2,FALSE)</f>
        <v>Not Applicable</v>
      </c>
      <c r="G109" s="101" t="str">
        <f>VLOOKUP(Table1[[#This Row],[I feel safe at school.]],Key!$A$44:$B$49,2,FALSE)</f>
        <v>Not Applicable</v>
      </c>
      <c r="H109" s="101" t="str">
        <f>VLOOKUP(Table1[[#This Row],[The benefits provided by my district meet my needs. ]],Key!$A$44:$B$49,2,FALSE)</f>
        <v>Not Applicable</v>
      </c>
      <c r="I109" s="101" t="str">
        <f>VLOOKUP(Table1[[#This Row],[Someone seems to care about me at work. ]],Key!$A$44:$B$49,2,FALSE)</f>
        <v>Not Applicable</v>
      </c>
      <c r="J109" s="101" t="str">
        <f>VLOOKUP(Table1[[#This Row],[I have the materials and resources needed to do my job well. ]],Key!$A$44:$B$49,2,FALSE)</f>
        <v>Not Applicable</v>
      </c>
      <c r="K109" s="101" t="str">
        <f>VLOOKUP(Table1[[#This Row],[Most days, I have a manageable workload.]],Key!$A$44:$B$49,2,FALSE)</f>
        <v>Not Applicable</v>
      </c>
      <c r="L109" s="101" t="str">
        <f>VLOOKUP(Table1[[#This Row],[I have the training and skills I need to do my best at work.]],Key!$A$44:$B$49,2,FALSE)</f>
        <v>Not Applicable</v>
      </c>
      <c r="M109" s="101" t="str">
        <f>VLOOKUP(Table1[[#This Row],[I understand how my daily work contributes to my school district’s mission. ]],Key!$A$44:$B$49,2,FALSE)</f>
        <v>Not Applicable</v>
      </c>
      <c r="N109" s="101" t="str">
        <f>VLOOKUP(Table1[[#This Row],[My district’s mission and values are reflected in the actions of district leaders.]],Key!$A$44:$B$49,2,FALSE)</f>
        <v>Not Applicable</v>
      </c>
      <c r="O109" s="101" t="str">
        <f>VLOOKUP(Table1[[#This Row],[My district’s mission and values are reflected in the actions of school leaders.]],Key!$A$44:$B$49,2,FALSE)</f>
        <v>Not Applicable</v>
      </c>
      <c r="P109" s="101" t="str">
        <f>VLOOKUP(Table1[[#This Row],[I am treated fairly by district leaders.]],Key!$A$44:$B$49,2,FALSE)</f>
        <v>Not Applicable</v>
      </c>
      <c r="Q109" s="101" t="str">
        <f>VLOOKUP(Table1[[#This Row],[I am treated fairly by school leaders.]],Key!$A$44:$B$49,2,FALSE)</f>
        <v>Not Applicable</v>
      </c>
      <c r="R109" s="101" t="str">
        <f>VLOOKUP(Table1[[#This Row],[I am treated fairly by my colleagues.]],Key!$A$44:$B$49,2,FALSE)</f>
        <v>Not Applicable</v>
      </c>
      <c r="S109" s="101" t="str">
        <f>VLOOKUP(Table1[[#This Row],[I have ownership and control over my work.]],Key!$A$44:$B$49,2,FALSE)</f>
        <v>Not Applicable</v>
      </c>
      <c r="T109" s="101" t="str">
        <f>VLOOKUP(Table1[[#This Row],[My opinions are heard and valued by district leaders.]],Key!$A$44:$B$49,2,FALSE)</f>
        <v>Not Applicable</v>
      </c>
      <c r="U109" s="101" t="str">
        <f>VLOOKUP(Table1[[#This Row],[My opinions are heard and valued by school leaders.]],Key!$A$44:$B$49,2,FALSE)</f>
        <v>Not Applicable</v>
      </c>
      <c r="V109" s="101" t="str">
        <f>VLOOKUP(Table1[[#This Row],[In my current role, I get to do what I do best every day.]],Key!$A$44:$B$49,2,FALSE)</f>
        <v>Not Applicable</v>
      </c>
      <c r="W109" s="101" t="str">
        <f>VLOOKUP(Table1[[#This Row],[District staff are recognized for excellent work by district leaders.]],Key!$A$44:$B$49,2,FALSE)</f>
        <v>Not Applicable</v>
      </c>
      <c r="X109" s="101" t="str">
        <f>VLOOKUP(Table1[[#This Row],[District staff are recognized for excellent work by school leaders.]],Key!$A$44:$B$49,2,FALSE)</f>
        <v>Not Applicable</v>
      </c>
      <c r="Y109" s="101" t="str">
        <f>VLOOKUP(Table1[[#This Row],[I feel valued for my work as a district employee.]],Key!$A$44:$B$49,2,FALSE)</f>
        <v>Not Applicable</v>
      </c>
      <c r="Z109" s="101" t="str">
        <f>VLOOKUP(Table1[[#This Row],[In the past week, I’ve received recognition for doing my job well.]],Key!$A$44:$B$49,2,FALSE)</f>
        <v>Not Applicable</v>
      </c>
      <c r="AA109" s="101" t="str">
        <f>VLOOKUP(Table1[[#This Row],[In the past year, my district has provided opportunities for me to learn and grow as a district employee. ]],Key!$A$44:$B$49,2,FALSE)</f>
        <v>Not Applicable</v>
      </c>
      <c r="AB109" s="101" t="str">
        <f>VLOOKUP(Table1[[#This Row],[My direct supervisor supports my career aspirations and goals.]],Key!$A$44:$B$49,2,FALSE)</f>
        <v>Not Applicable</v>
      </c>
      <c r="AC109" s="101" t="str">
        <f>VLOOKUP(Table1[[#This Row],[I see a path for professional advancement in my district.]],Key!$A$44:$B$49,2,FALSE)</f>
        <v>Not Applicable</v>
      </c>
    </row>
    <row r="110" spans="1:29" ht="13.75" thickBot="1" x14ac:dyDescent="0.75">
      <c r="A110" s="5">
        <v>108</v>
      </c>
      <c r="B110" s="65" t="e">
        <f>Table1[[#This Row],[School Number]]</f>
        <v>#N/A</v>
      </c>
      <c r="C110" s="134">
        <f>Table1[[#This Row],[School Name]]</f>
        <v>0</v>
      </c>
      <c r="D110" s="101" t="str">
        <f>VLOOKUP(Table1[[#This Row],[How would you rate your overall satisfaction level with: My School District]],Key!$A$36:$B$41,2,FALSE)</f>
        <v>Not Applicable</v>
      </c>
      <c r="E110" s="101" t="str">
        <f>VLOOKUP(Table1[[#This Row],[How would you rate your overall satisfaction level with: My School]],Key!$A$36:$B$41,2,FALSE)</f>
        <v>Not Applicable</v>
      </c>
      <c r="F110" s="101" t="str">
        <f>VLOOKUP(Table1[[#This Row],[District leadership has communicated clear actions they will take in response to previous staff survey results.]],Key!$A$44:$B$49,2,FALSE)</f>
        <v>Not Applicable</v>
      </c>
      <c r="G110" s="101" t="str">
        <f>VLOOKUP(Table1[[#This Row],[I feel safe at school.]],Key!$A$44:$B$49,2,FALSE)</f>
        <v>Not Applicable</v>
      </c>
      <c r="H110" s="101" t="str">
        <f>VLOOKUP(Table1[[#This Row],[The benefits provided by my district meet my needs. ]],Key!$A$44:$B$49,2,FALSE)</f>
        <v>Not Applicable</v>
      </c>
      <c r="I110" s="101" t="str">
        <f>VLOOKUP(Table1[[#This Row],[Someone seems to care about me at work. ]],Key!$A$44:$B$49,2,FALSE)</f>
        <v>Not Applicable</v>
      </c>
      <c r="J110" s="101" t="str">
        <f>VLOOKUP(Table1[[#This Row],[I have the materials and resources needed to do my job well. ]],Key!$A$44:$B$49,2,FALSE)</f>
        <v>Not Applicable</v>
      </c>
      <c r="K110" s="101" t="str">
        <f>VLOOKUP(Table1[[#This Row],[Most days, I have a manageable workload.]],Key!$A$44:$B$49,2,FALSE)</f>
        <v>Not Applicable</v>
      </c>
      <c r="L110" s="101" t="str">
        <f>VLOOKUP(Table1[[#This Row],[I have the training and skills I need to do my best at work.]],Key!$A$44:$B$49,2,FALSE)</f>
        <v>Not Applicable</v>
      </c>
      <c r="M110" s="101" t="str">
        <f>VLOOKUP(Table1[[#This Row],[I understand how my daily work contributes to my school district’s mission. ]],Key!$A$44:$B$49,2,FALSE)</f>
        <v>Not Applicable</v>
      </c>
      <c r="N110" s="101" t="str">
        <f>VLOOKUP(Table1[[#This Row],[My district’s mission and values are reflected in the actions of district leaders.]],Key!$A$44:$B$49,2,FALSE)</f>
        <v>Not Applicable</v>
      </c>
      <c r="O110" s="101" t="str">
        <f>VLOOKUP(Table1[[#This Row],[My district’s mission and values are reflected in the actions of school leaders.]],Key!$A$44:$B$49,2,FALSE)</f>
        <v>Not Applicable</v>
      </c>
      <c r="P110" s="101" t="str">
        <f>VLOOKUP(Table1[[#This Row],[I am treated fairly by district leaders.]],Key!$A$44:$B$49,2,FALSE)</f>
        <v>Not Applicable</v>
      </c>
      <c r="Q110" s="101" t="str">
        <f>VLOOKUP(Table1[[#This Row],[I am treated fairly by school leaders.]],Key!$A$44:$B$49,2,FALSE)</f>
        <v>Not Applicable</v>
      </c>
      <c r="R110" s="101" t="str">
        <f>VLOOKUP(Table1[[#This Row],[I am treated fairly by my colleagues.]],Key!$A$44:$B$49,2,FALSE)</f>
        <v>Not Applicable</v>
      </c>
      <c r="S110" s="101" t="str">
        <f>VLOOKUP(Table1[[#This Row],[I have ownership and control over my work.]],Key!$A$44:$B$49,2,FALSE)</f>
        <v>Not Applicable</v>
      </c>
      <c r="T110" s="101" t="str">
        <f>VLOOKUP(Table1[[#This Row],[My opinions are heard and valued by district leaders.]],Key!$A$44:$B$49,2,FALSE)</f>
        <v>Not Applicable</v>
      </c>
      <c r="U110" s="101" t="str">
        <f>VLOOKUP(Table1[[#This Row],[My opinions are heard and valued by school leaders.]],Key!$A$44:$B$49,2,FALSE)</f>
        <v>Not Applicable</v>
      </c>
      <c r="V110" s="101" t="str">
        <f>VLOOKUP(Table1[[#This Row],[In my current role, I get to do what I do best every day.]],Key!$A$44:$B$49,2,FALSE)</f>
        <v>Not Applicable</v>
      </c>
      <c r="W110" s="101" t="str">
        <f>VLOOKUP(Table1[[#This Row],[District staff are recognized for excellent work by district leaders.]],Key!$A$44:$B$49,2,FALSE)</f>
        <v>Not Applicable</v>
      </c>
      <c r="X110" s="101" t="str">
        <f>VLOOKUP(Table1[[#This Row],[District staff are recognized for excellent work by school leaders.]],Key!$A$44:$B$49,2,FALSE)</f>
        <v>Not Applicable</v>
      </c>
      <c r="Y110" s="101" t="str">
        <f>VLOOKUP(Table1[[#This Row],[I feel valued for my work as a district employee.]],Key!$A$44:$B$49,2,FALSE)</f>
        <v>Not Applicable</v>
      </c>
      <c r="Z110" s="101" t="str">
        <f>VLOOKUP(Table1[[#This Row],[In the past week, I’ve received recognition for doing my job well.]],Key!$A$44:$B$49,2,FALSE)</f>
        <v>Not Applicable</v>
      </c>
      <c r="AA110" s="101" t="str">
        <f>VLOOKUP(Table1[[#This Row],[In the past year, my district has provided opportunities for me to learn and grow as a district employee. ]],Key!$A$44:$B$49,2,FALSE)</f>
        <v>Not Applicable</v>
      </c>
      <c r="AB110" s="101" t="str">
        <f>VLOOKUP(Table1[[#This Row],[My direct supervisor supports my career aspirations and goals.]],Key!$A$44:$B$49,2,FALSE)</f>
        <v>Not Applicable</v>
      </c>
      <c r="AC110" s="101" t="str">
        <f>VLOOKUP(Table1[[#This Row],[I see a path for professional advancement in my district.]],Key!$A$44:$B$49,2,FALSE)</f>
        <v>Not Applicable</v>
      </c>
    </row>
    <row r="111" spans="1:29" ht="13.75" thickBot="1" x14ac:dyDescent="0.75">
      <c r="A111" s="5">
        <v>109</v>
      </c>
      <c r="B111" s="65" t="e">
        <f>Table1[[#This Row],[School Number]]</f>
        <v>#N/A</v>
      </c>
      <c r="C111" s="134">
        <f>Table1[[#This Row],[School Name]]</f>
        <v>0</v>
      </c>
      <c r="D111" s="101" t="str">
        <f>VLOOKUP(Table1[[#This Row],[How would you rate your overall satisfaction level with: My School District]],Key!$A$36:$B$41,2,FALSE)</f>
        <v>Not Applicable</v>
      </c>
      <c r="E111" s="101" t="str">
        <f>VLOOKUP(Table1[[#This Row],[How would you rate your overall satisfaction level with: My School]],Key!$A$36:$B$41,2,FALSE)</f>
        <v>Not Applicable</v>
      </c>
      <c r="F111" s="101" t="str">
        <f>VLOOKUP(Table1[[#This Row],[District leadership has communicated clear actions they will take in response to previous staff survey results.]],Key!$A$44:$B$49,2,FALSE)</f>
        <v>Not Applicable</v>
      </c>
      <c r="G111" s="101" t="str">
        <f>VLOOKUP(Table1[[#This Row],[I feel safe at school.]],Key!$A$44:$B$49,2,FALSE)</f>
        <v>Not Applicable</v>
      </c>
      <c r="H111" s="101" t="str">
        <f>VLOOKUP(Table1[[#This Row],[The benefits provided by my district meet my needs. ]],Key!$A$44:$B$49,2,FALSE)</f>
        <v>Not Applicable</v>
      </c>
      <c r="I111" s="101" t="str">
        <f>VLOOKUP(Table1[[#This Row],[Someone seems to care about me at work. ]],Key!$A$44:$B$49,2,FALSE)</f>
        <v>Not Applicable</v>
      </c>
      <c r="J111" s="101" t="str">
        <f>VLOOKUP(Table1[[#This Row],[I have the materials and resources needed to do my job well. ]],Key!$A$44:$B$49,2,FALSE)</f>
        <v>Not Applicable</v>
      </c>
      <c r="K111" s="101" t="str">
        <f>VLOOKUP(Table1[[#This Row],[Most days, I have a manageable workload.]],Key!$A$44:$B$49,2,FALSE)</f>
        <v>Not Applicable</v>
      </c>
      <c r="L111" s="101" t="str">
        <f>VLOOKUP(Table1[[#This Row],[I have the training and skills I need to do my best at work.]],Key!$A$44:$B$49,2,FALSE)</f>
        <v>Not Applicable</v>
      </c>
      <c r="M111" s="101" t="str">
        <f>VLOOKUP(Table1[[#This Row],[I understand how my daily work contributes to my school district’s mission. ]],Key!$A$44:$B$49,2,FALSE)</f>
        <v>Not Applicable</v>
      </c>
      <c r="N111" s="101" t="str">
        <f>VLOOKUP(Table1[[#This Row],[My district’s mission and values are reflected in the actions of district leaders.]],Key!$A$44:$B$49,2,FALSE)</f>
        <v>Not Applicable</v>
      </c>
      <c r="O111" s="101" t="str">
        <f>VLOOKUP(Table1[[#This Row],[My district’s mission and values are reflected in the actions of school leaders.]],Key!$A$44:$B$49,2,FALSE)</f>
        <v>Not Applicable</v>
      </c>
      <c r="P111" s="101" t="str">
        <f>VLOOKUP(Table1[[#This Row],[I am treated fairly by district leaders.]],Key!$A$44:$B$49,2,FALSE)</f>
        <v>Not Applicable</v>
      </c>
      <c r="Q111" s="101" t="str">
        <f>VLOOKUP(Table1[[#This Row],[I am treated fairly by school leaders.]],Key!$A$44:$B$49,2,FALSE)</f>
        <v>Not Applicable</v>
      </c>
      <c r="R111" s="101" t="str">
        <f>VLOOKUP(Table1[[#This Row],[I am treated fairly by my colleagues.]],Key!$A$44:$B$49,2,FALSE)</f>
        <v>Not Applicable</v>
      </c>
      <c r="S111" s="101" t="str">
        <f>VLOOKUP(Table1[[#This Row],[I have ownership and control over my work.]],Key!$A$44:$B$49,2,FALSE)</f>
        <v>Not Applicable</v>
      </c>
      <c r="T111" s="101" t="str">
        <f>VLOOKUP(Table1[[#This Row],[My opinions are heard and valued by district leaders.]],Key!$A$44:$B$49,2,FALSE)</f>
        <v>Not Applicable</v>
      </c>
      <c r="U111" s="101" t="str">
        <f>VLOOKUP(Table1[[#This Row],[My opinions are heard and valued by school leaders.]],Key!$A$44:$B$49,2,FALSE)</f>
        <v>Not Applicable</v>
      </c>
      <c r="V111" s="101" t="str">
        <f>VLOOKUP(Table1[[#This Row],[In my current role, I get to do what I do best every day.]],Key!$A$44:$B$49,2,FALSE)</f>
        <v>Not Applicable</v>
      </c>
      <c r="W111" s="101" t="str">
        <f>VLOOKUP(Table1[[#This Row],[District staff are recognized for excellent work by district leaders.]],Key!$A$44:$B$49,2,FALSE)</f>
        <v>Not Applicable</v>
      </c>
      <c r="X111" s="101" t="str">
        <f>VLOOKUP(Table1[[#This Row],[District staff are recognized for excellent work by school leaders.]],Key!$A$44:$B$49,2,FALSE)</f>
        <v>Not Applicable</v>
      </c>
      <c r="Y111" s="101" t="str">
        <f>VLOOKUP(Table1[[#This Row],[I feel valued for my work as a district employee.]],Key!$A$44:$B$49,2,FALSE)</f>
        <v>Not Applicable</v>
      </c>
      <c r="Z111" s="101" t="str">
        <f>VLOOKUP(Table1[[#This Row],[In the past week, I’ve received recognition for doing my job well.]],Key!$A$44:$B$49,2,FALSE)</f>
        <v>Not Applicable</v>
      </c>
      <c r="AA111" s="101" t="str">
        <f>VLOOKUP(Table1[[#This Row],[In the past year, my district has provided opportunities for me to learn and grow as a district employee. ]],Key!$A$44:$B$49,2,FALSE)</f>
        <v>Not Applicable</v>
      </c>
      <c r="AB111" s="101" t="str">
        <f>VLOOKUP(Table1[[#This Row],[My direct supervisor supports my career aspirations and goals.]],Key!$A$44:$B$49,2,FALSE)</f>
        <v>Not Applicable</v>
      </c>
      <c r="AC111" s="101" t="str">
        <f>VLOOKUP(Table1[[#This Row],[I see a path for professional advancement in my district.]],Key!$A$44:$B$49,2,FALSE)</f>
        <v>Not Applicable</v>
      </c>
    </row>
    <row r="112" spans="1:29" ht="13.75" thickBot="1" x14ac:dyDescent="0.75">
      <c r="A112" s="5">
        <v>110</v>
      </c>
      <c r="B112" s="65" t="e">
        <f>Table1[[#This Row],[School Number]]</f>
        <v>#N/A</v>
      </c>
      <c r="C112" s="134">
        <f>Table1[[#This Row],[School Name]]</f>
        <v>0</v>
      </c>
      <c r="D112" s="101" t="str">
        <f>VLOOKUP(Table1[[#This Row],[How would you rate your overall satisfaction level with: My School District]],Key!$A$36:$B$41,2,FALSE)</f>
        <v>Not Applicable</v>
      </c>
      <c r="E112" s="101" t="str">
        <f>VLOOKUP(Table1[[#This Row],[How would you rate your overall satisfaction level with: My School]],Key!$A$36:$B$41,2,FALSE)</f>
        <v>Not Applicable</v>
      </c>
      <c r="F112" s="101" t="str">
        <f>VLOOKUP(Table1[[#This Row],[District leadership has communicated clear actions they will take in response to previous staff survey results.]],Key!$A$44:$B$49,2,FALSE)</f>
        <v>Not Applicable</v>
      </c>
      <c r="G112" s="101" t="str">
        <f>VLOOKUP(Table1[[#This Row],[I feel safe at school.]],Key!$A$44:$B$49,2,FALSE)</f>
        <v>Not Applicable</v>
      </c>
      <c r="H112" s="101" t="str">
        <f>VLOOKUP(Table1[[#This Row],[The benefits provided by my district meet my needs. ]],Key!$A$44:$B$49,2,FALSE)</f>
        <v>Not Applicable</v>
      </c>
      <c r="I112" s="101" t="str">
        <f>VLOOKUP(Table1[[#This Row],[Someone seems to care about me at work. ]],Key!$A$44:$B$49,2,FALSE)</f>
        <v>Not Applicable</v>
      </c>
      <c r="J112" s="101" t="str">
        <f>VLOOKUP(Table1[[#This Row],[I have the materials and resources needed to do my job well. ]],Key!$A$44:$B$49,2,FALSE)</f>
        <v>Not Applicable</v>
      </c>
      <c r="K112" s="101" t="str">
        <f>VLOOKUP(Table1[[#This Row],[Most days, I have a manageable workload.]],Key!$A$44:$B$49,2,FALSE)</f>
        <v>Not Applicable</v>
      </c>
      <c r="L112" s="101" t="str">
        <f>VLOOKUP(Table1[[#This Row],[I have the training and skills I need to do my best at work.]],Key!$A$44:$B$49,2,FALSE)</f>
        <v>Not Applicable</v>
      </c>
      <c r="M112" s="101" t="str">
        <f>VLOOKUP(Table1[[#This Row],[I understand how my daily work contributes to my school district’s mission. ]],Key!$A$44:$B$49,2,FALSE)</f>
        <v>Not Applicable</v>
      </c>
      <c r="N112" s="101" t="str">
        <f>VLOOKUP(Table1[[#This Row],[My district’s mission and values are reflected in the actions of district leaders.]],Key!$A$44:$B$49,2,FALSE)</f>
        <v>Not Applicable</v>
      </c>
      <c r="O112" s="101" t="str">
        <f>VLOOKUP(Table1[[#This Row],[My district’s mission and values are reflected in the actions of school leaders.]],Key!$A$44:$B$49,2,FALSE)</f>
        <v>Not Applicable</v>
      </c>
      <c r="P112" s="101" t="str">
        <f>VLOOKUP(Table1[[#This Row],[I am treated fairly by district leaders.]],Key!$A$44:$B$49,2,FALSE)</f>
        <v>Not Applicable</v>
      </c>
      <c r="Q112" s="101" t="str">
        <f>VLOOKUP(Table1[[#This Row],[I am treated fairly by school leaders.]],Key!$A$44:$B$49,2,FALSE)</f>
        <v>Not Applicable</v>
      </c>
      <c r="R112" s="101" t="str">
        <f>VLOOKUP(Table1[[#This Row],[I am treated fairly by my colleagues.]],Key!$A$44:$B$49,2,FALSE)</f>
        <v>Not Applicable</v>
      </c>
      <c r="S112" s="101" t="str">
        <f>VLOOKUP(Table1[[#This Row],[I have ownership and control over my work.]],Key!$A$44:$B$49,2,FALSE)</f>
        <v>Not Applicable</v>
      </c>
      <c r="T112" s="101" t="str">
        <f>VLOOKUP(Table1[[#This Row],[My opinions are heard and valued by district leaders.]],Key!$A$44:$B$49,2,FALSE)</f>
        <v>Not Applicable</v>
      </c>
      <c r="U112" s="101" t="str">
        <f>VLOOKUP(Table1[[#This Row],[My opinions are heard and valued by school leaders.]],Key!$A$44:$B$49,2,FALSE)</f>
        <v>Not Applicable</v>
      </c>
      <c r="V112" s="101" t="str">
        <f>VLOOKUP(Table1[[#This Row],[In my current role, I get to do what I do best every day.]],Key!$A$44:$B$49,2,FALSE)</f>
        <v>Not Applicable</v>
      </c>
      <c r="W112" s="101" t="str">
        <f>VLOOKUP(Table1[[#This Row],[District staff are recognized for excellent work by district leaders.]],Key!$A$44:$B$49,2,FALSE)</f>
        <v>Not Applicable</v>
      </c>
      <c r="X112" s="101" t="str">
        <f>VLOOKUP(Table1[[#This Row],[District staff are recognized for excellent work by school leaders.]],Key!$A$44:$B$49,2,FALSE)</f>
        <v>Not Applicable</v>
      </c>
      <c r="Y112" s="101" t="str">
        <f>VLOOKUP(Table1[[#This Row],[I feel valued for my work as a district employee.]],Key!$A$44:$B$49,2,FALSE)</f>
        <v>Not Applicable</v>
      </c>
      <c r="Z112" s="101" t="str">
        <f>VLOOKUP(Table1[[#This Row],[In the past week, I’ve received recognition for doing my job well.]],Key!$A$44:$B$49,2,FALSE)</f>
        <v>Not Applicable</v>
      </c>
      <c r="AA112" s="101" t="str">
        <f>VLOOKUP(Table1[[#This Row],[In the past year, my district has provided opportunities for me to learn and grow as a district employee. ]],Key!$A$44:$B$49,2,FALSE)</f>
        <v>Not Applicable</v>
      </c>
      <c r="AB112" s="101" t="str">
        <f>VLOOKUP(Table1[[#This Row],[My direct supervisor supports my career aspirations and goals.]],Key!$A$44:$B$49,2,FALSE)</f>
        <v>Not Applicable</v>
      </c>
      <c r="AC112" s="101" t="str">
        <f>VLOOKUP(Table1[[#This Row],[I see a path for professional advancement in my district.]],Key!$A$44:$B$49,2,FALSE)</f>
        <v>Not Applicable</v>
      </c>
    </row>
    <row r="113" spans="1:29" ht="13.75" thickBot="1" x14ac:dyDescent="0.75">
      <c r="A113" s="5">
        <v>111</v>
      </c>
      <c r="B113" s="65" t="e">
        <f>Table1[[#This Row],[School Number]]</f>
        <v>#N/A</v>
      </c>
      <c r="C113" s="134">
        <f>Table1[[#This Row],[School Name]]</f>
        <v>0</v>
      </c>
      <c r="D113" s="101" t="str">
        <f>VLOOKUP(Table1[[#This Row],[How would you rate your overall satisfaction level with: My School District]],Key!$A$36:$B$41,2,FALSE)</f>
        <v>Not Applicable</v>
      </c>
      <c r="E113" s="101" t="str">
        <f>VLOOKUP(Table1[[#This Row],[How would you rate your overall satisfaction level with: My School]],Key!$A$36:$B$41,2,FALSE)</f>
        <v>Not Applicable</v>
      </c>
      <c r="F113" s="101" t="str">
        <f>VLOOKUP(Table1[[#This Row],[District leadership has communicated clear actions they will take in response to previous staff survey results.]],Key!$A$44:$B$49,2,FALSE)</f>
        <v>Not Applicable</v>
      </c>
      <c r="G113" s="101" t="str">
        <f>VLOOKUP(Table1[[#This Row],[I feel safe at school.]],Key!$A$44:$B$49,2,FALSE)</f>
        <v>Not Applicable</v>
      </c>
      <c r="H113" s="101" t="str">
        <f>VLOOKUP(Table1[[#This Row],[The benefits provided by my district meet my needs. ]],Key!$A$44:$B$49,2,FALSE)</f>
        <v>Not Applicable</v>
      </c>
      <c r="I113" s="101" t="str">
        <f>VLOOKUP(Table1[[#This Row],[Someone seems to care about me at work. ]],Key!$A$44:$B$49,2,FALSE)</f>
        <v>Not Applicable</v>
      </c>
      <c r="J113" s="101" t="str">
        <f>VLOOKUP(Table1[[#This Row],[I have the materials and resources needed to do my job well. ]],Key!$A$44:$B$49,2,FALSE)</f>
        <v>Not Applicable</v>
      </c>
      <c r="K113" s="101" t="str">
        <f>VLOOKUP(Table1[[#This Row],[Most days, I have a manageable workload.]],Key!$A$44:$B$49,2,FALSE)</f>
        <v>Not Applicable</v>
      </c>
      <c r="L113" s="101" t="str">
        <f>VLOOKUP(Table1[[#This Row],[I have the training and skills I need to do my best at work.]],Key!$A$44:$B$49,2,FALSE)</f>
        <v>Not Applicable</v>
      </c>
      <c r="M113" s="101" t="str">
        <f>VLOOKUP(Table1[[#This Row],[I understand how my daily work contributes to my school district’s mission. ]],Key!$A$44:$B$49,2,FALSE)</f>
        <v>Not Applicable</v>
      </c>
      <c r="N113" s="101" t="str">
        <f>VLOOKUP(Table1[[#This Row],[My district’s mission and values are reflected in the actions of district leaders.]],Key!$A$44:$B$49,2,FALSE)</f>
        <v>Not Applicable</v>
      </c>
      <c r="O113" s="101" t="str">
        <f>VLOOKUP(Table1[[#This Row],[My district’s mission and values are reflected in the actions of school leaders.]],Key!$A$44:$B$49,2,FALSE)</f>
        <v>Not Applicable</v>
      </c>
      <c r="P113" s="101" t="str">
        <f>VLOOKUP(Table1[[#This Row],[I am treated fairly by district leaders.]],Key!$A$44:$B$49,2,FALSE)</f>
        <v>Not Applicable</v>
      </c>
      <c r="Q113" s="101" t="str">
        <f>VLOOKUP(Table1[[#This Row],[I am treated fairly by school leaders.]],Key!$A$44:$B$49,2,FALSE)</f>
        <v>Not Applicable</v>
      </c>
      <c r="R113" s="101" t="str">
        <f>VLOOKUP(Table1[[#This Row],[I am treated fairly by my colleagues.]],Key!$A$44:$B$49,2,FALSE)</f>
        <v>Not Applicable</v>
      </c>
      <c r="S113" s="101" t="str">
        <f>VLOOKUP(Table1[[#This Row],[I have ownership and control over my work.]],Key!$A$44:$B$49,2,FALSE)</f>
        <v>Not Applicable</v>
      </c>
      <c r="T113" s="101" t="str">
        <f>VLOOKUP(Table1[[#This Row],[My opinions are heard and valued by district leaders.]],Key!$A$44:$B$49,2,FALSE)</f>
        <v>Not Applicable</v>
      </c>
      <c r="U113" s="101" t="str">
        <f>VLOOKUP(Table1[[#This Row],[My opinions are heard and valued by school leaders.]],Key!$A$44:$B$49,2,FALSE)</f>
        <v>Not Applicable</v>
      </c>
      <c r="V113" s="101" t="str">
        <f>VLOOKUP(Table1[[#This Row],[In my current role, I get to do what I do best every day.]],Key!$A$44:$B$49,2,FALSE)</f>
        <v>Not Applicable</v>
      </c>
      <c r="W113" s="101" t="str">
        <f>VLOOKUP(Table1[[#This Row],[District staff are recognized for excellent work by district leaders.]],Key!$A$44:$B$49,2,FALSE)</f>
        <v>Not Applicable</v>
      </c>
      <c r="X113" s="101" t="str">
        <f>VLOOKUP(Table1[[#This Row],[District staff are recognized for excellent work by school leaders.]],Key!$A$44:$B$49,2,FALSE)</f>
        <v>Not Applicable</v>
      </c>
      <c r="Y113" s="101" t="str">
        <f>VLOOKUP(Table1[[#This Row],[I feel valued for my work as a district employee.]],Key!$A$44:$B$49,2,FALSE)</f>
        <v>Not Applicable</v>
      </c>
      <c r="Z113" s="101" t="str">
        <f>VLOOKUP(Table1[[#This Row],[In the past week, I’ve received recognition for doing my job well.]],Key!$A$44:$B$49,2,FALSE)</f>
        <v>Not Applicable</v>
      </c>
      <c r="AA113" s="101" t="str">
        <f>VLOOKUP(Table1[[#This Row],[In the past year, my district has provided opportunities for me to learn and grow as a district employee. ]],Key!$A$44:$B$49,2,FALSE)</f>
        <v>Not Applicable</v>
      </c>
      <c r="AB113" s="101" t="str">
        <f>VLOOKUP(Table1[[#This Row],[My direct supervisor supports my career aspirations and goals.]],Key!$A$44:$B$49,2,FALSE)</f>
        <v>Not Applicable</v>
      </c>
      <c r="AC113" s="101" t="str">
        <f>VLOOKUP(Table1[[#This Row],[I see a path for professional advancement in my district.]],Key!$A$44:$B$49,2,FALSE)</f>
        <v>Not Applicable</v>
      </c>
    </row>
    <row r="114" spans="1:29" ht="13.75" thickBot="1" x14ac:dyDescent="0.75">
      <c r="A114" s="5">
        <v>112</v>
      </c>
      <c r="B114" s="65" t="e">
        <f>Table1[[#This Row],[School Number]]</f>
        <v>#N/A</v>
      </c>
      <c r="C114" s="134">
        <f>Table1[[#This Row],[School Name]]</f>
        <v>0</v>
      </c>
      <c r="D114" s="101" t="str">
        <f>VLOOKUP(Table1[[#This Row],[How would you rate your overall satisfaction level with: My School District]],Key!$A$36:$B$41,2,FALSE)</f>
        <v>Not Applicable</v>
      </c>
      <c r="E114" s="101" t="str">
        <f>VLOOKUP(Table1[[#This Row],[How would you rate your overall satisfaction level with: My School]],Key!$A$36:$B$41,2,FALSE)</f>
        <v>Not Applicable</v>
      </c>
      <c r="F114" s="101" t="str">
        <f>VLOOKUP(Table1[[#This Row],[District leadership has communicated clear actions they will take in response to previous staff survey results.]],Key!$A$44:$B$49,2,FALSE)</f>
        <v>Not Applicable</v>
      </c>
      <c r="G114" s="101" t="str">
        <f>VLOOKUP(Table1[[#This Row],[I feel safe at school.]],Key!$A$44:$B$49,2,FALSE)</f>
        <v>Not Applicable</v>
      </c>
      <c r="H114" s="101" t="str">
        <f>VLOOKUP(Table1[[#This Row],[The benefits provided by my district meet my needs. ]],Key!$A$44:$B$49,2,FALSE)</f>
        <v>Not Applicable</v>
      </c>
      <c r="I114" s="101" t="str">
        <f>VLOOKUP(Table1[[#This Row],[Someone seems to care about me at work. ]],Key!$A$44:$B$49,2,FALSE)</f>
        <v>Not Applicable</v>
      </c>
      <c r="J114" s="101" t="str">
        <f>VLOOKUP(Table1[[#This Row],[I have the materials and resources needed to do my job well. ]],Key!$A$44:$B$49,2,FALSE)</f>
        <v>Not Applicable</v>
      </c>
      <c r="K114" s="101" t="str">
        <f>VLOOKUP(Table1[[#This Row],[Most days, I have a manageable workload.]],Key!$A$44:$B$49,2,FALSE)</f>
        <v>Not Applicable</v>
      </c>
      <c r="L114" s="101" t="str">
        <f>VLOOKUP(Table1[[#This Row],[I have the training and skills I need to do my best at work.]],Key!$A$44:$B$49,2,FALSE)</f>
        <v>Not Applicable</v>
      </c>
      <c r="M114" s="101" t="str">
        <f>VLOOKUP(Table1[[#This Row],[I understand how my daily work contributes to my school district’s mission. ]],Key!$A$44:$B$49,2,FALSE)</f>
        <v>Not Applicable</v>
      </c>
      <c r="N114" s="101" t="str">
        <f>VLOOKUP(Table1[[#This Row],[My district’s mission and values are reflected in the actions of district leaders.]],Key!$A$44:$B$49,2,FALSE)</f>
        <v>Not Applicable</v>
      </c>
      <c r="O114" s="101" t="str">
        <f>VLOOKUP(Table1[[#This Row],[My district’s mission and values are reflected in the actions of school leaders.]],Key!$A$44:$B$49,2,FALSE)</f>
        <v>Not Applicable</v>
      </c>
      <c r="P114" s="101" t="str">
        <f>VLOOKUP(Table1[[#This Row],[I am treated fairly by district leaders.]],Key!$A$44:$B$49,2,FALSE)</f>
        <v>Not Applicable</v>
      </c>
      <c r="Q114" s="101" t="str">
        <f>VLOOKUP(Table1[[#This Row],[I am treated fairly by school leaders.]],Key!$A$44:$B$49,2,FALSE)</f>
        <v>Not Applicable</v>
      </c>
      <c r="R114" s="101" t="str">
        <f>VLOOKUP(Table1[[#This Row],[I am treated fairly by my colleagues.]],Key!$A$44:$B$49,2,FALSE)</f>
        <v>Not Applicable</v>
      </c>
      <c r="S114" s="101" t="str">
        <f>VLOOKUP(Table1[[#This Row],[I have ownership and control over my work.]],Key!$A$44:$B$49,2,FALSE)</f>
        <v>Not Applicable</v>
      </c>
      <c r="T114" s="101" t="str">
        <f>VLOOKUP(Table1[[#This Row],[My opinions are heard and valued by district leaders.]],Key!$A$44:$B$49,2,FALSE)</f>
        <v>Not Applicable</v>
      </c>
      <c r="U114" s="101" t="str">
        <f>VLOOKUP(Table1[[#This Row],[My opinions are heard and valued by school leaders.]],Key!$A$44:$B$49,2,FALSE)</f>
        <v>Not Applicable</v>
      </c>
      <c r="V114" s="101" t="str">
        <f>VLOOKUP(Table1[[#This Row],[In my current role, I get to do what I do best every day.]],Key!$A$44:$B$49,2,FALSE)</f>
        <v>Not Applicable</v>
      </c>
      <c r="W114" s="101" t="str">
        <f>VLOOKUP(Table1[[#This Row],[District staff are recognized for excellent work by district leaders.]],Key!$A$44:$B$49,2,FALSE)</f>
        <v>Not Applicable</v>
      </c>
      <c r="X114" s="101" t="str">
        <f>VLOOKUP(Table1[[#This Row],[District staff are recognized for excellent work by school leaders.]],Key!$A$44:$B$49,2,FALSE)</f>
        <v>Not Applicable</v>
      </c>
      <c r="Y114" s="101" t="str">
        <f>VLOOKUP(Table1[[#This Row],[I feel valued for my work as a district employee.]],Key!$A$44:$B$49,2,FALSE)</f>
        <v>Not Applicable</v>
      </c>
      <c r="Z114" s="101" t="str">
        <f>VLOOKUP(Table1[[#This Row],[In the past week, I’ve received recognition for doing my job well.]],Key!$A$44:$B$49,2,FALSE)</f>
        <v>Not Applicable</v>
      </c>
      <c r="AA114" s="101" t="str">
        <f>VLOOKUP(Table1[[#This Row],[In the past year, my district has provided opportunities for me to learn and grow as a district employee. ]],Key!$A$44:$B$49,2,FALSE)</f>
        <v>Not Applicable</v>
      </c>
      <c r="AB114" s="101" t="str">
        <f>VLOOKUP(Table1[[#This Row],[My direct supervisor supports my career aspirations and goals.]],Key!$A$44:$B$49,2,FALSE)</f>
        <v>Not Applicable</v>
      </c>
      <c r="AC114" s="101" t="str">
        <f>VLOOKUP(Table1[[#This Row],[I see a path for professional advancement in my district.]],Key!$A$44:$B$49,2,FALSE)</f>
        <v>Not Applicable</v>
      </c>
    </row>
    <row r="115" spans="1:29" ht="13.75" thickBot="1" x14ac:dyDescent="0.75">
      <c r="A115" s="5">
        <v>113</v>
      </c>
      <c r="B115" s="65" t="e">
        <f>Table1[[#This Row],[School Number]]</f>
        <v>#N/A</v>
      </c>
      <c r="C115" s="134">
        <f>Table1[[#This Row],[School Name]]</f>
        <v>0</v>
      </c>
      <c r="D115" s="101" t="str">
        <f>VLOOKUP(Table1[[#This Row],[How would you rate your overall satisfaction level with: My School District]],Key!$A$36:$B$41,2,FALSE)</f>
        <v>Not Applicable</v>
      </c>
      <c r="E115" s="101" t="str">
        <f>VLOOKUP(Table1[[#This Row],[How would you rate your overall satisfaction level with: My School]],Key!$A$36:$B$41,2,FALSE)</f>
        <v>Not Applicable</v>
      </c>
      <c r="F115" s="101" t="str">
        <f>VLOOKUP(Table1[[#This Row],[District leadership has communicated clear actions they will take in response to previous staff survey results.]],Key!$A$44:$B$49,2,FALSE)</f>
        <v>Not Applicable</v>
      </c>
      <c r="G115" s="101" t="str">
        <f>VLOOKUP(Table1[[#This Row],[I feel safe at school.]],Key!$A$44:$B$49,2,FALSE)</f>
        <v>Not Applicable</v>
      </c>
      <c r="H115" s="101" t="str">
        <f>VLOOKUP(Table1[[#This Row],[The benefits provided by my district meet my needs. ]],Key!$A$44:$B$49,2,FALSE)</f>
        <v>Not Applicable</v>
      </c>
      <c r="I115" s="101" t="str">
        <f>VLOOKUP(Table1[[#This Row],[Someone seems to care about me at work. ]],Key!$A$44:$B$49,2,FALSE)</f>
        <v>Not Applicable</v>
      </c>
      <c r="J115" s="101" t="str">
        <f>VLOOKUP(Table1[[#This Row],[I have the materials and resources needed to do my job well. ]],Key!$A$44:$B$49,2,FALSE)</f>
        <v>Not Applicable</v>
      </c>
      <c r="K115" s="101" t="str">
        <f>VLOOKUP(Table1[[#This Row],[Most days, I have a manageable workload.]],Key!$A$44:$B$49,2,FALSE)</f>
        <v>Not Applicable</v>
      </c>
      <c r="L115" s="101" t="str">
        <f>VLOOKUP(Table1[[#This Row],[I have the training and skills I need to do my best at work.]],Key!$A$44:$B$49,2,FALSE)</f>
        <v>Not Applicable</v>
      </c>
      <c r="M115" s="101" t="str">
        <f>VLOOKUP(Table1[[#This Row],[I understand how my daily work contributes to my school district’s mission. ]],Key!$A$44:$B$49,2,FALSE)</f>
        <v>Not Applicable</v>
      </c>
      <c r="N115" s="101" t="str">
        <f>VLOOKUP(Table1[[#This Row],[My district’s mission and values are reflected in the actions of district leaders.]],Key!$A$44:$B$49,2,FALSE)</f>
        <v>Not Applicable</v>
      </c>
      <c r="O115" s="101" t="str">
        <f>VLOOKUP(Table1[[#This Row],[My district’s mission and values are reflected in the actions of school leaders.]],Key!$A$44:$B$49,2,FALSE)</f>
        <v>Not Applicable</v>
      </c>
      <c r="P115" s="101" t="str">
        <f>VLOOKUP(Table1[[#This Row],[I am treated fairly by district leaders.]],Key!$A$44:$B$49,2,FALSE)</f>
        <v>Not Applicable</v>
      </c>
      <c r="Q115" s="101" t="str">
        <f>VLOOKUP(Table1[[#This Row],[I am treated fairly by school leaders.]],Key!$A$44:$B$49,2,FALSE)</f>
        <v>Not Applicable</v>
      </c>
      <c r="R115" s="101" t="str">
        <f>VLOOKUP(Table1[[#This Row],[I am treated fairly by my colleagues.]],Key!$A$44:$B$49,2,FALSE)</f>
        <v>Not Applicable</v>
      </c>
      <c r="S115" s="101" t="str">
        <f>VLOOKUP(Table1[[#This Row],[I have ownership and control over my work.]],Key!$A$44:$B$49,2,FALSE)</f>
        <v>Not Applicable</v>
      </c>
      <c r="T115" s="101" t="str">
        <f>VLOOKUP(Table1[[#This Row],[My opinions are heard and valued by district leaders.]],Key!$A$44:$B$49,2,FALSE)</f>
        <v>Not Applicable</v>
      </c>
      <c r="U115" s="101" t="str">
        <f>VLOOKUP(Table1[[#This Row],[My opinions are heard and valued by school leaders.]],Key!$A$44:$B$49,2,FALSE)</f>
        <v>Not Applicable</v>
      </c>
      <c r="V115" s="101" t="str">
        <f>VLOOKUP(Table1[[#This Row],[In my current role, I get to do what I do best every day.]],Key!$A$44:$B$49,2,FALSE)</f>
        <v>Not Applicable</v>
      </c>
      <c r="W115" s="101" t="str">
        <f>VLOOKUP(Table1[[#This Row],[District staff are recognized for excellent work by district leaders.]],Key!$A$44:$B$49,2,FALSE)</f>
        <v>Not Applicable</v>
      </c>
      <c r="X115" s="101" t="str">
        <f>VLOOKUP(Table1[[#This Row],[District staff are recognized for excellent work by school leaders.]],Key!$A$44:$B$49,2,FALSE)</f>
        <v>Not Applicable</v>
      </c>
      <c r="Y115" s="101" t="str">
        <f>VLOOKUP(Table1[[#This Row],[I feel valued for my work as a district employee.]],Key!$A$44:$B$49,2,FALSE)</f>
        <v>Not Applicable</v>
      </c>
      <c r="Z115" s="101" t="str">
        <f>VLOOKUP(Table1[[#This Row],[In the past week, I’ve received recognition for doing my job well.]],Key!$A$44:$B$49,2,FALSE)</f>
        <v>Not Applicable</v>
      </c>
      <c r="AA115" s="101" t="str">
        <f>VLOOKUP(Table1[[#This Row],[In the past year, my district has provided opportunities for me to learn and grow as a district employee. ]],Key!$A$44:$B$49,2,FALSE)</f>
        <v>Not Applicable</v>
      </c>
      <c r="AB115" s="101" t="str">
        <f>VLOOKUP(Table1[[#This Row],[My direct supervisor supports my career aspirations and goals.]],Key!$A$44:$B$49,2,FALSE)</f>
        <v>Not Applicable</v>
      </c>
      <c r="AC115" s="101" t="str">
        <f>VLOOKUP(Table1[[#This Row],[I see a path for professional advancement in my district.]],Key!$A$44:$B$49,2,FALSE)</f>
        <v>Not Applicable</v>
      </c>
    </row>
    <row r="116" spans="1:29" ht="13.75" thickBot="1" x14ac:dyDescent="0.75">
      <c r="A116" s="5">
        <v>114</v>
      </c>
      <c r="B116" s="65" t="e">
        <f>Table1[[#This Row],[School Number]]</f>
        <v>#N/A</v>
      </c>
      <c r="C116" s="134">
        <f>Table1[[#This Row],[School Name]]</f>
        <v>0</v>
      </c>
      <c r="D116" s="101" t="str">
        <f>VLOOKUP(Table1[[#This Row],[How would you rate your overall satisfaction level with: My School District]],Key!$A$36:$B$41,2,FALSE)</f>
        <v>Not Applicable</v>
      </c>
      <c r="E116" s="101" t="str">
        <f>VLOOKUP(Table1[[#This Row],[How would you rate your overall satisfaction level with: My School]],Key!$A$36:$B$41,2,FALSE)</f>
        <v>Not Applicable</v>
      </c>
      <c r="F116" s="101" t="str">
        <f>VLOOKUP(Table1[[#This Row],[District leadership has communicated clear actions they will take in response to previous staff survey results.]],Key!$A$44:$B$49,2,FALSE)</f>
        <v>Not Applicable</v>
      </c>
      <c r="G116" s="101" t="str">
        <f>VLOOKUP(Table1[[#This Row],[I feel safe at school.]],Key!$A$44:$B$49,2,FALSE)</f>
        <v>Not Applicable</v>
      </c>
      <c r="H116" s="101" t="str">
        <f>VLOOKUP(Table1[[#This Row],[The benefits provided by my district meet my needs. ]],Key!$A$44:$B$49,2,FALSE)</f>
        <v>Not Applicable</v>
      </c>
      <c r="I116" s="101" t="str">
        <f>VLOOKUP(Table1[[#This Row],[Someone seems to care about me at work. ]],Key!$A$44:$B$49,2,FALSE)</f>
        <v>Not Applicable</v>
      </c>
      <c r="J116" s="101" t="str">
        <f>VLOOKUP(Table1[[#This Row],[I have the materials and resources needed to do my job well. ]],Key!$A$44:$B$49,2,FALSE)</f>
        <v>Not Applicable</v>
      </c>
      <c r="K116" s="101" t="str">
        <f>VLOOKUP(Table1[[#This Row],[Most days, I have a manageable workload.]],Key!$A$44:$B$49,2,FALSE)</f>
        <v>Not Applicable</v>
      </c>
      <c r="L116" s="101" t="str">
        <f>VLOOKUP(Table1[[#This Row],[I have the training and skills I need to do my best at work.]],Key!$A$44:$B$49,2,FALSE)</f>
        <v>Not Applicable</v>
      </c>
      <c r="M116" s="101" t="str">
        <f>VLOOKUP(Table1[[#This Row],[I understand how my daily work contributes to my school district’s mission. ]],Key!$A$44:$B$49,2,FALSE)</f>
        <v>Not Applicable</v>
      </c>
      <c r="N116" s="101" t="str">
        <f>VLOOKUP(Table1[[#This Row],[My district’s mission and values are reflected in the actions of district leaders.]],Key!$A$44:$B$49,2,FALSE)</f>
        <v>Not Applicable</v>
      </c>
      <c r="O116" s="101" t="str">
        <f>VLOOKUP(Table1[[#This Row],[My district’s mission and values are reflected in the actions of school leaders.]],Key!$A$44:$B$49,2,FALSE)</f>
        <v>Not Applicable</v>
      </c>
      <c r="P116" s="101" t="str">
        <f>VLOOKUP(Table1[[#This Row],[I am treated fairly by district leaders.]],Key!$A$44:$B$49,2,FALSE)</f>
        <v>Not Applicable</v>
      </c>
      <c r="Q116" s="101" t="str">
        <f>VLOOKUP(Table1[[#This Row],[I am treated fairly by school leaders.]],Key!$A$44:$B$49,2,FALSE)</f>
        <v>Not Applicable</v>
      </c>
      <c r="R116" s="101" t="str">
        <f>VLOOKUP(Table1[[#This Row],[I am treated fairly by my colleagues.]],Key!$A$44:$B$49,2,FALSE)</f>
        <v>Not Applicable</v>
      </c>
      <c r="S116" s="101" t="str">
        <f>VLOOKUP(Table1[[#This Row],[I have ownership and control over my work.]],Key!$A$44:$B$49,2,FALSE)</f>
        <v>Not Applicable</v>
      </c>
      <c r="T116" s="101" t="str">
        <f>VLOOKUP(Table1[[#This Row],[My opinions are heard and valued by district leaders.]],Key!$A$44:$B$49,2,FALSE)</f>
        <v>Not Applicable</v>
      </c>
      <c r="U116" s="101" t="str">
        <f>VLOOKUP(Table1[[#This Row],[My opinions are heard and valued by school leaders.]],Key!$A$44:$B$49,2,FALSE)</f>
        <v>Not Applicable</v>
      </c>
      <c r="V116" s="101" t="str">
        <f>VLOOKUP(Table1[[#This Row],[In my current role, I get to do what I do best every day.]],Key!$A$44:$B$49,2,FALSE)</f>
        <v>Not Applicable</v>
      </c>
      <c r="W116" s="101" t="str">
        <f>VLOOKUP(Table1[[#This Row],[District staff are recognized for excellent work by district leaders.]],Key!$A$44:$B$49,2,FALSE)</f>
        <v>Not Applicable</v>
      </c>
      <c r="X116" s="101" t="str">
        <f>VLOOKUP(Table1[[#This Row],[District staff are recognized for excellent work by school leaders.]],Key!$A$44:$B$49,2,FALSE)</f>
        <v>Not Applicable</v>
      </c>
      <c r="Y116" s="101" t="str">
        <f>VLOOKUP(Table1[[#This Row],[I feel valued for my work as a district employee.]],Key!$A$44:$B$49,2,FALSE)</f>
        <v>Not Applicable</v>
      </c>
      <c r="Z116" s="101" t="str">
        <f>VLOOKUP(Table1[[#This Row],[In the past week, I’ve received recognition for doing my job well.]],Key!$A$44:$B$49,2,FALSE)</f>
        <v>Not Applicable</v>
      </c>
      <c r="AA116" s="101" t="str">
        <f>VLOOKUP(Table1[[#This Row],[In the past year, my district has provided opportunities for me to learn and grow as a district employee. ]],Key!$A$44:$B$49,2,FALSE)</f>
        <v>Not Applicable</v>
      </c>
      <c r="AB116" s="101" t="str">
        <f>VLOOKUP(Table1[[#This Row],[My direct supervisor supports my career aspirations and goals.]],Key!$A$44:$B$49,2,FALSE)</f>
        <v>Not Applicable</v>
      </c>
      <c r="AC116" s="101" t="str">
        <f>VLOOKUP(Table1[[#This Row],[I see a path for professional advancement in my district.]],Key!$A$44:$B$49,2,FALSE)</f>
        <v>Not Applicable</v>
      </c>
    </row>
    <row r="117" spans="1:29" ht="13.75" thickBot="1" x14ac:dyDescent="0.75">
      <c r="A117" s="5">
        <v>115</v>
      </c>
      <c r="B117" s="65" t="e">
        <f>Table1[[#This Row],[School Number]]</f>
        <v>#N/A</v>
      </c>
      <c r="C117" s="134">
        <f>Table1[[#This Row],[School Name]]</f>
        <v>0</v>
      </c>
      <c r="D117" s="101" t="str">
        <f>VLOOKUP(Table1[[#This Row],[How would you rate your overall satisfaction level with: My School District]],Key!$A$36:$B$41,2,FALSE)</f>
        <v>Not Applicable</v>
      </c>
      <c r="E117" s="101" t="str">
        <f>VLOOKUP(Table1[[#This Row],[How would you rate your overall satisfaction level with: My School]],Key!$A$36:$B$41,2,FALSE)</f>
        <v>Not Applicable</v>
      </c>
      <c r="F117" s="101" t="str">
        <f>VLOOKUP(Table1[[#This Row],[District leadership has communicated clear actions they will take in response to previous staff survey results.]],Key!$A$44:$B$49,2,FALSE)</f>
        <v>Not Applicable</v>
      </c>
      <c r="G117" s="101" t="str">
        <f>VLOOKUP(Table1[[#This Row],[I feel safe at school.]],Key!$A$44:$B$49,2,FALSE)</f>
        <v>Not Applicable</v>
      </c>
      <c r="H117" s="101" t="str">
        <f>VLOOKUP(Table1[[#This Row],[The benefits provided by my district meet my needs. ]],Key!$A$44:$B$49,2,FALSE)</f>
        <v>Not Applicable</v>
      </c>
      <c r="I117" s="101" t="str">
        <f>VLOOKUP(Table1[[#This Row],[Someone seems to care about me at work. ]],Key!$A$44:$B$49,2,FALSE)</f>
        <v>Not Applicable</v>
      </c>
      <c r="J117" s="101" t="str">
        <f>VLOOKUP(Table1[[#This Row],[I have the materials and resources needed to do my job well. ]],Key!$A$44:$B$49,2,FALSE)</f>
        <v>Not Applicable</v>
      </c>
      <c r="K117" s="101" t="str">
        <f>VLOOKUP(Table1[[#This Row],[Most days, I have a manageable workload.]],Key!$A$44:$B$49,2,FALSE)</f>
        <v>Not Applicable</v>
      </c>
      <c r="L117" s="101" t="str">
        <f>VLOOKUP(Table1[[#This Row],[I have the training and skills I need to do my best at work.]],Key!$A$44:$B$49,2,FALSE)</f>
        <v>Not Applicable</v>
      </c>
      <c r="M117" s="101" t="str">
        <f>VLOOKUP(Table1[[#This Row],[I understand how my daily work contributes to my school district’s mission. ]],Key!$A$44:$B$49,2,FALSE)</f>
        <v>Not Applicable</v>
      </c>
      <c r="N117" s="101" t="str">
        <f>VLOOKUP(Table1[[#This Row],[My district’s mission and values are reflected in the actions of district leaders.]],Key!$A$44:$B$49,2,FALSE)</f>
        <v>Not Applicable</v>
      </c>
      <c r="O117" s="101" t="str">
        <f>VLOOKUP(Table1[[#This Row],[My district’s mission and values are reflected in the actions of school leaders.]],Key!$A$44:$B$49,2,FALSE)</f>
        <v>Not Applicable</v>
      </c>
      <c r="P117" s="101" t="str">
        <f>VLOOKUP(Table1[[#This Row],[I am treated fairly by district leaders.]],Key!$A$44:$B$49,2,FALSE)</f>
        <v>Not Applicable</v>
      </c>
      <c r="Q117" s="101" t="str">
        <f>VLOOKUP(Table1[[#This Row],[I am treated fairly by school leaders.]],Key!$A$44:$B$49,2,FALSE)</f>
        <v>Not Applicable</v>
      </c>
      <c r="R117" s="101" t="str">
        <f>VLOOKUP(Table1[[#This Row],[I am treated fairly by my colleagues.]],Key!$A$44:$B$49,2,FALSE)</f>
        <v>Not Applicable</v>
      </c>
      <c r="S117" s="101" t="str">
        <f>VLOOKUP(Table1[[#This Row],[I have ownership and control over my work.]],Key!$A$44:$B$49,2,FALSE)</f>
        <v>Not Applicable</v>
      </c>
      <c r="T117" s="101" t="str">
        <f>VLOOKUP(Table1[[#This Row],[My opinions are heard and valued by district leaders.]],Key!$A$44:$B$49,2,FALSE)</f>
        <v>Not Applicable</v>
      </c>
      <c r="U117" s="101" t="str">
        <f>VLOOKUP(Table1[[#This Row],[My opinions are heard and valued by school leaders.]],Key!$A$44:$B$49,2,FALSE)</f>
        <v>Not Applicable</v>
      </c>
      <c r="V117" s="101" t="str">
        <f>VLOOKUP(Table1[[#This Row],[In my current role, I get to do what I do best every day.]],Key!$A$44:$B$49,2,FALSE)</f>
        <v>Not Applicable</v>
      </c>
      <c r="W117" s="101" t="str">
        <f>VLOOKUP(Table1[[#This Row],[District staff are recognized for excellent work by district leaders.]],Key!$A$44:$B$49,2,FALSE)</f>
        <v>Not Applicable</v>
      </c>
      <c r="X117" s="101" t="str">
        <f>VLOOKUP(Table1[[#This Row],[District staff are recognized for excellent work by school leaders.]],Key!$A$44:$B$49,2,FALSE)</f>
        <v>Not Applicable</v>
      </c>
      <c r="Y117" s="101" t="str">
        <f>VLOOKUP(Table1[[#This Row],[I feel valued for my work as a district employee.]],Key!$A$44:$B$49,2,FALSE)</f>
        <v>Not Applicable</v>
      </c>
      <c r="Z117" s="101" t="str">
        <f>VLOOKUP(Table1[[#This Row],[In the past week, I’ve received recognition for doing my job well.]],Key!$A$44:$B$49,2,FALSE)</f>
        <v>Not Applicable</v>
      </c>
      <c r="AA117" s="101" t="str">
        <f>VLOOKUP(Table1[[#This Row],[In the past year, my district has provided opportunities for me to learn and grow as a district employee. ]],Key!$A$44:$B$49,2,FALSE)</f>
        <v>Not Applicable</v>
      </c>
      <c r="AB117" s="101" t="str">
        <f>VLOOKUP(Table1[[#This Row],[My direct supervisor supports my career aspirations and goals.]],Key!$A$44:$B$49,2,FALSE)</f>
        <v>Not Applicable</v>
      </c>
      <c r="AC117" s="101" t="str">
        <f>VLOOKUP(Table1[[#This Row],[I see a path for professional advancement in my district.]],Key!$A$44:$B$49,2,FALSE)</f>
        <v>Not Applicable</v>
      </c>
    </row>
    <row r="118" spans="1:29" ht="13.75" thickBot="1" x14ac:dyDescent="0.75">
      <c r="A118" s="5">
        <v>116</v>
      </c>
      <c r="B118" s="65" t="e">
        <f>Table1[[#This Row],[School Number]]</f>
        <v>#N/A</v>
      </c>
      <c r="C118" s="134">
        <f>Table1[[#This Row],[School Name]]</f>
        <v>0</v>
      </c>
      <c r="D118" s="101" t="str">
        <f>VLOOKUP(Table1[[#This Row],[How would you rate your overall satisfaction level with: My School District]],Key!$A$36:$B$41,2,FALSE)</f>
        <v>Not Applicable</v>
      </c>
      <c r="E118" s="101" t="str">
        <f>VLOOKUP(Table1[[#This Row],[How would you rate your overall satisfaction level with: My School]],Key!$A$36:$B$41,2,FALSE)</f>
        <v>Not Applicable</v>
      </c>
      <c r="F118" s="101" t="str">
        <f>VLOOKUP(Table1[[#This Row],[District leadership has communicated clear actions they will take in response to previous staff survey results.]],Key!$A$44:$B$49,2,FALSE)</f>
        <v>Not Applicable</v>
      </c>
      <c r="G118" s="101" t="str">
        <f>VLOOKUP(Table1[[#This Row],[I feel safe at school.]],Key!$A$44:$B$49,2,FALSE)</f>
        <v>Not Applicable</v>
      </c>
      <c r="H118" s="101" t="str">
        <f>VLOOKUP(Table1[[#This Row],[The benefits provided by my district meet my needs. ]],Key!$A$44:$B$49,2,FALSE)</f>
        <v>Not Applicable</v>
      </c>
      <c r="I118" s="101" t="str">
        <f>VLOOKUP(Table1[[#This Row],[Someone seems to care about me at work. ]],Key!$A$44:$B$49,2,FALSE)</f>
        <v>Not Applicable</v>
      </c>
      <c r="J118" s="101" t="str">
        <f>VLOOKUP(Table1[[#This Row],[I have the materials and resources needed to do my job well. ]],Key!$A$44:$B$49,2,FALSE)</f>
        <v>Not Applicable</v>
      </c>
      <c r="K118" s="101" t="str">
        <f>VLOOKUP(Table1[[#This Row],[Most days, I have a manageable workload.]],Key!$A$44:$B$49,2,FALSE)</f>
        <v>Not Applicable</v>
      </c>
      <c r="L118" s="101" t="str">
        <f>VLOOKUP(Table1[[#This Row],[I have the training and skills I need to do my best at work.]],Key!$A$44:$B$49,2,FALSE)</f>
        <v>Not Applicable</v>
      </c>
      <c r="M118" s="101" t="str">
        <f>VLOOKUP(Table1[[#This Row],[I understand how my daily work contributes to my school district’s mission. ]],Key!$A$44:$B$49,2,FALSE)</f>
        <v>Not Applicable</v>
      </c>
      <c r="N118" s="101" t="str">
        <f>VLOOKUP(Table1[[#This Row],[My district’s mission and values are reflected in the actions of district leaders.]],Key!$A$44:$B$49,2,FALSE)</f>
        <v>Not Applicable</v>
      </c>
      <c r="O118" s="101" t="str">
        <f>VLOOKUP(Table1[[#This Row],[My district’s mission and values are reflected in the actions of school leaders.]],Key!$A$44:$B$49,2,FALSE)</f>
        <v>Not Applicable</v>
      </c>
      <c r="P118" s="101" t="str">
        <f>VLOOKUP(Table1[[#This Row],[I am treated fairly by district leaders.]],Key!$A$44:$B$49,2,FALSE)</f>
        <v>Not Applicable</v>
      </c>
      <c r="Q118" s="101" t="str">
        <f>VLOOKUP(Table1[[#This Row],[I am treated fairly by school leaders.]],Key!$A$44:$B$49,2,FALSE)</f>
        <v>Not Applicable</v>
      </c>
      <c r="R118" s="101" t="str">
        <f>VLOOKUP(Table1[[#This Row],[I am treated fairly by my colleagues.]],Key!$A$44:$B$49,2,FALSE)</f>
        <v>Not Applicable</v>
      </c>
      <c r="S118" s="101" t="str">
        <f>VLOOKUP(Table1[[#This Row],[I have ownership and control over my work.]],Key!$A$44:$B$49,2,FALSE)</f>
        <v>Not Applicable</v>
      </c>
      <c r="T118" s="101" t="str">
        <f>VLOOKUP(Table1[[#This Row],[My opinions are heard and valued by district leaders.]],Key!$A$44:$B$49,2,FALSE)</f>
        <v>Not Applicable</v>
      </c>
      <c r="U118" s="101" t="str">
        <f>VLOOKUP(Table1[[#This Row],[My opinions are heard and valued by school leaders.]],Key!$A$44:$B$49,2,FALSE)</f>
        <v>Not Applicable</v>
      </c>
      <c r="V118" s="101" t="str">
        <f>VLOOKUP(Table1[[#This Row],[In my current role, I get to do what I do best every day.]],Key!$A$44:$B$49,2,FALSE)</f>
        <v>Not Applicable</v>
      </c>
      <c r="W118" s="101" t="str">
        <f>VLOOKUP(Table1[[#This Row],[District staff are recognized for excellent work by district leaders.]],Key!$A$44:$B$49,2,FALSE)</f>
        <v>Not Applicable</v>
      </c>
      <c r="X118" s="101" t="str">
        <f>VLOOKUP(Table1[[#This Row],[District staff are recognized for excellent work by school leaders.]],Key!$A$44:$B$49,2,FALSE)</f>
        <v>Not Applicable</v>
      </c>
      <c r="Y118" s="101" t="str">
        <f>VLOOKUP(Table1[[#This Row],[I feel valued for my work as a district employee.]],Key!$A$44:$B$49,2,FALSE)</f>
        <v>Not Applicable</v>
      </c>
      <c r="Z118" s="101" t="str">
        <f>VLOOKUP(Table1[[#This Row],[In the past week, I’ve received recognition for doing my job well.]],Key!$A$44:$B$49,2,FALSE)</f>
        <v>Not Applicable</v>
      </c>
      <c r="AA118" s="101" t="str">
        <f>VLOOKUP(Table1[[#This Row],[In the past year, my district has provided opportunities for me to learn and grow as a district employee. ]],Key!$A$44:$B$49,2,FALSE)</f>
        <v>Not Applicable</v>
      </c>
      <c r="AB118" s="101" t="str">
        <f>VLOOKUP(Table1[[#This Row],[My direct supervisor supports my career aspirations and goals.]],Key!$A$44:$B$49,2,FALSE)</f>
        <v>Not Applicable</v>
      </c>
      <c r="AC118" s="101" t="str">
        <f>VLOOKUP(Table1[[#This Row],[I see a path for professional advancement in my district.]],Key!$A$44:$B$49,2,FALSE)</f>
        <v>Not Applicable</v>
      </c>
    </row>
    <row r="119" spans="1:29" ht="13.75" thickBot="1" x14ac:dyDescent="0.75">
      <c r="A119" s="5">
        <v>117</v>
      </c>
      <c r="B119" s="65" t="e">
        <f>Table1[[#This Row],[School Number]]</f>
        <v>#N/A</v>
      </c>
      <c r="C119" s="134">
        <f>Table1[[#This Row],[School Name]]</f>
        <v>0</v>
      </c>
      <c r="D119" s="101" t="str">
        <f>VLOOKUP(Table1[[#This Row],[How would you rate your overall satisfaction level with: My School District]],Key!$A$36:$B$41,2,FALSE)</f>
        <v>Not Applicable</v>
      </c>
      <c r="E119" s="101" t="str">
        <f>VLOOKUP(Table1[[#This Row],[How would you rate your overall satisfaction level with: My School]],Key!$A$36:$B$41,2,FALSE)</f>
        <v>Not Applicable</v>
      </c>
      <c r="F119" s="101" t="str">
        <f>VLOOKUP(Table1[[#This Row],[District leadership has communicated clear actions they will take in response to previous staff survey results.]],Key!$A$44:$B$49,2,FALSE)</f>
        <v>Not Applicable</v>
      </c>
      <c r="G119" s="101" t="str">
        <f>VLOOKUP(Table1[[#This Row],[I feel safe at school.]],Key!$A$44:$B$49,2,FALSE)</f>
        <v>Not Applicable</v>
      </c>
      <c r="H119" s="101" t="str">
        <f>VLOOKUP(Table1[[#This Row],[The benefits provided by my district meet my needs. ]],Key!$A$44:$B$49,2,FALSE)</f>
        <v>Not Applicable</v>
      </c>
      <c r="I119" s="101" t="str">
        <f>VLOOKUP(Table1[[#This Row],[Someone seems to care about me at work. ]],Key!$A$44:$B$49,2,FALSE)</f>
        <v>Not Applicable</v>
      </c>
      <c r="J119" s="101" t="str">
        <f>VLOOKUP(Table1[[#This Row],[I have the materials and resources needed to do my job well. ]],Key!$A$44:$B$49,2,FALSE)</f>
        <v>Not Applicable</v>
      </c>
      <c r="K119" s="101" t="str">
        <f>VLOOKUP(Table1[[#This Row],[Most days, I have a manageable workload.]],Key!$A$44:$B$49,2,FALSE)</f>
        <v>Not Applicable</v>
      </c>
      <c r="L119" s="101" t="str">
        <f>VLOOKUP(Table1[[#This Row],[I have the training and skills I need to do my best at work.]],Key!$A$44:$B$49,2,FALSE)</f>
        <v>Not Applicable</v>
      </c>
      <c r="M119" s="101" t="str">
        <f>VLOOKUP(Table1[[#This Row],[I understand how my daily work contributes to my school district’s mission. ]],Key!$A$44:$B$49,2,FALSE)</f>
        <v>Not Applicable</v>
      </c>
      <c r="N119" s="101" t="str">
        <f>VLOOKUP(Table1[[#This Row],[My district’s mission and values are reflected in the actions of district leaders.]],Key!$A$44:$B$49,2,FALSE)</f>
        <v>Not Applicable</v>
      </c>
      <c r="O119" s="101" t="str">
        <f>VLOOKUP(Table1[[#This Row],[My district’s mission and values are reflected in the actions of school leaders.]],Key!$A$44:$B$49,2,FALSE)</f>
        <v>Not Applicable</v>
      </c>
      <c r="P119" s="101" t="str">
        <f>VLOOKUP(Table1[[#This Row],[I am treated fairly by district leaders.]],Key!$A$44:$B$49,2,FALSE)</f>
        <v>Not Applicable</v>
      </c>
      <c r="Q119" s="101" t="str">
        <f>VLOOKUP(Table1[[#This Row],[I am treated fairly by school leaders.]],Key!$A$44:$B$49,2,FALSE)</f>
        <v>Not Applicable</v>
      </c>
      <c r="R119" s="101" t="str">
        <f>VLOOKUP(Table1[[#This Row],[I am treated fairly by my colleagues.]],Key!$A$44:$B$49,2,FALSE)</f>
        <v>Not Applicable</v>
      </c>
      <c r="S119" s="101" t="str">
        <f>VLOOKUP(Table1[[#This Row],[I have ownership and control over my work.]],Key!$A$44:$B$49,2,FALSE)</f>
        <v>Not Applicable</v>
      </c>
      <c r="T119" s="101" t="str">
        <f>VLOOKUP(Table1[[#This Row],[My opinions are heard and valued by district leaders.]],Key!$A$44:$B$49,2,FALSE)</f>
        <v>Not Applicable</v>
      </c>
      <c r="U119" s="101" t="str">
        <f>VLOOKUP(Table1[[#This Row],[My opinions are heard and valued by school leaders.]],Key!$A$44:$B$49,2,FALSE)</f>
        <v>Not Applicable</v>
      </c>
      <c r="V119" s="101" t="str">
        <f>VLOOKUP(Table1[[#This Row],[In my current role, I get to do what I do best every day.]],Key!$A$44:$B$49,2,FALSE)</f>
        <v>Not Applicable</v>
      </c>
      <c r="W119" s="101" t="str">
        <f>VLOOKUP(Table1[[#This Row],[District staff are recognized for excellent work by district leaders.]],Key!$A$44:$B$49,2,FALSE)</f>
        <v>Not Applicable</v>
      </c>
      <c r="X119" s="101" t="str">
        <f>VLOOKUP(Table1[[#This Row],[District staff are recognized for excellent work by school leaders.]],Key!$A$44:$B$49,2,FALSE)</f>
        <v>Not Applicable</v>
      </c>
      <c r="Y119" s="101" t="str">
        <f>VLOOKUP(Table1[[#This Row],[I feel valued for my work as a district employee.]],Key!$A$44:$B$49,2,FALSE)</f>
        <v>Not Applicable</v>
      </c>
      <c r="Z119" s="101" t="str">
        <f>VLOOKUP(Table1[[#This Row],[In the past week, I’ve received recognition for doing my job well.]],Key!$A$44:$B$49,2,FALSE)</f>
        <v>Not Applicable</v>
      </c>
      <c r="AA119" s="101" t="str">
        <f>VLOOKUP(Table1[[#This Row],[In the past year, my district has provided opportunities for me to learn and grow as a district employee. ]],Key!$A$44:$B$49,2,FALSE)</f>
        <v>Not Applicable</v>
      </c>
      <c r="AB119" s="101" t="str">
        <f>VLOOKUP(Table1[[#This Row],[My direct supervisor supports my career aspirations and goals.]],Key!$A$44:$B$49,2,FALSE)</f>
        <v>Not Applicable</v>
      </c>
      <c r="AC119" s="101" t="str">
        <f>VLOOKUP(Table1[[#This Row],[I see a path for professional advancement in my district.]],Key!$A$44:$B$49,2,FALSE)</f>
        <v>Not Applicable</v>
      </c>
    </row>
    <row r="120" spans="1:29" ht="13.75" thickBot="1" x14ac:dyDescent="0.75">
      <c r="A120" s="5">
        <v>118</v>
      </c>
      <c r="B120" s="65" t="e">
        <f>Table1[[#This Row],[School Number]]</f>
        <v>#N/A</v>
      </c>
      <c r="C120" s="134">
        <f>Table1[[#This Row],[School Name]]</f>
        <v>0</v>
      </c>
      <c r="D120" s="101" t="str">
        <f>VLOOKUP(Table1[[#This Row],[How would you rate your overall satisfaction level with: My School District]],Key!$A$36:$B$41,2,FALSE)</f>
        <v>Not Applicable</v>
      </c>
      <c r="E120" s="101" t="str">
        <f>VLOOKUP(Table1[[#This Row],[How would you rate your overall satisfaction level with: My School]],Key!$A$36:$B$41,2,FALSE)</f>
        <v>Not Applicable</v>
      </c>
      <c r="F120" s="101" t="str">
        <f>VLOOKUP(Table1[[#This Row],[District leadership has communicated clear actions they will take in response to previous staff survey results.]],Key!$A$44:$B$49,2,FALSE)</f>
        <v>Not Applicable</v>
      </c>
      <c r="G120" s="101" t="str">
        <f>VLOOKUP(Table1[[#This Row],[I feel safe at school.]],Key!$A$44:$B$49,2,FALSE)</f>
        <v>Not Applicable</v>
      </c>
      <c r="H120" s="101" t="str">
        <f>VLOOKUP(Table1[[#This Row],[The benefits provided by my district meet my needs. ]],Key!$A$44:$B$49,2,FALSE)</f>
        <v>Not Applicable</v>
      </c>
      <c r="I120" s="101" t="str">
        <f>VLOOKUP(Table1[[#This Row],[Someone seems to care about me at work. ]],Key!$A$44:$B$49,2,FALSE)</f>
        <v>Not Applicable</v>
      </c>
      <c r="J120" s="101" t="str">
        <f>VLOOKUP(Table1[[#This Row],[I have the materials and resources needed to do my job well. ]],Key!$A$44:$B$49,2,FALSE)</f>
        <v>Not Applicable</v>
      </c>
      <c r="K120" s="101" t="str">
        <f>VLOOKUP(Table1[[#This Row],[Most days, I have a manageable workload.]],Key!$A$44:$B$49,2,FALSE)</f>
        <v>Not Applicable</v>
      </c>
      <c r="L120" s="101" t="str">
        <f>VLOOKUP(Table1[[#This Row],[I have the training and skills I need to do my best at work.]],Key!$A$44:$B$49,2,FALSE)</f>
        <v>Not Applicable</v>
      </c>
      <c r="M120" s="101" t="str">
        <f>VLOOKUP(Table1[[#This Row],[I understand how my daily work contributes to my school district’s mission. ]],Key!$A$44:$B$49,2,FALSE)</f>
        <v>Not Applicable</v>
      </c>
      <c r="N120" s="101" t="str">
        <f>VLOOKUP(Table1[[#This Row],[My district’s mission and values are reflected in the actions of district leaders.]],Key!$A$44:$B$49,2,FALSE)</f>
        <v>Not Applicable</v>
      </c>
      <c r="O120" s="101" t="str">
        <f>VLOOKUP(Table1[[#This Row],[My district’s mission and values are reflected in the actions of school leaders.]],Key!$A$44:$B$49,2,FALSE)</f>
        <v>Not Applicable</v>
      </c>
      <c r="P120" s="101" t="str">
        <f>VLOOKUP(Table1[[#This Row],[I am treated fairly by district leaders.]],Key!$A$44:$B$49,2,FALSE)</f>
        <v>Not Applicable</v>
      </c>
      <c r="Q120" s="101" t="str">
        <f>VLOOKUP(Table1[[#This Row],[I am treated fairly by school leaders.]],Key!$A$44:$B$49,2,FALSE)</f>
        <v>Not Applicable</v>
      </c>
      <c r="R120" s="101" t="str">
        <f>VLOOKUP(Table1[[#This Row],[I am treated fairly by my colleagues.]],Key!$A$44:$B$49,2,FALSE)</f>
        <v>Not Applicable</v>
      </c>
      <c r="S120" s="101" t="str">
        <f>VLOOKUP(Table1[[#This Row],[I have ownership and control over my work.]],Key!$A$44:$B$49,2,FALSE)</f>
        <v>Not Applicable</v>
      </c>
      <c r="T120" s="101" t="str">
        <f>VLOOKUP(Table1[[#This Row],[My opinions are heard and valued by district leaders.]],Key!$A$44:$B$49,2,FALSE)</f>
        <v>Not Applicable</v>
      </c>
      <c r="U120" s="101" t="str">
        <f>VLOOKUP(Table1[[#This Row],[My opinions are heard and valued by school leaders.]],Key!$A$44:$B$49,2,FALSE)</f>
        <v>Not Applicable</v>
      </c>
      <c r="V120" s="101" t="str">
        <f>VLOOKUP(Table1[[#This Row],[In my current role, I get to do what I do best every day.]],Key!$A$44:$B$49,2,FALSE)</f>
        <v>Not Applicable</v>
      </c>
      <c r="W120" s="101" t="str">
        <f>VLOOKUP(Table1[[#This Row],[District staff are recognized for excellent work by district leaders.]],Key!$A$44:$B$49,2,FALSE)</f>
        <v>Not Applicable</v>
      </c>
      <c r="X120" s="101" t="str">
        <f>VLOOKUP(Table1[[#This Row],[District staff are recognized for excellent work by school leaders.]],Key!$A$44:$B$49,2,FALSE)</f>
        <v>Not Applicable</v>
      </c>
      <c r="Y120" s="101" t="str">
        <f>VLOOKUP(Table1[[#This Row],[I feel valued for my work as a district employee.]],Key!$A$44:$B$49,2,FALSE)</f>
        <v>Not Applicable</v>
      </c>
      <c r="Z120" s="101" t="str">
        <f>VLOOKUP(Table1[[#This Row],[In the past week, I’ve received recognition for doing my job well.]],Key!$A$44:$B$49,2,FALSE)</f>
        <v>Not Applicable</v>
      </c>
      <c r="AA120" s="101" t="str">
        <f>VLOOKUP(Table1[[#This Row],[In the past year, my district has provided opportunities for me to learn and grow as a district employee. ]],Key!$A$44:$B$49,2,FALSE)</f>
        <v>Not Applicable</v>
      </c>
      <c r="AB120" s="101" t="str">
        <f>VLOOKUP(Table1[[#This Row],[My direct supervisor supports my career aspirations and goals.]],Key!$A$44:$B$49,2,FALSE)</f>
        <v>Not Applicable</v>
      </c>
      <c r="AC120" s="101" t="str">
        <f>VLOOKUP(Table1[[#This Row],[I see a path for professional advancement in my district.]],Key!$A$44:$B$49,2,FALSE)</f>
        <v>Not Applicable</v>
      </c>
    </row>
    <row r="121" spans="1:29" ht="13.75" thickBot="1" x14ac:dyDescent="0.75">
      <c r="A121" s="5">
        <v>119</v>
      </c>
      <c r="B121" s="65" t="e">
        <f>Table1[[#This Row],[School Number]]</f>
        <v>#N/A</v>
      </c>
      <c r="C121" s="134">
        <f>Table1[[#This Row],[School Name]]</f>
        <v>0</v>
      </c>
      <c r="D121" s="101" t="str">
        <f>VLOOKUP(Table1[[#This Row],[How would you rate your overall satisfaction level with: My School District]],Key!$A$36:$B$41,2,FALSE)</f>
        <v>Not Applicable</v>
      </c>
      <c r="E121" s="101" t="str">
        <f>VLOOKUP(Table1[[#This Row],[How would you rate your overall satisfaction level with: My School]],Key!$A$36:$B$41,2,FALSE)</f>
        <v>Not Applicable</v>
      </c>
      <c r="F121" s="101" t="str">
        <f>VLOOKUP(Table1[[#This Row],[District leadership has communicated clear actions they will take in response to previous staff survey results.]],Key!$A$44:$B$49,2,FALSE)</f>
        <v>Not Applicable</v>
      </c>
      <c r="G121" s="101" t="str">
        <f>VLOOKUP(Table1[[#This Row],[I feel safe at school.]],Key!$A$44:$B$49,2,FALSE)</f>
        <v>Not Applicable</v>
      </c>
      <c r="H121" s="101" t="str">
        <f>VLOOKUP(Table1[[#This Row],[The benefits provided by my district meet my needs. ]],Key!$A$44:$B$49,2,FALSE)</f>
        <v>Not Applicable</v>
      </c>
      <c r="I121" s="101" t="str">
        <f>VLOOKUP(Table1[[#This Row],[Someone seems to care about me at work. ]],Key!$A$44:$B$49,2,FALSE)</f>
        <v>Not Applicable</v>
      </c>
      <c r="J121" s="101" t="str">
        <f>VLOOKUP(Table1[[#This Row],[I have the materials and resources needed to do my job well. ]],Key!$A$44:$B$49,2,FALSE)</f>
        <v>Not Applicable</v>
      </c>
      <c r="K121" s="101" t="str">
        <f>VLOOKUP(Table1[[#This Row],[Most days, I have a manageable workload.]],Key!$A$44:$B$49,2,FALSE)</f>
        <v>Not Applicable</v>
      </c>
      <c r="L121" s="101" t="str">
        <f>VLOOKUP(Table1[[#This Row],[I have the training and skills I need to do my best at work.]],Key!$A$44:$B$49,2,FALSE)</f>
        <v>Not Applicable</v>
      </c>
      <c r="M121" s="101" t="str">
        <f>VLOOKUP(Table1[[#This Row],[I understand how my daily work contributes to my school district’s mission. ]],Key!$A$44:$B$49,2,FALSE)</f>
        <v>Not Applicable</v>
      </c>
      <c r="N121" s="101" t="str">
        <f>VLOOKUP(Table1[[#This Row],[My district’s mission and values are reflected in the actions of district leaders.]],Key!$A$44:$B$49,2,FALSE)</f>
        <v>Not Applicable</v>
      </c>
      <c r="O121" s="101" t="str">
        <f>VLOOKUP(Table1[[#This Row],[My district’s mission and values are reflected in the actions of school leaders.]],Key!$A$44:$B$49,2,FALSE)</f>
        <v>Not Applicable</v>
      </c>
      <c r="P121" s="101" t="str">
        <f>VLOOKUP(Table1[[#This Row],[I am treated fairly by district leaders.]],Key!$A$44:$B$49,2,FALSE)</f>
        <v>Not Applicable</v>
      </c>
      <c r="Q121" s="101" t="str">
        <f>VLOOKUP(Table1[[#This Row],[I am treated fairly by school leaders.]],Key!$A$44:$B$49,2,FALSE)</f>
        <v>Not Applicable</v>
      </c>
      <c r="R121" s="101" t="str">
        <f>VLOOKUP(Table1[[#This Row],[I am treated fairly by my colleagues.]],Key!$A$44:$B$49,2,FALSE)</f>
        <v>Not Applicable</v>
      </c>
      <c r="S121" s="101" t="str">
        <f>VLOOKUP(Table1[[#This Row],[I have ownership and control over my work.]],Key!$A$44:$B$49,2,FALSE)</f>
        <v>Not Applicable</v>
      </c>
      <c r="T121" s="101" t="str">
        <f>VLOOKUP(Table1[[#This Row],[My opinions are heard and valued by district leaders.]],Key!$A$44:$B$49,2,FALSE)</f>
        <v>Not Applicable</v>
      </c>
      <c r="U121" s="101" t="str">
        <f>VLOOKUP(Table1[[#This Row],[My opinions are heard and valued by school leaders.]],Key!$A$44:$B$49,2,FALSE)</f>
        <v>Not Applicable</v>
      </c>
      <c r="V121" s="101" t="str">
        <f>VLOOKUP(Table1[[#This Row],[In my current role, I get to do what I do best every day.]],Key!$A$44:$B$49,2,FALSE)</f>
        <v>Not Applicable</v>
      </c>
      <c r="W121" s="101" t="str">
        <f>VLOOKUP(Table1[[#This Row],[District staff are recognized for excellent work by district leaders.]],Key!$A$44:$B$49,2,FALSE)</f>
        <v>Not Applicable</v>
      </c>
      <c r="X121" s="101" t="str">
        <f>VLOOKUP(Table1[[#This Row],[District staff are recognized for excellent work by school leaders.]],Key!$A$44:$B$49,2,FALSE)</f>
        <v>Not Applicable</v>
      </c>
      <c r="Y121" s="101" t="str">
        <f>VLOOKUP(Table1[[#This Row],[I feel valued for my work as a district employee.]],Key!$A$44:$B$49,2,FALSE)</f>
        <v>Not Applicable</v>
      </c>
      <c r="Z121" s="101" t="str">
        <f>VLOOKUP(Table1[[#This Row],[In the past week, I’ve received recognition for doing my job well.]],Key!$A$44:$B$49,2,FALSE)</f>
        <v>Not Applicable</v>
      </c>
      <c r="AA121" s="101" t="str">
        <f>VLOOKUP(Table1[[#This Row],[In the past year, my district has provided opportunities for me to learn and grow as a district employee. ]],Key!$A$44:$B$49,2,FALSE)</f>
        <v>Not Applicable</v>
      </c>
      <c r="AB121" s="101" t="str">
        <f>VLOOKUP(Table1[[#This Row],[My direct supervisor supports my career aspirations and goals.]],Key!$A$44:$B$49,2,FALSE)</f>
        <v>Not Applicable</v>
      </c>
      <c r="AC121" s="101" t="str">
        <f>VLOOKUP(Table1[[#This Row],[I see a path for professional advancement in my district.]],Key!$A$44:$B$49,2,FALSE)</f>
        <v>Not Applicable</v>
      </c>
    </row>
    <row r="122" spans="1:29" ht="13.75" thickBot="1" x14ac:dyDescent="0.75">
      <c r="A122" s="5">
        <v>120</v>
      </c>
      <c r="B122" s="65" t="e">
        <f>Table1[[#This Row],[School Number]]</f>
        <v>#N/A</v>
      </c>
      <c r="C122" s="134">
        <f>Table1[[#This Row],[School Name]]</f>
        <v>0</v>
      </c>
      <c r="D122" s="101" t="str">
        <f>VLOOKUP(Table1[[#This Row],[How would you rate your overall satisfaction level with: My School District]],Key!$A$36:$B$41,2,FALSE)</f>
        <v>Not Applicable</v>
      </c>
      <c r="E122" s="101" t="str">
        <f>VLOOKUP(Table1[[#This Row],[How would you rate your overall satisfaction level with: My School]],Key!$A$36:$B$41,2,FALSE)</f>
        <v>Not Applicable</v>
      </c>
      <c r="F122" s="101" t="str">
        <f>VLOOKUP(Table1[[#This Row],[District leadership has communicated clear actions they will take in response to previous staff survey results.]],Key!$A$44:$B$49,2,FALSE)</f>
        <v>Not Applicable</v>
      </c>
      <c r="G122" s="101" t="str">
        <f>VLOOKUP(Table1[[#This Row],[I feel safe at school.]],Key!$A$44:$B$49,2,FALSE)</f>
        <v>Not Applicable</v>
      </c>
      <c r="H122" s="101" t="str">
        <f>VLOOKUP(Table1[[#This Row],[The benefits provided by my district meet my needs. ]],Key!$A$44:$B$49,2,FALSE)</f>
        <v>Not Applicable</v>
      </c>
      <c r="I122" s="101" t="str">
        <f>VLOOKUP(Table1[[#This Row],[Someone seems to care about me at work. ]],Key!$A$44:$B$49,2,FALSE)</f>
        <v>Not Applicable</v>
      </c>
      <c r="J122" s="101" t="str">
        <f>VLOOKUP(Table1[[#This Row],[I have the materials and resources needed to do my job well. ]],Key!$A$44:$B$49,2,FALSE)</f>
        <v>Not Applicable</v>
      </c>
      <c r="K122" s="101" t="str">
        <f>VLOOKUP(Table1[[#This Row],[Most days, I have a manageable workload.]],Key!$A$44:$B$49,2,FALSE)</f>
        <v>Not Applicable</v>
      </c>
      <c r="L122" s="101" t="str">
        <f>VLOOKUP(Table1[[#This Row],[I have the training and skills I need to do my best at work.]],Key!$A$44:$B$49,2,FALSE)</f>
        <v>Not Applicable</v>
      </c>
      <c r="M122" s="101" t="str">
        <f>VLOOKUP(Table1[[#This Row],[I understand how my daily work contributes to my school district’s mission. ]],Key!$A$44:$B$49,2,FALSE)</f>
        <v>Not Applicable</v>
      </c>
      <c r="N122" s="101" t="str">
        <f>VLOOKUP(Table1[[#This Row],[My district’s mission and values are reflected in the actions of district leaders.]],Key!$A$44:$B$49,2,FALSE)</f>
        <v>Not Applicable</v>
      </c>
      <c r="O122" s="101" t="str">
        <f>VLOOKUP(Table1[[#This Row],[My district’s mission and values are reflected in the actions of school leaders.]],Key!$A$44:$B$49,2,FALSE)</f>
        <v>Not Applicable</v>
      </c>
      <c r="P122" s="101" t="str">
        <f>VLOOKUP(Table1[[#This Row],[I am treated fairly by district leaders.]],Key!$A$44:$B$49,2,FALSE)</f>
        <v>Not Applicable</v>
      </c>
      <c r="Q122" s="101" t="str">
        <f>VLOOKUP(Table1[[#This Row],[I am treated fairly by school leaders.]],Key!$A$44:$B$49,2,FALSE)</f>
        <v>Not Applicable</v>
      </c>
      <c r="R122" s="101" t="str">
        <f>VLOOKUP(Table1[[#This Row],[I am treated fairly by my colleagues.]],Key!$A$44:$B$49,2,FALSE)</f>
        <v>Not Applicable</v>
      </c>
      <c r="S122" s="101" t="str">
        <f>VLOOKUP(Table1[[#This Row],[I have ownership and control over my work.]],Key!$A$44:$B$49,2,FALSE)</f>
        <v>Not Applicable</v>
      </c>
      <c r="T122" s="101" t="str">
        <f>VLOOKUP(Table1[[#This Row],[My opinions are heard and valued by district leaders.]],Key!$A$44:$B$49,2,FALSE)</f>
        <v>Not Applicable</v>
      </c>
      <c r="U122" s="101" t="str">
        <f>VLOOKUP(Table1[[#This Row],[My opinions are heard and valued by school leaders.]],Key!$A$44:$B$49,2,FALSE)</f>
        <v>Not Applicable</v>
      </c>
      <c r="V122" s="101" t="str">
        <f>VLOOKUP(Table1[[#This Row],[In my current role, I get to do what I do best every day.]],Key!$A$44:$B$49,2,FALSE)</f>
        <v>Not Applicable</v>
      </c>
      <c r="W122" s="101" t="str">
        <f>VLOOKUP(Table1[[#This Row],[District staff are recognized for excellent work by district leaders.]],Key!$A$44:$B$49,2,FALSE)</f>
        <v>Not Applicable</v>
      </c>
      <c r="X122" s="101" t="str">
        <f>VLOOKUP(Table1[[#This Row],[District staff are recognized for excellent work by school leaders.]],Key!$A$44:$B$49,2,FALSE)</f>
        <v>Not Applicable</v>
      </c>
      <c r="Y122" s="101" t="str">
        <f>VLOOKUP(Table1[[#This Row],[I feel valued for my work as a district employee.]],Key!$A$44:$B$49,2,FALSE)</f>
        <v>Not Applicable</v>
      </c>
      <c r="Z122" s="101" t="str">
        <f>VLOOKUP(Table1[[#This Row],[In the past week, I’ve received recognition for doing my job well.]],Key!$A$44:$B$49,2,FALSE)</f>
        <v>Not Applicable</v>
      </c>
      <c r="AA122" s="101" t="str">
        <f>VLOOKUP(Table1[[#This Row],[In the past year, my district has provided opportunities for me to learn and grow as a district employee. ]],Key!$A$44:$B$49,2,FALSE)</f>
        <v>Not Applicable</v>
      </c>
      <c r="AB122" s="101" t="str">
        <f>VLOOKUP(Table1[[#This Row],[My direct supervisor supports my career aspirations and goals.]],Key!$A$44:$B$49,2,FALSE)</f>
        <v>Not Applicable</v>
      </c>
      <c r="AC122" s="101" t="str">
        <f>VLOOKUP(Table1[[#This Row],[I see a path for professional advancement in my district.]],Key!$A$44:$B$49,2,FALSE)</f>
        <v>Not Applicable</v>
      </c>
    </row>
    <row r="123" spans="1:29" ht="13.75" thickBot="1" x14ac:dyDescent="0.75">
      <c r="A123" s="5">
        <v>121</v>
      </c>
      <c r="B123" s="65" t="e">
        <f>Table1[[#This Row],[School Number]]</f>
        <v>#N/A</v>
      </c>
      <c r="C123" s="134">
        <f>Table1[[#This Row],[School Name]]</f>
        <v>0</v>
      </c>
      <c r="D123" s="101" t="str">
        <f>VLOOKUP(Table1[[#This Row],[How would you rate your overall satisfaction level with: My School District]],Key!$A$36:$B$41,2,FALSE)</f>
        <v>Not Applicable</v>
      </c>
      <c r="E123" s="101" t="str">
        <f>VLOOKUP(Table1[[#This Row],[How would you rate your overall satisfaction level with: My School]],Key!$A$36:$B$41,2,FALSE)</f>
        <v>Not Applicable</v>
      </c>
      <c r="F123" s="101" t="str">
        <f>VLOOKUP(Table1[[#This Row],[District leadership has communicated clear actions they will take in response to previous staff survey results.]],Key!$A$44:$B$49,2,FALSE)</f>
        <v>Not Applicable</v>
      </c>
      <c r="G123" s="101" t="str">
        <f>VLOOKUP(Table1[[#This Row],[I feel safe at school.]],Key!$A$44:$B$49,2,FALSE)</f>
        <v>Not Applicable</v>
      </c>
      <c r="H123" s="101" t="str">
        <f>VLOOKUP(Table1[[#This Row],[The benefits provided by my district meet my needs. ]],Key!$A$44:$B$49,2,FALSE)</f>
        <v>Not Applicable</v>
      </c>
      <c r="I123" s="101" t="str">
        <f>VLOOKUP(Table1[[#This Row],[Someone seems to care about me at work. ]],Key!$A$44:$B$49,2,FALSE)</f>
        <v>Not Applicable</v>
      </c>
      <c r="J123" s="101" t="str">
        <f>VLOOKUP(Table1[[#This Row],[I have the materials and resources needed to do my job well. ]],Key!$A$44:$B$49,2,FALSE)</f>
        <v>Not Applicable</v>
      </c>
      <c r="K123" s="101" t="str">
        <f>VLOOKUP(Table1[[#This Row],[Most days, I have a manageable workload.]],Key!$A$44:$B$49,2,FALSE)</f>
        <v>Not Applicable</v>
      </c>
      <c r="L123" s="101" t="str">
        <f>VLOOKUP(Table1[[#This Row],[I have the training and skills I need to do my best at work.]],Key!$A$44:$B$49,2,FALSE)</f>
        <v>Not Applicable</v>
      </c>
      <c r="M123" s="101" t="str">
        <f>VLOOKUP(Table1[[#This Row],[I understand how my daily work contributes to my school district’s mission. ]],Key!$A$44:$B$49,2,FALSE)</f>
        <v>Not Applicable</v>
      </c>
      <c r="N123" s="101" t="str">
        <f>VLOOKUP(Table1[[#This Row],[My district’s mission and values are reflected in the actions of district leaders.]],Key!$A$44:$B$49,2,FALSE)</f>
        <v>Not Applicable</v>
      </c>
      <c r="O123" s="101" t="str">
        <f>VLOOKUP(Table1[[#This Row],[My district’s mission and values are reflected in the actions of school leaders.]],Key!$A$44:$B$49,2,FALSE)</f>
        <v>Not Applicable</v>
      </c>
      <c r="P123" s="101" t="str">
        <f>VLOOKUP(Table1[[#This Row],[I am treated fairly by district leaders.]],Key!$A$44:$B$49,2,FALSE)</f>
        <v>Not Applicable</v>
      </c>
      <c r="Q123" s="101" t="str">
        <f>VLOOKUP(Table1[[#This Row],[I am treated fairly by school leaders.]],Key!$A$44:$B$49,2,FALSE)</f>
        <v>Not Applicable</v>
      </c>
      <c r="R123" s="101" t="str">
        <f>VLOOKUP(Table1[[#This Row],[I am treated fairly by my colleagues.]],Key!$A$44:$B$49,2,FALSE)</f>
        <v>Not Applicable</v>
      </c>
      <c r="S123" s="101" t="str">
        <f>VLOOKUP(Table1[[#This Row],[I have ownership and control over my work.]],Key!$A$44:$B$49,2,FALSE)</f>
        <v>Not Applicable</v>
      </c>
      <c r="T123" s="101" t="str">
        <f>VLOOKUP(Table1[[#This Row],[My opinions are heard and valued by district leaders.]],Key!$A$44:$B$49,2,FALSE)</f>
        <v>Not Applicable</v>
      </c>
      <c r="U123" s="101" t="str">
        <f>VLOOKUP(Table1[[#This Row],[My opinions are heard and valued by school leaders.]],Key!$A$44:$B$49,2,FALSE)</f>
        <v>Not Applicable</v>
      </c>
      <c r="V123" s="101" t="str">
        <f>VLOOKUP(Table1[[#This Row],[In my current role, I get to do what I do best every day.]],Key!$A$44:$B$49,2,FALSE)</f>
        <v>Not Applicable</v>
      </c>
      <c r="W123" s="101" t="str">
        <f>VLOOKUP(Table1[[#This Row],[District staff are recognized for excellent work by district leaders.]],Key!$A$44:$B$49,2,FALSE)</f>
        <v>Not Applicable</v>
      </c>
      <c r="X123" s="101" t="str">
        <f>VLOOKUP(Table1[[#This Row],[District staff are recognized for excellent work by school leaders.]],Key!$A$44:$B$49,2,FALSE)</f>
        <v>Not Applicable</v>
      </c>
      <c r="Y123" s="101" t="str">
        <f>VLOOKUP(Table1[[#This Row],[I feel valued for my work as a district employee.]],Key!$A$44:$B$49,2,FALSE)</f>
        <v>Not Applicable</v>
      </c>
      <c r="Z123" s="101" t="str">
        <f>VLOOKUP(Table1[[#This Row],[In the past week, I’ve received recognition for doing my job well.]],Key!$A$44:$B$49,2,FALSE)</f>
        <v>Not Applicable</v>
      </c>
      <c r="AA123" s="101" t="str">
        <f>VLOOKUP(Table1[[#This Row],[In the past year, my district has provided opportunities for me to learn and grow as a district employee. ]],Key!$A$44:$B$49,2,FALSE)</f>
        <v>Not Applicable</v>
      </c>
      <c r="AB123" s="101" t="str">
        <f>VLOOKUP(Table1[[#This Row],[My direct supervisor supports my career aspirations and goals.]],Key!$A$44:$B$49,2,FALSE)</f>
        <v>Not Applicable</v>
      </c>
      <c r="AC123" s="101" t="str">
        <f>VLOOKUP(Table1[[#This Row],[I see a path for professional advancement in my district.]],Key!$A$44:$B$49,2,FALSE)</f>
        <v>Not Applicable</v>
      </c>
    </row>
    <row r="124" spans="1:29" ht="13.75" thickBot="1" x14ac:dyDescent="0.75">
      <c r="A124" s="5">
        <v>122</v>
      </c>
      <c r="B124" s="65" t="e">
        <f>Table1[[#This Row],[School Number]]</f>
        <v>#N/A</v>
      </c>
      <c r="C124" s="134">
        <f>Table1[[#This Row],[School Name]]</f>
        <v>0</v>
      </c>
      <c r="D124" s="101" t="str">
        <f>VLOOKUP(Table1[[#This Row],[How would you rate your overall satisfaction level with: My School District]],Key!$A$36:$B$41,2,FALSE)</f>
        <v>Not Applicable</v>
      </c>
      <c r="E124" s="101" t="str">
        <f>VLOOKUP(Table1[[#This Row],[How would you rate your overall satisfaction level with: My School]],Key!$A$36:$B$41,2,FALSE)</f>
        <v>Not Applicable</v>
      </c>
      <c r="F124" s="101" t="str">
        <f>VLOOKUP(Table1[[#This Row],[District leadership has communicated clear actions they will take in response to previous staff survey results.]],Key!$A$44:$B$49,2,FALSE)</f>
        <v>Not Applicable</v>
      </c>
      <c r="G124" s="101" t="str">
        <f>VLOOKUP(Table1[[#This Row],[I feel safe at school.]],Key!$A$44:$B$49,2,FALSE)</f>
        <v>Not Applicable</v>
      </c>
      <c r="H124" s="101" t="str">
        <f>VLOOKUP(Table1[[#This Row],[The benefits provided by my district meet my needs. ]],Key!$A$44:$B$49,2,FALSE)</f>
        <v>Not Applicable</v>
      </c>
      <c r="I124" s="101" t="str">
        <f>VLOOKUP(Table1[[#This Row],[Someone seems to care about me at work. ]],Key!$A$44:$B$49,2,FALSE)</f>
        <v>Not Applicable</v>
      </c>
      <c r="J124" s="101" t="str">
        <f>VLOOKUP(Table1[[#This Row],[I have the materials and resources needed to do my job well. ]],Key!$A$44:$B$49,2,FALSE)</f>
        <v>Not Applicable</v>
      </c>
      <c r="K124" s="101" t="str">
        <f>VLOOKUP(Table1[[#This Row],[Most days, I have a manageable workload.]],Key!$A$44:$B$49,2,FALSE)</f>
        <v>Not Applicable</v>
      </c>
      <c r="L124" s="101" t="str">
        <f>VLOOKUP(Table1[[#This Row],[I have the training and skills I need to do my best at work.]],Key!$A$44:$B$49,2,FALSE)</f>
        <v>Not Applicable</v>
      </c>
      <c r="M124" s="101" t="str">
        <f>VLOOKUP(Table1[[#This Row],[I understand how my daily work contributes to my school district’s mission. ]],Key!$A$44:$B$49,2,FALSE)</f>
        <v>Not Applicable</v>
      </c>
      <c r="N124" s="101" t="str">
        <f>VLOOKUP(Table1[[#This Row],[My district’s mission and values are reflected in the actions of district leaders.]],Key!$A$44:$B$49,2,FALSE)</f>
        <v>Not Applicable</v>
      </c>
      <c r="O124" s="101" t="str">
        <f>VLOOKUP(Table1[[#This Row],[My district’s mission and values are reflected in the actions of school leaders.]],Key!$A$44:$B$49,2,FALSE)</f>
        <v>Not Applicable</v>
      </c>
      <c r="P124" s="101" t="str">
        <f>VLOOKUP(Table1[[#This Row],[I am treated fairly by district leaders.]],Key!$A$44:$B$49,2,FALSE)</f>
        <v>Not Applicable</v>
      </c>
      <c r="Q124" s="101" t="str">
        <f>VLOOKUP(Table1[[#This Row],[I am treated fairly by school leaders.]],Key!$A$44:$B$49,2,FALSE)</f>
        <v>Not Applicable</v>
      </c>
      <c r="R124" s="101" t="str">
        <f>VLOOKUP(Table1[[#This Row],[I am treated fairly by my colleagues.]],Key!$A$44:$B$49,2,FALSE)</f>
        <v>Not Applicable</v>
      </c>
      <c r="S124" s="101" t="str">
        <f>VLOOKUP(Table1[[#This Row],[I have ownership and control over my work.]],Key!$A$44:$B$49,2,FALSE)</f>
        <v>Not Applicable</v>
      </c>
      <c r="T124" s="101" t="str">
        <f>VLOOKUP(Table1[[#This Row],[My opinions are heard and valued by district leaders.]],Key!$A$44:$B$49,2,FALSE)</f>
        <v>Not Applicable</v>
      </c>
      <c r="U124" s="101" t="str">
        <f>VLOOKUP(Table1[[#This Row],[My opinions are heard and valued by school leaders.]],Key!$A$44:$B$49,2,FALSE)</f>
        <v>Not Applicable</v>
      </c>
      <c r="V124" s="101" t="str">
        <f>VLOOKUP(Table1[[#This Row],[In my current role, I get to do what I do best every day.]],Key!$A$44:$B$49,2,FALSE)</f>
        <v>Not Applicable</v>
      </c>
      <c r="W124" s="101" t="str">
        <f>VLOOKUP(Table1[[#This Row],[District staff are recognized for excellent work by district leaders.]],Key!$A$44:$B$49,2,FALSE)</f>
        <v>Not Applicable</v>
      </c>
      <c r="X124" s="101" t="str">
        <f>VLOOKUP(Table1[[#This Row],[District staff are recognized for excellent work by school leaders.]],Key!$A$44:$B$49,2,FALSE)</f>
        <v>Not Applicable</v>
      </c>
      <c r="Y124" s="101" t="str">
        <f>VLOOKUP(Table1[[#This Row],[I feel valued for my work as a district employee.]],Key!$A$44:$B$49,2,FALSE)</f>
        <v>Not Applicable</v>
      </c>
      <c r="Z124" s="101" t="str">
        <f>VLOOKUP(Table1[[#This Row],[In the past week, I’ve received recognition for doing my job well.]],Key!$A$44:$B$49,2,FALSE)</f>
        <v>Not Applicable</v>
      </c>
      <c r="AA124" s="101" t="str">
        <f>VLOOKUP(Table1[[#This Row],[In the past year, my district has provided opportunities for me to learn and grow as a district employee. ]],Key!$A$44:$B$49,2,FALSE)</f>
        <v>Not Applicable</v>
      </c>
      <c r="AB124" s="101" t="str">
        <f>VLOOKUP(Table1[[#This Row],[My direct supervisor supports my career aspirations and goals.]],Key!$A$44:$B$49,2,FALSE)</f>
        <v>Not Applicable</v>
      </c>
      <c r="AC124" s="101" t="str">
        <f>VLOOKUP(Table1[[#This Row],[I see a path for professional advancement in my district.]],Key!$A$44:$B$49,2,FALSE)</f>
        <v>Not Applicable</v>
      </c>
    </row>
    <row r="125" spans="1:29" ht="13.75" thickBot="1" x14ac:dyDescent="0.75">
      <c r="A125" s="5">
        <v>123</v>
      </c>
      <c r="B125" s="65" t="e">
        <f>Table1[[#This Row],[School Number]]</f>
        <v>#N/A</v>
      </c>
      <c r="C125" s="134">
        <f>Table1[[#This Row],[School Name]]</f>
        <v>0</v>
      </c>
      <c r="D125" s="101" t="str">
        <f>VLOOKUP(Table1[[#This Row],[How would you rate your overall satisfaction level with: My School District]],Key!$A$36:$B$41,2,FALSE)</f>
        <v>Not Applicable</v>
      </c>
      <c r="E125" s="101" t="str">
        <f>VLOOKUP(Table1[[#This Row],[How would you rate your overall satisfaction level with: My School]],Key!$A$36:$B$41,2,FALSE)</f>
        <v>Not Applicable</v>
      </c>
      <c r="F125" s="101" t="str">
        <f>VLOOKUP(Table1[[#This Row],[District leadership has communicated clear actions they will take in response to previous staff survey results.]],Key!$A$44:$B$49,2,FALSE)</f>
        <v>Not Applicable</v>
      </c>
      <c r="G125" s="101" t="str">
        <f>VLOOKUP(Table1[[#This Row],[I feel safe at school.]],Key!$A$44:$B$49,2,FALSE)</f>
        <v>Not Applicable</v>
      </c>
      <c r="H125" s="101" t="str">
        <f>VLOOKUP(Table1[[#This Row],[The benefits provided by my district meet my needs. ]],Key!$A$44:$B$49,2,FALSE)</f>
        <v>Not Applicable</v>
      </c>
      <c r="I125" s="101" t="str">
        <f>VLOOKUP(Table1[[#This Row],[Someone seems to care about me at work. ]],Key!$A$44:$B$49,2,FALSE)</f>
        <v>Not Applicable</v>
      </c>
      <c r="J125" s="101" t="str">
        <f>VLOOKUP(Table1[[#This Row],[I have the materials and resources needed to do my job well. ]],Key!$A$44:$B$49,2,FALSE)</f>
        <v>Not Applicable</v>
      </c>
      <c r="K125" s="101" t="str">
        <f>VLOOKUP(Table1[[#This Row],[Most days, I have a manageable workload.]],Key!$A$44:$B$49,2,FALSE)</f>
        <v>Not Applicable</v>
      </c>
      <c r="L125" s="101" t="str">
        <f>VLOOKUP(Table1[[#This Row],[I have the training and skills I need to do my best at work.]],Key!$A$44:$B$49,2,FALSE)</f>
        <v>Not Applicable</v>
      </c>
      <c r="M125" s="101" t="str">
        <f>VLOOKUP(Table1[[#This Row],[I understand how my daily work contributes to my school district’s mission. ]],Key!$A$44:$B$49,2,FALSE)</f>
        <v>Not Applicable</v>
      </c>
      <c r="N125" s="101" t="str">
        <f>VLOOKUP(Table1[[#This Row],[My district’s mission and values are reflected in the actions of district leaders.]],Key!$A$44:$B$49,2,FALSE)</f>
        <v>Not Applicable</v>
      </c>
      <c r="O125" s="101" t="str">
        <f>VLOOKUP(Table1[[#This Row],[My district’s mission and values are reflected in the actions of school leaders.]],Key!$A$44:$B$49,2,FALSE)</f>
        <v>Not Applicable</v>
      </c>
      <c r="P125" s="101" t="str">
        <f>VLOOKUP(Table1[[#This Row],[I am treated fairly by district leaders.]],Key!$A$44:$B$49,2,FALSE)</f>
        <v>Not Applicable</v>
      </c>
      <c r="Q125" s="101" t="str">
        <f>VLOOKUP(Table1[[#This Row],[I am treated fairly by school leaders.]],Key!$A$44:$B$49,2,FALSE)</f>
        <v>Not Applicable</v>
      </c>
      <c r="R125" s="101" t="str">
        <f>VLOOKUP(Table1[[#This Row],[I am treated fairly by my colleagues.]],Key!$A$44:$B$49,2,FALSE)</f>
        <v>Not Applicable</v>
      </c>
      <c r="S125" s="101" t="str">
        <f>VLOOKUP(Table1[[#This Row],[I have ownership and control over my work.]],Key!$A$44:$B$49,2,FALSE)</f>
        <v>Not Applicable</v>
      </c>
      <c r="T125" s="101" t="str">
        <f>VLOOKUP(Table1[[#This Row],[My opinions are heard and valued by district leaders.]],Key!$A$44:$B$49,2,FALSE)</f>
        <v>Not Applicable</v>
      </c>
      <c r="U125" s="101" t="str">
        <f>VLOOKUP(Table1[[#This Row],[My opinions are heard and valued by school leaders.]],Key!$A$44:$B$49,2,FALSE)</f>
        <v>Not Applicable</v>
      </c>
      <c r="V125" s="101" t="str">
        <f>VLOOKUP(Table1[[#This Row],[In my current role, I get to do what I do best every day.]],Key!$A$44:$B$49,2,FALSE)</f>
        <v>Not Applicable</v>
      </c>
      <c r="W125" s="101" t="str">
        <f>VLOOKUP(Table1[[#This Row],[District staff are recognized for excellent work by district leaders.]],Key!$A$44:$B$49,2,FALSE)</f>
        <v>Not Applicable</v>
      </c>
      <c r="X125" s="101" t="str">
        <f>VLOOKUP(Table1[[#This Row],[District staff are recognized for excellent work by school leaders.]],Key!$A$44:$B$49,2,FALSE)</f>
        <v>Not Applicable</v>
      </c>
      <c r="Y125" s="101" t="str">
        <f>VLOOKUP(Table1[[#This Row],[I feel valued for my work as a district employee.]],Key!$A$44:$B$49,2,FALSE)</f>
        <v>Not Applicable</v>
      </c>
      <c r="Z125" s="101" t="str">
        <f>VLOOKUP(Table1[[#This Row],[In the past week, I’ve received recognition for doing my job well.]],Key!$A$44:$B$49,2,FALSE)</f>
        <v>Not Applicable</v>
      </c>
      <c r="AA125" s="101" t="str">
        <f>VLOOKUP(Table1[[#This Row],[In the past year, my district has provided opportunities for me to learn and grow as a district employee. ]],Key!$A$44:$B$49,2,FALSE)</f>
        <v>Not Applicable</v>
      </c>
      <c r="AB125" s="101" t="str">
        <f>VLOOKUP(Table1[[#This Row],[My direct supervisor supports my career aspirations and goals.]],Key!$A$44:$B$49,2,FALSE)</f>
        <v>Not Applicable</v>
      </c>
      <c r="AC125" s="101" t="str">
        <f>VLOOKUP(Table1[[#This Row],[I see a path for professional advancement in my district.]],Key!$A$44:$B$49,2,FALSE)</f>
        <v>Not Applicable</v>
      </c>
    </row>
    <row r="126" spans="1:29" ht="13.75" thickBot="1" x14ac:dyDescent="0.75">
      <c r="A126" s="5">
        <v>124</v>
      </c>
      <c r="B126" s="65" t="e">
        <f>Table1[[#This Row],[School Number]]</f>
        <v>#N/A</v>
      </c>
      <c r="C126" s="134">
        <f>Table1[[#This Row],[School Name]]</f>
        <v>0</v>
      </c>
      <c r="D126" s="101" t="str">
        <f>VLOOKUP(Table1[[#This Row],[How would you rate your overall satisfaction level with: My School District]],Key!$A$36:$B$41,2,FALSE)</f>
        <v>Not Applicable</v>
      </c>
      <c r="E126" s="101" t="str">
        <f>VLOOKUP(Table1[[#This Row],[How would you rate your overall satisfaction level with: My School]],Key!$A$36:$B$41,2,FALSE)</f>
        <v>Not Applicable</v>
      </c>
      <c r="F126" s="101" t="str">
        <f>VLOOKUP(Table1[[#This Row],[District leadership has communicated clear actions they will take in response to previous staff survey results.]],Key!$A$44:$B$49,2,FALSE)</f>
        <v>Not Applicable</v>
      </c>
      <c r="G126" s="101" t="str">
        <f>VLOOKUP(Table1[[#This Row],[I feel safe at school.]],Key!$A$44:$B$49,2,FALSE)</f>
        <v>Not Applicable</v>
      </c>
      <c r="H126" s="101" t="str">
        <f>VLOOKUP(Table1[[#This Row],[The benefits provided by my district meet my needs. ]],Key!$A$44:$B$49,2,FALSE)</f>
        <v>Not Applicable</v>
      </c>
      <c r="I126" s="101" t="str">
        <f>VLOOKUP(Table1[[#This Row],[Someone seems to care about me at work. ]],Key!$A$44:$B$49,2,FALSE)</f>
        <v>Not Applicable</v>
      </c>
      <c r="J126" s="101" t="str">
        <f>VLOOKUP(Table1[[#This Row],[I have the materials and resources needed to do my job well. ]],Key!$A$44:$B$49,2,FALSE)</f>
        <v>Not Applicable</v>
      </c>
      <c r="K126" s="101" t="str">
        <f>VLOOKUP(Table1[[#This Row],[Most days, I have a manageable workload.]],Key!$A$44:$B$49,2,FALSE)</f>
        <v>Not Applicable</v>
      </c>
      <c r="L126" s="101" t="str">
        <f>VLOOKUP(Table1[[#This Row],[I have the training and skills I need to do my best at work.]],Key!$A$44:$B$49,2,FALSE)</f>
        <v>Not Applicable</v>
      </c>
      <c r="M126" s="101" t="str">
        <f>VLOOKUP(Table1[[#This Row],[I understand how my daily work contributes to my school district’s mission. ]],Key!$A$44:$B$49,2,FALSE)</f>
        <v>Not Applicable</v>
      </c>
      <c r="N126" s="101" t="str">
        <f>VLOOKUP(Table1[[#This Row],[My district’s mission and values are reflected in the actions of district leaders.]],Key!$A$44:$B$49,2,FALSE)</f>
        <v>Not Applicable</v>
      </c>
      <c r="O126" s="101" t="str">
        <f>VLOOKUP(Table1[[#This Row],[My district’s mission and values are reflected in the actions of school leaders.]],Key!$A$44:$B$49,2,FALSE)</f>
        <v>Not Applicable</v>
      </c>
      <c r="P126" s="101" t="str">
        <f>VLOOKUP(Table1[[#This Row],[I am treated fairly by district leaders.]],Key!$A$44:$B$49,2,FALSE)</f>
        <v>Not Applicable</v>
      </c>
      <c r="Q126" s="101" t="str">
        <f>VLOOKUP(Table1[[#This Row],[I am treated fairly by school leaders.]],Key!$A$44:$B$49,2,FALSE)</f>
        <v>Not Applicable</v>
      </c>
      <c r="R126" s="101" t="str">
        <f>VLOOKUP(Table1[[#This Row],[I am treated fairly by my colleagues.]],Key!$A$44:$B$49,2,FALSE)</f>
        <v>Not Applicable</v>
      </c>
      <c r="S126" s="101" t="str">
        <f>VLOOKUP(Table1[[#This Row],[I have ownership and control over my work.]],Key!$A$44:$B$49,2,FALSE)</f>
        <v>Not Applicable</v>
      </c>
      <c r="T126" s="101" t="str">
        <f>VLOOKUP(Table1[[#This Row],[My opinions are heard and valued by district leaders.]],Key!$A$44:$B$49,2,FALSE)</f>
        <v>Not Applicable</v>
      </c>
      <c r="U126" s="101" t="str">
        <f>VLOOKUP(Table1[[#This Row],[My opinions are heard and valued by school leaders.]],Key!$A$44:$B$49,2,FALSE)</f>
        <v>Not Applicable</v>
      </c>
      <c r="V126" s="101" t="str">
        <f>VLOOKUP(Table1[[#This Row],[In my current role, I get to do what I do best every day.]],Key!$A$44:$B$49,2,FALSE)</f>
        <v>Not Applicable</v>
      </c>
      <c r="W126" s="101" t="str">
        <f>VLOOKUP(Table1[[#This Row],[District staff are recognized for excellent work by district leaders.]],Key!$A$44:$B$49,2,FALSE)</f>
        <v>Not Applicable</v>
      </c>
      <c r="X126" s="101" t="str">
        <f>VLOOKUP(Table1[[#This Row],[District staff are recognized for excellent work by school leaders.]],Key!$A$44:$B$49,2,FALSE)</f>
        <v>Not Applicable</v>
      </c>
      <c r="Y126" s="101" t="str">
        <f>VLOOKUP(Table1[[#This Row],[I feel valued for my work as a district employee.]],Key!$A$44:$B$49,2,FALSE)</f>
        <v>Not Applicable</v>
      </c>
      <c r="Z126" s="101" t="str">
        <f>VLOOKUP(Table1[[#This Row],[In the past week, I’ve received recognition for doing my job well.]],Key!$A$44:$B$49,2,FALSE)</f>
        <v>Not Applicable</v>
      </c>
      <c r="AA126" s="101" t="str">
        <f>VLOOKUP(Table1[[#This Row],[In the past year, my district has provided opportunities for me to learn and grow as a district employee. ]],Key!$A$44:$B$49,2,FALSE)</f>
        <v>Not Applicable</v>
      </c>
      <c r="AB126" s="101" t="str">
        <f>VLOOKUP(Table1[[#This Row],[My direct supervisor supports my career aspirations and goals.]],Key!$A$44:$B$49,2,FALSE)</f>
        <v>Not Applicable</v>
      </c>
      <c r="AC126" s="101" t="str">
        <f>VLOOKUP(Table1[[#This Row],[I see a path for professional advancement in my district.]],Key!$A$44:$B$49,2,FALSE)</f>
        <v>Not Applicable</v>
      </c>
    </row>
    <row r="127" spans="1:29" ht="13.75" thickBot="1" x14ac:dyDescent="0.75">
      <c r="A127" s="5">
        <v>125</v>
      </c>
      <c r="B127" s="65" t="e">
        <f>Table1[[#This Row],[School Number]]</f>
        <v>#N/A</v>
      </c>
      <c r="C127" s="134">
        <f>Table1[[#This Row],[School Name]]</f>
        <v>0</v>
      </c>
      <c r="D127" s="101" t="str">
        <f>VLOOKUP(Table1[[#This Row],[How would you rate your overall satisfaction level with: My School District]],Key!$A$36:$B$41,2,FALSE)</f>
        <v>Not Applicable</v>
      </c>
      <c r="E127" s="101" t="str">
        <f>VLOOKUP(Table1[[#This Row],[How would you rate your overall satisfaction level with: My School]],Key!$A$36:$B$41,2,FALSE)</f>
        <v>Not Applicable</v>
      </c>
      <c r="F127" s="101" t="str">
        <f>VLOOKUP(Table1[[#This Row],[District leadership has communicated clear actions they will take in response to previous staff survey results.]],Key!$A$44:$B$49,2,FALSE)</f>
        <v>Not Applicable</v>
      </c>
      <c r="G127" s="101" t="str">
        <f>VLOOKUP(Table1[[#This Row],[I feel safe at school.]],Key!$A$44:$B$49,2,FALSE)</f>
        <v>Not Applicable</v>
      </c>
      <c r="H127" s="101" t="str">
        <f>VLOOKUP(Table1[[#This Row],[The benefits provided by my district meet my needs. ]],Key!$A$44:$B$49,2,FALSE)</f>
        <v>Not Applicable</v>
      </c>
      <c r="I127" s="101" t="str">
        <f>VLOOKUP(Table1[[#This Row],[Someone seems to care about me at work. ]],Key!$A$44:$B$49,2,FALSE)</f>
        <v>Not Applicable</v>
      </c>
      <c r="J127" s="101" t="str">
        <f>VLOOKUP(Table1[[#This Row],[I have the materials and resources needed to do my job well. ]],Key!$A$44:$B$49,2,FALSE)</f>
        <v>Not Applicable</v>
      </c>
      <c r="K127" s="101" t="str">
        <f>VLOOKUP(Table1[[#This Row],[Most days, I have a manageable workload.]],Key!$A$44:$B$49,2,FALSE)</f>
        <v>Not Applicable</v>
      </c>
      <c r="L127" s="101" t="str">
        <f>VLOOKUP(Table1[[#This Row],[I have the training and skills I need to do my best at work.]],Key!$A$44:$B$49,2,FALSE)</f>
        <v>Not Applicable</v>
      </c>
      <c r="M127" s="101" t="str">
        <f>VLOOKUP(Table1[[#This Row],[I understand how my daily work contributes to my school district’s mission. ]],Key!$A$44:$B$49,2,FALSE)</f>
        <v>Not Applicable</v>
      </c>
      <c r="N127" s="101" t="str">
        <f>VLOOKUP(Table1[[#This Row],[My district’s mission and values are reflected in the actions of district leaders.]],Key!$A$44:$B$49,2,FALSE)</f>
        <v>Not Applicable</v>
      </c>
      <c r="O127" s="101" t="str">
        <f>VLOOKUP(Table1[[#This Row],[My district’s mission and values are reflected in the actions of school leaders.]],Key!$A$44:$B$49,2,FALSE)</f>
        <v>Not Applicable</v>
      </c>
      <c r="P127" s="101" t="str">
        <f>VLOOKUP(Table1[[#This Row],[I am treated fairly by district leaders.]],Key!$A$44:$B$49,2,FALSE)</f>
        <v>Not Applicable</v>
      </c>
      <c r="Q127" s="101" t="str">
        <f>VLOOKUP(Table1[[#This Row],[I am treated fairly by school leaders.]],Key!$A$44:$B$49,2,FALSE)</f>
        <v>Not Applicable</v>
      </c>
      <c r="R127" s="101" t="str">
        <f>VLOOKUP(Table1[[#This Row],[I am treated fairly by my colleagues.]],Key!$A$44:$B$49,2,FALSE)</f>
        <v>Not Applicable</v>
      </c>
      <c r="S127" s="101" t="str">
        <f>VLOOKUP(Table1[[#This Row],[I have ownership and control over my work.]],Key!$A$44:$B$49,2,FALSE)</f>
        <v>Not Applicable</v>
      </c>
      <c r="T127" s="101" t="str">
        <f>VLOOKUP(Table1[[#This Row],[My opinions are heard and valued by district leaders.]],Key!$A$44:$B$49,2,FALSE)</f>
        <v>Not Applicable</v>
      </c>
      <c r="U127" s="101" t="str">
        <f>VLOOKUP(Table1[[#This Row],[My opinions are heard and valued by school leaders.]],Key!$A$44:$B$49,2,FALSE)</f>
        <v>Not Applicable</v>
      </c>
      <c r="V127" s="101" t="str">
        <f>VLOOKUP(Table1[[#This Row],[In my current role, I get to do what I do best every day.]],Key!$A$44:$B$49,2,FALSE)</f>
        <v>Not Applicable</v>
      </c>
      <c r="W127" s="101" t="str">
        <f>VLOOKUP(Table1[[#This Row],[District staff are recognized for excellent work by district leaders.]],Key!$A$44:$B$49,2,FALSE)</f>
        <v>Not Applicable</v>
      </c>
      <c r="X127" s="101" t="str">
        <f>VLOOKUP(Table1[[#This Row],[District staff are recognized for excellent work by school leaders.]],Key!$A$44:$B$49,2,FALSE)</f>
        <v>Not Applicable</v>
      </c>
      <c r="Y127" s="101" t="str">
        <f>VLOOKUP(Table1[[#This Row],[I feel valued for my work as a district employee.]],Key!$A$44:$B$49,2,FALSE)</f>
        <v>Not Applicable</v>
      </c>
      <c r="Z127" s="101" t="str">
        <f>VLOOKUP(Table1[[#This Row],[In the past week, I’ve received recognition for doing my job well.]],Key!$A$44:$B$49,2,FALSE)</f>
        <v>Not Applicable</v>
      </c>
      <c r="AA127" s="101" t="str">
        <f>VLOOKUP(Table1[[#This Row],[In the past year, my district has provided opportunities for me to learn and grow as a district employee. ]],Key!$A$44:$B$49,2,FALSE)</f>
        <v>Not Applicable</v>
      </c>
      <c r="AB127" s="101" t="str">
        <f>VLOOKUP(Table1[[#This Row],[My direct supervisor supports my career aspirations and goals.]],Key!$A$44:$B$49,2,FALSE)</f>
        <v>Not Applicable</v>
      </c>
      <c r="AC127" s="101" t="str">
        <f>VLOOKUP(Table1[[#This Row],[I see a path for professional advancement in my district.]],Key!$A$44:$B$49,2,FALSE)</f>
        <v>Not Applicable</v>
      </c>
    </row>
    <row r="128" spans="1:29" ht="13.75" thickBot="1" x14ac:dyDescent="0.75">
      <c r="A128" s="5">
        <v>126</v>
      </c>
      <c r="B128" s="65" t="e">
        <f>Table1[[#This Row],[School Number]]</f>
        <v>#N/A</v>
      </c>
      <c r="C128" s="134">
        <f>Table1[[#This Row],[School Name]]</f>
        <v>0</v>
      </c>
      <c r="D128" s="101" t="str">
        <f>VLOOKUP(Table1[[#This Row],[How would you rate your overall satisfaction level with: My School District]],Key!$A$36:$B$41,2,FALSE)</f>
        <v>Not Applicable</v>
      </c>
      <c r="E128" s="101" t="str">
        <f>VLOOKUP(Table1[[#This Row],[How would you rate your overall satisfaction level with: My School]],Key!$A$36:$B$41,2,FALSE)</f>
        <v>Not Applicable</v>
      </c>
      <c r="F128" s="101" t="str">
        <f>VLOOKUP(Table1[[#This Row],[District leadership has communicated clear actions they will take in response to previous staff survey results.]],Key!$A$44:$B$49,2,FALSE)</f>
        <v>Not Applicable</v>
      </c>
      <c r="G128" s="101" t="str">
        <f>VLOOKUP(Table1[[#This Row],[I feel safe at school.]],Key!$A$44:$B$49,2,FALSE)</f>
        <v>Not Applicable</v>
      </c>
      <c r="H128" s="101" t="str">
        <f>VLOOKUP(Table1[[#This Row],[The benefits provided by my district meet my needs. ]],Key!$A$44:$B$49,2,FALSE)</f>
        <v>Not Applicable</v>
      </c>
      <c r="I128" s="101" t="str">
        <f>VLOOKUP(Table1[[#This Row],[Someone seems to care about me at work. ]],Key!$A$44:$B$49,2,FALSE)</f>
        <v>Not Applicable</v>
      </c>
      <c r="J128" s="101" t="str">
        <f>VLOOKUP(Table1[[#This Row],[I have the materials and resources needed to do my job well. ]],Key!$A$44:$B$49,2,FALSE)</f>
        <v>Not Applicable</v>
      </c>
      <c r="K128" s="101" t="str">
        <f>VLOOKUP(Table1[[#This Row],[Most days, I have a manageable workload.]],Key!$A$44:$B$49,2,FALSE)</f>
        <v>Not Applicable</v>
      </c>
      <c r="L128" s="101" t="str">
        <f>VLOOKUP(Table1[[#This Row],[I have the training and skills I need to do my best at work.]],Key!$A$44:$B$49,2,FALSE)</f>
        <v>Not Applicable</v>
      </c>
      <c r="M128" s="101" t="str">
        <f>VLOOKUP(Table1[[#This Row],[I understand how my daily work contributes to my school district’s mission. ]],Key!$A$44:$B$49,2,FALSE)</f>
        <v>Not Applicable</v>
      </c>
      <c r="N128" s="101" t="str">
        <f>VLOOKUP(Table1[[#This Row],[My district’s mission and values are reflected in the actions of district leaders.]],Key!$A$44:$B$49,2,FALSE)</f>
        <v>Not Applicable</v>
      </c>
      <c r="O128" s="101" t="str">
        <f>VLOOKUP(Table1[[#This Row],[My district’s mission and values are reflected in the actions of school leaders.]],Key!$A$44:$B$49,2,FALSE)</f>
        <v>Not Applicable</v>
      </c>
      <c r="P128" s="101" t="str">
        <f>VLOOKUP(Table1[[#This Row],[I am treated fairly by district leaders.]],Key!$A$44:$B$49,2,FALSE)</f>
        <v>Not Applicable</v>
      </c>
      <c r="Q128" s="101" t="str">
        <f>VLOOKUP(Table1[[#This Row],[I am treated fairly by school leaders.]],Key!$A$44:$B$49,2,FALSE)</f>
        <v>Not Applicable</v>
      </c>
      <c r="R128" s="101" t="str">
        <f>VLOOKUP(Table1[[#This Row],[I am treated fairly by my colleagues.]],Key!$A$44:$B$49,2,FALSE)</f>
        <v>Not Applicable</v>
      </c>
      <c r="S128" s="101" t="str">
        <f>VLOOKUP(Table1[[#This Row],[I have ownership and control over my work.]],Key!$A$44:$B$49,2,FALSE)</f>
        <v>Not Applicable</v>
      </c>
      <c r="T128" s="101" t="str">
        <f>VLOOKUP(Table1[[#This Row],[My opinions are heard and valued by district leaders.]],Key!$A$44:$B$49,2,FALSE)</f>
        <v>Not Applicable</v>
      </c>
      <c r="U128" s="101" t="str">
        <f>VLOOKUP(Table1[[#This Row],[My opinions are heard and valued by school leaders.]],Key!$A$44:$B$49,2,FALSE)</f>
        <v>Not Applicable</v>
      </c>
      <c r="V128" s="101" t="str">
        <f>VLOOKUP(Table1[[#This Row],[In my current role, I get to do what I do best every day.]],Key!$A$44:$B$49,2,FALSE)</f>
        <v>Not Applicable</v>
      </c>
      <c r="W128" s="101" t="str">
        <f>VLOOKUP(Table1[[#This Row],[District staff are recognized for excellent work by district leaders.]],Key!$A$44:$B$49,2,FALSE)</f>
        <v>Not Applicable</v>
      </c>
      <c r="X128" s="101" t="str">
        <f>VLOOKUP(Table1[[#This Row],[District staff are recognized for excellent work by school leaders.]],Key!$A$44:$B$49,2,FALSE)</f>
        <v>Not Applicable</v>
      </c>
      <c r="Y128" s="101" t="str">
        <f>VLOOKUP(Table1[[#This Row],[I feel valued for my work as a district employee.]],Key!$A$44:$B$49,2,FALSE)</f>
        <v>Not Applicable</v>
      </c>
      <c r="Z128" s="101" t="str">
        <f>VLOOKUP(Table1[[#This Row],[In the past week, I’ve received recognition for doing my job well.]],Key!$A$44:$B$49,2,FALSE)</f>
        <v>Not Applicable</v>
      </c>
      <c r="AA128" s="101" t="str">
        <f>VLOOKUP(Table1[[#This Row],[In the past year, my district has provided opportunities for me to learn and grow as a district employee. ]],Key!$A$44:$B$49,2,FALSE)</f>
        <v>Not Applicable</v>
      </c>
      <c r="AB128" s="101" t="str">
        <f>VLOOKUP(Table1[[#This Row],[My direct supervisor supports my career aspirations and goals.]],Key!$A$44:$B$49,2,FALSE)</f>
        <v>Not Applicable</v>
      </c>
      <c r="AC128" s="101" t="str">
        <f>VLOOKUP(Table1[[#This Row],[I see a path for professional advancement in my district.]],Key!$A$44:$B$49,2,FALSE)</f>
        <v>Not Applicable</v>
      </c>
    </row>
    <row r="129" spans="1:29" ht="13.75" thickBot="1" x14ac:dyDescent="0.75">
      <c r="A129" s="5">
        <v>127</v>
      </c>
      <c r="B129" s="65" t="e">
        <f>Table1[[#This Row],[School Number]]</f>
        <v>#N/A</v>
      </c>
      <c r="C129" s="134">
        <f>Table1[[#This Row],[School Name]]</f>
        <v>0</v>
      </c>
      <c r="D129" s="101" t="str">
        <f>VLOOKUP(Table1[[#This Row],[How would you rate your overall satisfaction level with: My School District]],Key!$A$36:$B$41,2,FALSE)</f>
        <v>Not Applicable</v>
      </c>
      <c r="E129" s="101" t="str">
        <f>VLOOKUP(Table1[[#This Row],[How would you rate your overall satisfaction level with: My School]],Key!$A$36:$B$41,2,FALSE)</f>
        <v>Not Applicable</v>
      </c>
      <c r="F129" s="101" t="str">
        <f>VLOOKUP(Table1[[#This Row],[District leadership has communicated clear actions they will take in response to previous staff survey results.]],Key!$A$44:$B$49,2,FALSE)</f>
        <v>Not Applicable</v>
      </c>
      <c r="G129" s="101" t="str">
        <f>VLOOKUP(Table1[[#This Row],[I feel safe at school.]],Key!$A$44:$B$49,2,FALSE)</f>
        <v>Not Applicable</v>
      </c>
      <c r="H129" s="101" t="str">
        <f>VLOOKUP(Table1[[#This Row],[The benefits provided by my district meet my needs. ]],Key!$A$44:$B$49,2,FALSE)</f>
        <v>Not Applicable</v>
      </c>
      <c r="I129" s="101" t="str">
        <f>VLOOKUP(Table1[[#This Row],[Someone seems to care about me at work. ]],Key!$A$44:$B$49,2,FALSE)</f>
        <v>Not Applicable</v>
      </c>
      <c r="J129" s="101" t="str">
        <f>VLOOKUP(Table1[[#This Row],[I have the materials and resources needed to do my job well. ]],Key!$A$44:$B$49,2,FALSE)</f>
        <v>Not Applicable</v>
      </c>
      <c r="K129" s="101" t="str">
        <f>VLOOKUP(Table1[[#This Row],[Most days, I have a manageable workload.]],Key!$A$44:$B$49,2,FALSE)</f>
        <v>Not Applicable</v>
      </c>
      <c r="L129" s="101" t="str">
        <f>VLOOKUP(Table1[[#This Row],[I have the training and skills I need to do my best at work.]],Key!$A$44:$B$49,2,FALSE)</f>
        <v>Not Applicable</v>
      </c>
      <c r="M129" s="101" t="str">
        <f>VLOOKUP(Table1[[#This Row],[I understand how my daily work contributes to my school district’s mission. ]],Key!$A$44:$B$49,2,FALSE)</f>
        <v>Not Applicable</v>
      </c>
      <c r="N129" s="101" t="str">
        <f>VLOOKUP(Table1[[#This Row],[My district’s mission and values are reflected in the actions of district leaders.]],Key!$A$44:$B$49,2,FALSE)</f>
        <v>Not Applicable</v>
      </c>
      <c r="O129" s="101" t="str">
        <f>VLOOKUP(Table1[[#This Row],[My district’s mission and values are reflected in the actions of school leaders.]],Key!$A$44:$B$49,2,FALSE)</f>
        <v>Not Applicable</v>
      </c>
      <c r="P129" s="101" t="str">
        <f>VLOOKUP(Table1[[#This Row],[I am treated fairly by district leaders.]],Key!$A$44:$B$49,2,FALSE)</f>
        <v>Not Applicable</v>
      </c>
      <c r="Q129" s="101" t="str">
        <f>VLOOKUP(Table1[[#This Row],[I am treated fairly by school leaders.]],Key!$A$44:$B$49,2,FALSE)</f>
        <v>Not Applicable</v>
      </c>
      <c r="R129" s="101" t="str">
        <f>VLOOKUP(Table1[[#This Row],[I am treated fairly by my colleagues.]],Key!$A$44:$B$49,2,FALSE)</f>
        <v>Not Applicable</v>
      </c>
      <c r="S129" s="101" t="str">
        <f>VLOOKUP(Table1[[#This Row],[I have ownership and control over my work.]],Key!$A$44:$B$49,2,FALSE)</f>
        <v>Not Applicable</v>
      </c>
      <c r="T129" s="101" t="str">
        <f>VLOOKUP(Table1[[#This Row],[My opinions are heard and valued by district leaders.]],Key!$A$44:$B$49,2,FALSE)</f>
        <v>Not Applicable</v>
      </c>
      <c r="U129" s="101" t="str">
        <f>VLOOKUP(Table1[[#This Row],[My opinions are heard and valued by school leaders.]],Key!$A$44:$B$49,2,FALSE)</f>
        <v>Not Applicable</v>
      </c>
      <c r="V129" s="101" t="str">
        <f>VLOOKUP(Table1[[#This Row],[In my current role, I get to do what I do best every day.]],Key!$A$44:$B$49,2,FALSE)</f>
        <v>Not Applicable</v>
      </c>
      <c r="W129" s="101" t="str">
        <f>VLOOKUP(Table1[[#This Row],[District staff are recognized for excellent work by district leaders.]],Key!$A$44:$B$49,2,FALSE)</f>
        <v>Not Applicable</v>
      </c>
      <c r="X129" s="101" t="str">
        <f>VLOOKUP(Table1[[#This Row],[District staff are recognized for excellent work by school leaders.]],Key!$A$44:$B$49,2,FALSE)</f>
        <v>Not Applicable</v>
      </c>
      <c r="Y129" s="101" t="str">
        <f>VLOOKUP(Table1[[#This Row],[I feel valued for my work as a district employee.]],Key!$A$44:$B$49,2,FALSE)</f>
        <v>Not Applicable</v>
      </c>
      <c r="Z129" s="101" t="str">
        <f>VLOOKUP(Table1[[#This Row],[In the past week, I’ve received recognition for doing my job well.]],Key!$A$44:$B$49,2,FALSE)</f>
        <v>Not Applicable</v>
      </c>
      <c r="AA129" s="101" t="str">
        <f>VLOOKUP(Table1[[#This Row],[In the past year, my district has provided opportunities for me to learn and grow as a district employee. ]],Key!$A$44:$B$49,2,FALSE)</f>
        <v>Not Applicable</v>
      </c>
      <c r="AB129" s="101" t="str">
        <f>VLOOKUP(Table1[[#This Row],[My direct supervisor supports my career aspirations and goals.]],Key!$A$44:$B$49,2,FALSE)</f>
        <v>Not Applicable</v>
      </c>
      <c r="AC129" s="101" t="str">
        <f>VLOOKUP(Table1[[#This Row],[I see a path for professional advancement in my district.]],Key!$A$44:$B$49,2,FALSE)</f>
        <v>Not Applicable</v>
      </c>
    </row>
    <row r="130" spans="1:29" ht="13.75" thickBot="1" x14ac:dyDescent="0.75">
      <c r="A130" s="5">
        <v>128</v>
      </c>
      <c r="B130" s="65" t="e">
        <f>Table1[[#This Row],[School Number]]</f>
        <v>#N/A</v>
      </c>
      <c r="C130" s="134">
        <f>Table1[[#This Row],[School Name]]</f>
        <v>0</v>
      </c>
      <c r="D130" s="101" t="str">
        <f>VLOOKUP(Table1[[#This Row],[How would you rate your overall satisfaction level with: My School District]],Key!$A$36:$B$41,2,FALSE)</f>
        <v>Not Applicable</v>
      </c>
      <c r="E130" s="101" t="str">
        <f>VLOOKUP(Table1[[#This Row],[How would you rate your overall satisfaction level with: My School]],Key!$A$36:$B$41,2,FALSE)</f>
        <v>Not Applicable</v>
      </c>
      <c r="F130" s="101" t="str">
        <f>VLOOKUP(Table1[[#This Row],[District leadership has communicated clear actions they will take in response to previous staff survey results.]],Key!$A$44:$B$49,2,FALSE)</f>
        <v>Not Applicable</v>
      </c>
      <c r="G130" s="101" t="str">
        <f>VLOOKUP(Table1[[#This Row],[I feel safe at school.]],Key!$A$44:$B$49,2,FALSE)</f>
        <v>Not Applicable</v>
      </c>
      <c r="H130" s="101" t="str">
        <f>VLOOKUP(Table1[[#This Row],[The benefits provided by my district meet my needs. ]],Key!$A$44:$B$49,2,FALSE)</f>
        <v>Not Applicable</v>
      </c>
      <c r="I130" s="101" t="str">
        <f>VLOOKUP(Table1[[#This Row],[Someone seems to care about me at work. ]],Key!$A$44:$B$49,2,FALSE)</f>
        <v>Not Applicable</v>
      </c>
      <c r="J130" s="101" t="str">
        <f>VLOOKUP(Table1[[#This Row],[I have the materials and resources needed to do my job well. ]],Key!$A$44:$B$49,2,FALSE)</f>
        <v>Not Applicable</v>
      </c>
      <c r="K130" s="101" t="str">
        <f>VLOOKUP(Table1[[#This Row],[Most days, I have a manageable workload.]],Key!$A$44:$B$49,2,FALSE)</f>
        <v>Not Applicable</v>
      </c>
      <c r="L130" s="101" t="str">
        <f>VLOOKUP(Table1[[#This Row],[I have the training and skills I need to do my best at work.]],Key!$A$44:$B$49,2,FALSE)</f>
        <v>Not Applicable</v>
      </c>
      <c r="M130" s="101" t="str">
        <f>VLOOKUP(Table1[[#This Row],[I understand how my daily work contributes to my school district’s mission. ]],Key!$A$44:$B$49,2,FALSE)</f>
        <v>Not Applicable</v>
      </c>
      <c r="N130" s="101" t="str">
        <f>VLOOKUP(Table1[[#This Row],[My district’s mission and values are reflected in the actions of district leaders.]],Key!$A$44:$B$49,2,FALSE)</f>
        <v>Not Applicable</v>
      </c>
      <c r="O130" s="101" t="str">
        <f>VLOOKUP(Table1[[#This Row],[My district’s mission and values are reflected in the actions of school leaders.]],Key!$A$44:$B$49,2,FALSE)</f>
        <v>Not Applicable</v>
      </c>
      <c r="P130" s="101" t="str">
        <f>VLOOKUP(Table1[[#This Row],[I am treated fairly by district leaders.]],Key!$A$44:$B$49,2,FALSE)</f>
        <v>Not Applicable</v>
      </c>
      <c r="Q130" s="101" t="str">
        <f>VLOOKUP(Table1[[#This Row],[I am treated fairly by school leaders.]],Key!$A$44:$B$49,2,FALSE)</f>
        <v>Not Applicable</v>
      </c>
      <c r="R130" s="101" t="str">
        <f>VLOOKUP(Table1[[#This Row],[I am treated fairly by my colleagues.]],Key!$A$44:$B$49,2,FALSE)</f>
        <v>Not Applicable</v>
      </c>
      <c r="S130" s="101" t="str">
        <f>VLOOKUP(Table1[[#This Row],[I have ownership and control over my work.]],Key!$A$44:$B$49,2,FALSE)</f>
        <v>Not Applicable</v>
      </c>
      <c r="T130" s="101" t="str">
        <f>VLOOKUP(Table1[[#This Row],[My opinions are heard and valued by district leaders.]],Key!$A$44:$B$49,2,FALSE)</f>
        <v>Not Applicable</v>
      </c>
      <c r="U130" s="101" t="str">
        <f>VLOOKUP(Table1[[#This Row],[My opinions are heard and valued by school leaders.]],Key!$A$44:$B$49,2,FALSE)</f>
        <v>Not Applicable</v>
      </c>
      <c r="V130" s="101" t="str">
        <f>VLOOKUP(Table1[[#This Row],[In my current role, I get to do what I do best every day.]],Key!$A$44:$B$49,2,FALSE)</f>
        <v>Not Applicable</v>
      </c>
      <c r="W130" s="101" t="str">
        <f>VLOOKUP(Table1[[#This Row],[District staff are recognized for excellent work by district leaders.]],Key!$A$44:$B$49,2,FALSE)</f>
        <v>Not Applicable</v>
      </c>
      <c r="X130" s="101" t="str">
        <f>VLOOKUP(Table1[[#This Row],[District staff are recognized for excellent work by school leaders.]],Key!$A$44:$B$49,2,FALSE)</f>
        <v>Not Applicable</v>
      </c>
      <c r="Y130" s="101" t="str">
        <f>VLOOKUP(Table1[[#This Row],[I feel valued for my work as a district employee.]],Key!$A$44:$B$49,2,FALSE)</f>
        <v>Not Applicable</v>
      </c>
      <c r="Z130" s="101" t="str">
        <f>VLOOKUP(Table1[[#This Row],[In the past week, I’ve received recognition for doing my job well.]],Key!$A$44:$B$49,2,FALSE)</f>
        <v>Not Applicable</v>
      </c>
      <c r="AA130" s="101" t="str">
        <f>VLOOKUP(Table1[[#This Row],[In the past year, my district has provided opportunities for me to learn and grow as a district employee. ]],Key!$A$44:$B$49,2,FALSE)</f>
        <v>Not Applicable</v>
      </c>
      <c r="AB130" s="101" t="str">
        <f>VLOOKUP(Table1[[#This Row],[My direct supervisor supports my career aspirations and goals.]],Key!$A$44:$B$49,2,FALSE)</f>
        <v>Not Applicable</v>
      </c>
      <c r="AC130" s="101" t="str">
        <f>VLOOKUP(Table1[[#This Row],[I see a path for professional advancement in my district.]],Key!$A$44:$B$49,2,FALSE)</f>
        <v>Not Applicable</v>
      </c>
    </row>
    <row r="131" spans="1:29" ht="13.75" thickBot="1" x14ac:dyDescent="0.75">
      <c r="A131" s="5">
        <v>129</v>
      </c>
      <c r="B131" s="65" t="e">
        <f>Table1[[#This Row],[School Number]]</f>
        <v>#N/A</v>
      </c>
      <c r="C131" s="134">
        <f>Table1[[#This Row],[School Name]]</f>
        <v>0</v>
      </c>
      <c r="D131" s="101" t="str">
        <f>VLOOKUP(Table1[[#This Row],[How would you rate your overall satisfaction level with: My School District]],Key!$A$36:$B$41,2,FALSE)</f>
        <v>Not Applicable</v>
      </c>
      <c r="E131" s="101" t="str">
        <f>VLOOKUP(Table1[[#This Row],[How would you rate your overall satisfaction level with: My School]],Key!$A$36:$B$41,2,FALSE)</f>
        <v>Not Applicable</v>
      </c>
      <c r="F131" s="101" t="str">
        <f>VLOOKUP(Table1[[#This Row],[District leadership has communicated clear actions they will take in response to previous staff survey results.]],Key!$A$44:$B$49,2,FALSE)</f>
        <v>Not Applicable</v>
      </c>
      <c r="G131" s="101" t="str">
        <f>VLOOKUP(Table1[[#This Row],[I feel safe at school.]],Key!$A$44:$B$49,2,FALSE)</f>
        <v>Not Applicable</v>
      </c>
      <c r="H131" s="101" t="str">
        <f>VLOOKUP(Table1[[#This Row],[The benefits provided by my district meet my needs. ]],Key!$A$44:$B$49,2,FALSE)</f>
        <v>Not Applicable</v>
      </c>
      <c r="I131" s="101" t="str">
        <f>VLOOKUP(Table1[[#This Row],[Someone seems to care about me at work. ]],Key!$A$44:$B$49,2,FALSE)</f>
        <v>Not Applicable</v>
      </c>
      <c r="J131" s="101" t="str">
        <f>VLOOKUP(Table1[[#This Row],[I have the materials and resources needed to do my job well. ]],Key!$A$44:$B$49,2,FALSE)</f>
        <v>Not Applicable</v>
      </c>
      <c r="K131" s="101" t="str">
        <f>VLOOKUP(Table1[[#This Row],[Most days, I have a manageable workload.]],Key!$A$44:$B$49,2,FALSE)</f>
        <v>Not Applicable</v>
      </c>
      <c r="L131" s="101" t="str">
        <f>VLOOKUP(Table1[[#This Row],[I have the training and skills I need to do my best at work.]],Key!$A$44:$B$49,2,FALSE)</f>
        <v>Not Applicable</v>
      </c>
      <c r="M131" s="101" t="str">
        <f>VLOOKUP(Table1[[#This Row],[I understand how my daily work contributes to my school district’s mission. ]],Key!$A$44:$B$49,2,FALSE)</f>
        <v>Not Applicable</v>
      </c>
      <c r="N131" s="101" t="str">
        <f>VLOOKUP(Table1[[#This Row],[My district’s mission and values are reflected in the actions of district leaders.]],Key!$A$44:$B$49,2,FALSE)</f>
        <v>Not Applicable</v>
      </c>
      <c r="O131" s="101" t="str">
        <f>VLOOKUP(Table1[[#This Row],[My district’s mission and values are reflected in the actions of school leaders.]],Key!$A$44:$B$49,2,FALSE)</f>
        <v>Not Applicable</v>
      </c>
      <c r="P131" s="101" t="str">
        <f>VLOOKUP(Table1[[#This Row],[I am treated fairly by district leaders.]],Key!$A$44:$B$49,2,FALSE)</f>
        <v>Not Applicable</v>
      </c>
      <c r="Q131" s="101" t="str">
        <f>VLOOKUP(Table1[[#This Row],[I am treated fairly by school leaders.]],Key!$A$44:$B$49,2,FALSE)</f>
        <v>Not Applicable</v>
      </c>
      <c r="R131" s="101" t="str">
        <f>VLOOKUP(Table1[[#This Row],[I am treated fairly by my colleagues.]],Key!$A$44:$B$49,2,FALSE)</f>
        <v>Not Applicable</v>
      </c>
      <c r="S131" s="101" t="str">
        <f>VLOOKUP(Table1[[#This Row],[I have ownership and control over my work.]],Key!$A$44:$B$49,2,FALSE)</f>
        <v>Not Applicable</v>
      </c>
      <c r="T131" s="101" t="str">
        <f>VLOOKUP(Table1[[#This Row],[My opinions are heard and valued by district leaders.]],Key!$A$44:$B$49,2,FALSE)</f>
        <v>Not Applicable</v>
      </c>
      <c r="U131" s="101" t="str">
        <f>VLOOKUP(Table1[[#This Row],[My opinions are heard and valued by school leaders.]],Key!$A$44:$B$49,2,FALSE)</f>
        <v>Not Applicable</v>
      </c>
      <c r="V131" s="101" t="str">
        <f>VLOOKUP(Table1[[#This Row],[In my current role, I get to do what I do best every day.]],Key!$A$44:$B$49,2,FALSE)</f>
        <v>Not Applicable</v>
      </c>
      <c r="W131" s="101" t="str">
        <f>VLOOKUP(Table1[[#This Row],[District staff are recognized for excellent work by district leaders.]],Key!$A$44:$B$49,2,FALSE)</f>
        <v>Not Applicable</v>
      </c>
      <c r="X131" s="101" t="str">
        <f>VLOOKUP(Table1[[#This Row],[District staff are recognized for excellent work by school leaders.]],Key!$A$44:$B$49,2,FALSE)</f>
        <v>Not Applicable</v>
      </c>
      <c r="Y131" s="101" t="str">
        <f>VLOOKUP(Table1[[#This Row],[I feel valued for my work as a district employee.]],Key!$A$44:$B$49,2,FALSE)</f>
        <v>Not Applicable</v>
      </c>
      <c r="Z131" s="101" t="str">
        <f>VLOOKUP(Table1[[#This Row],[In the past week, I’ve received recognition for doing my job well.]],Key!$A$44:$B$49,2,FALSE)</f>
        <v>Not Applicable</v>
      </c>
      <c r="AA131" s="101" t="str">
        <f>VLOOKUP(Table1[[#This Row],[In the past year, my district has provided opportunities for me to learn and grow as a district employee. ]],Key!$A$44:$B$49,2,FALSE)</f>
        <v>Not Applicable</v>
      </c>
      <c r="AB131" s="101" t="str">
        <f>VLOOKUP(Table1[[#This Row],[My direct supervisor supports my career aspirations and goals.]],Key!$A$44:$B$49,2,FALSE)</f>
        <v>Not Applicable</v>
      </c>
      <c r="AC131" s="101" t="str">
        <f>VLOOKUP(Table1[[#This Row],[I see a path for professional advancement in my district.]],Key!$A$44:$B$49,2,FALSE)</f>
        <v>Not Applicable</v>
      </c>
    </row>
    <row r="132" spans="1:29" ht="13.75" thickBot="1" x14ac:dyDescent="0.75">
      <c r="A132" s="5">
        <v>130</v>
      </c>
      <c r="B132" s="65" t="e">
        <f>Table1[[#This Row],[School Number]]</f>
        <v>#N/A</v>
      </c>
      <c r="C132" s="134">
        <f>Table1[[#This Row],[School Name]]</f>
        <v>0</v>
      </c>
      <c r="D132" s="101" t="str">
        <f>VLOOKUP(Table1[[#This Row],[How would you rate your overall satisfaction level with: My School District]],Key!$A$36:$B$41,2,FALSE)</f>
        <v>Not Applicable</v>
      </c>
      <c r="E132" s="101" t="str">
        <f>VLOOKUP(Table1[[#This Row],[How would you rate your overall satisfaction level with: My School]],Key!$A$36:$B$41,2,FALSE)</f>
        <v>Not Applicable</v>
      </c>
      <c r="F132" s="101" t="str">
        <f>VLOOKUP(Table1[[#This Row],[District leadership has communicated clear actions they will take in response to previous staff survey results.]],Key!$A$44:$B$49,2,FALSE)</f>
        <v>Not Applicable</v>
      </c>
      <c r="G132" s="101" t="str">
        <f>VLOOKUP(Table1[[#This Row],[I feel safe at school.]],Key!$A$44:$B$49,2,FALSE)</f>
        <v>Not Applicable</v>
      </c>
      <c r="H132" s="101" t="str">
        <f>VLOOKUP(Table1[[#This Row],[The benefits provided by my district meet my needs. ]],Key!$A$44:$B$49,2,FALSE)</f>
        <v>Not Applicable</v>
      </c>
      <c r="I132" s="101" t="str">
        <f>VLOOKUP(Table1[[#This Row],[Someone seems to care about me at work. ]],Key!$A$44:$B$49,2,FALSE)</f>
        <v>Not Applicable</v>
      </c>
      <c r="J132" s="101" t="str">
        <f>VLOOKUP(Table1[[#This Row],[I have the materials and resources needed to do my job well. ]],Key!$A$44:$B$49,2,FALSE)</f>
        <v>Not Applicable</v>
      </c>
      <c r="K132" s="101" t="str">
        <f>VLOOKUP(Table1[[#This Row],[Most days, I have a manageable workload.]],Key!$A$44:$B$49,2,FALSE)</f>
        <v>Not Applicable</v>
      </c>
      <c r="L132" s="101" t="str">
        <f>VLOOKUP(Table1[[#This Row],[I have the training and skills I need to do my best at work.]],Key!$A$44:$B$49,2,FALSE)</f>
        <v>Not Applicable</v>
      </c>
      <c r="M132" s="101" t="str">
        <f>VLOOKUP(Table1[[#This Row],[I understand how my daily work contributes to my school district’s mission. ]],Key!$A$44:$B$49,2,FALSE)</f>
        <v>Not Applicable</v>
      </c>
      <c r="N132" s="101" t="str">
        <f>VLOOKUP(Table1[[#This Row],[My district’s mission and values are reflected in the actions of district leaders.]],Key!$A$44:$B$49,2,FALSE)</f>
        <v>Not Applicable</v>
      </c>
      <c r="O132" s="101" t="str">
        <f>VLOOKUP(Table1[[#This Row],[My district’s mission and values are reflected in the actions of school leaders.]],Key!$A$44:$B$49,2,FALSE)</f>
        <v>Not Applicable</v>
      </c>
      <c r="P132" s="101" t="str">
        <f>VLOOKUP(Table1[[#This Row],[I am treated fairly by district leaders.]],Key!$A$44:$B$49,2,FALSE)</f>
        <v>Not Applicable</v>
      </c>
      <c r="Q132" s="101" t="str">
        <f>VLOOKUP(Table1[[#This Row],[I am treated fairly by school leaders.]],Key!$A$44:$B$49,2,FALSE)</f>
        <v>Not Applicable</v>
      </c>
      <c r="R132" s="101" t="str">
        <f>VLOOKUP(Table1[[#This Row],[I am treated fairly by my colleagues.]],Key!$A$44:$B$49,2,FALSE)</f>
        <v>Not Applicable</v>
      </c>
      <c r="S132" s="101" t="str">
        <f>VLOOKUP(Table1[[#This Row],[I have ownership and control over my work.]],Key!$A$44:$B$49,2,FALSE)</f>
        <v>Not Applicable</v>
      </c>
      <c r="T132" s="101" t="str">
        <f>VLOOKUP(Table1[[#This Row],[My opinions are heard and valued by district leaders.]],Key!$A$44:$B$49,2,FALSE)</f>
        <v>Not Applicable</v>
      </c>
      <c r="U132" s="101" t="str">
        <f>VLOOKUP(Table1[[#This Row],[My opinions are heard and valued by school leaders.]],Key!$A$44:$B$49,2,FALSE)</f>
        <v>Not Applicable</v>
      </c>
      <c r="V132" s="101" t="str">
        <f>VLOOKUP(Table1[[#This Row],[In my current role, I get to do what I do best every day.]],Key!$A$44:$B$49,2,FALSE)</f>
        <v>Not Applicable</v>
      </c>
      <c r="W132" s="101" t="str">
        <f>VLOOKUP(Table1[[#This Row],[District staff are recognized for excellent work by district leaders.]],Key!$A$44:$B$49,2,FALSE)</f>
        <v>Not Applicable</v>
      </c>
      <c r="X132" s="101" t="str">
        <f>VLOOKUP(Table1[[#This Row],[District staff are recognized for excellent work by school leaders.]],Key!$A$44:$B$49,2,FALSE)</f>
        <v>Not Applicable</v>
      </c>
      <c r="Y132" s="101" t="str">
        <f>VLOOKUP(Table1[[#This Row],[I feel valued for my work as a district employee.]],Key!$A$44:$B$49,2,FALSE)</f>
        <v>Not Applicable</v>
      </c>
      <c r="Z132" s="101" t="str">
        <f>VLOOKUP(Table1[[#This Row],[In the past week, I’ve received recognition for doing my job well.]],Key!$A$44:$B$49,2,FALSE)</f>
        <v>Not Applicable</v>
      </c>
      <c r="AA132" s="101" t="str">
        <f>VLOOKUP(Table1[[#This Row],[In the past year, my district has provided opportunities for me to learn and grow as a district employee. ]],Key!$A$44:$B$49,2,FALSE)</f>
        <v>Not Applicable</v>
      </c>
      <c r="AB132" s="101" t="str">
        <f>VLOOKUP(Table1[[#This Row],[My direct supervisor supports my career aspirations and goals.]],Key!$A$44:$B$49,2,FALSE)</f>
        <v>Not Applicable</v>
      </c>
      <c r="AC132" s="101" t="str">
        <f>VLOOKUP(Table1[[#This Row],[I see a path for professional advancement in my district.]],Key!$A$44:$B$49,2,FALSE)</f>
        <v>Not Applicable</v>
      </c>
    </row>
    <row r="133" spans="1:29" ht="13.75" thickBot="1" x14ac:dyDescent="0.75">
      <c r="A133" s="5">
        <v>131</v>
      </c>
      <c r="B133" s="65" t="e">
        <f>Table1[[#This Row],[School Number]]</f>
        <v>#N/A</v>
      </c>
      <c r="C133" s="134">
        <f>Table1[[#This Row],[School Name]]</f>
        <v>0</v>
      </c>
      <c r="D133" s="101" t="str">
        <f>VLOOKUP(Table1[[#This Row],[How would you rate your overall satisfaction level with: My School District]],Key!$A$36:$B$41,2,FALSE)</f>
        <v>Not Applicable</v>
      </c>
      <c r="E133" s="101" t="str">
        <f>VLOOKUP(Table1[[#This Row],[How would you rate your overall satisfaction level with: My School]],Key!$A$36:$B$41,2,FALSE)</f>
        <v>Not Applicable</v>
      </c>
      <c r="F133" s="101" t="str">
        <f>VLOOKUP(Table1[[#This Row],[District leadership has communicated clear actions they will take in response to previous staff survey results.]],Key!$A$44:$B$49,2,FALSE)</f>
        <v>Not Applicable</v>
      </c>
      <c r="G133" s="101" t="str">
        <f>VLOOKUP(Table1[[#This Row],[I feel safe at school.]],Key!$A$44:$B$49,2,FALSE)</f>
        <v>Not Applicable</v>
      </c>
      <c r="H133" s="101" t="str">
        <f>VLOOKUP(Table1[[#This Row],[The benefits provided by my district meet my needs. ]],Key!$A$44:$B$49,2,FALSE)</f>
        <v>Not Applicable</v>
      </c>
      <c r="I133" s="101" t="str">
        <f>VLOOKUP(Table1[[#This Row],[Someone seems to care about me at work. ]],Key!$A$44:$B$49,2,FALSE)</f>
        <v>Not Applicable</v>
      </c>
      <c r="J133" s="101" t="str">
        <f>VLOOKUP(Table1[[#This Row],[I have the materials and resources needed to do my job well. ]],Key!$A$44:$B$49,2,FALSE)</f>
        <v>Not Applicable</v>
      </c>
      <c r="K133" s="101" t="str">
        <f>VLOOKUP(Table1[[#This Row],[Most days, I have a manageable workload.]],Key!$A$44:$B$49,2,FALSE)</f>
        <v>Not Applicable</v>
      </c>
      <c r="L133" s="101" t="str">
        <f>VLOOKUP(Table1[[#This Row],[I have the training and skills I need to do my best at work.]],Key!$A$44:$B$49,2,FALSE)</f>
        <v>Not Applicable</v>
      </c>
      <c r="M133" s="101" t="str">
        <f>VLOOKUP(Table1[[#This Row],[I understand how my daily work contributes to my school district’s mission. ]],Key!$A$44:$B$49,2,FALSE)</f>
        <v>Not Applicable</v>
      </c>
      <c r="N133" s="101" t="str">
        <f>VLOOKUP(Table1[[#This Row],[My district’s mission and values are reflected in the actions of district leaders.]],Key!$A$44:$B$49,2,FALSE)</f>
        <v>Not Applicable</v>
      </c>
      <c r="O133" s="101" t="str">
        <f>VLOOKUP(Table1[[#This Row],[My district’s mission and values are reflected in the actions of school leaders.]],Key!$A$44:$B$49,2,FALSE)</f>
        <v>Not Applicable</v>
      </c>
      <c r="P133" s="101" t="str">
        <f>VLOOKUP(Table1[[#This Row],[I am treated fairly by district leaders.]],Key!$A$44:$B$49,2,FALSE)</f>
        <v>Not Applicable</v>
      </c>
      <c r="Q133" s="101" t="str">
        <f>VLOOKUP(Table1[[#This Row],[I am treated fairly by school leaders.]],Key!$A$44:$B$49,2,FALSE)</f>
        <v>Not Applicable</v>
      </c>
      <c r="R133" s="101" t="str">
        <f>VLOOKUP(Table1[[#This Row],[I am treated fairly by my colleagues.]],Key!$A$44:$B$49,2,FALSE)</f>
        <v>Not Applicable</v>
      </c>
      <c r="S133" s="101" t="str">
        <f>VLOOKUP(Table1[[#This Row],[I have ownership and control over my work.]],Key!$A$44:$B$49,2,FALSE)</f>
        <v>Not Applicable</v>
      </c>
      <c r="T133" s="101" t="str">
        <f>VLOOKUP(Table1[[#This Row],[My opinions are heard and valued by district leaders.]],Key!$A$44:$B$49,2,FALSE)</f>
        <v>Not Applicable</v>
      </c>
      <c r="U133" s="101" t="str">
        <f>VLOOKUP(Table1[[#This Row],[My opinions are heard and valued by school leaders.]],Key!$A$44:$B$49,2,FALSE)</f>
        <v>Not Applicable</v>
      </c>
      <c r="V133" s="101" t="str">
        <f>VLOOKUP(Table1[[#This Row],[In my current role, I get to do what I do best every day.]],Key!$A$44:$B$49,2,FALSE)</f>
        <v>Not Applicable</v>
      </c>
      <c r="W133" s="101" t="str">
        <f>VLOOKUP(Table1[[#This Row],[District staff are recognized for excellent work by district leaders.]],Key!$A$44:$B$49,2,FALSE)</f>
        <v>Not Applicable</v>
      </c>
      <c r="X133" s="101" t="str">
        <f>VLOOKUP(Table1[[#This Row],[District staff are recognized for excellent work by school leaders.]],Key!$A$44:$B$49,2,FALSE)</f>
        <v>Not Applicable</v>
      </c>
      <c r="Y133" s="101" t="str">
        <f>VLOOKUP(Table1[[#This Row],[I feel valued for my work as a district employee.]],Key!$A$44:$B$49,2,FALSE)</f>
        <v>Not Applicable</v>
      </c>
      <c r="Z133" s="101" t="str">
        <f>VLOOKUP(Table1[[#This Row],[In the past week, I’ve received recognition for doing my job well.]],Key!$A$44:$B$49,2,FALSE)</f>
        <v>Not Applicable</v>
      </c>
      <c r="AA133" s="101" t="str">
        <f>VLOOKUP(Table1[[#This Row],[In the past year, my district has provided opportunities for me to learn and grow as a district employee. ]],Key!$A$44:$B$49,2,FALSE)</f>
        <v>Not Applicable</v>
      </c>
      <c r="AB133" s="101" t="str">
        <f>VLOOKUP(Table1[[#This Row],[My direct supervisor supports my career aspirations and goals.]],Key!$A$44:$B$49,2,FALSE)</f>
        <v>Not Applicable</v>
      </c>
      <c r="AC133" s="101" t="str">
        <f>VLOOKUP(Table1[[#This Row],[I see a path for professional advancement in my district.]],Key!$A$44:$B$49,2,FALSE)</f>
        <v>Not Applicable</v>
      </c>
    </row>
    <row r="134" spans="1:29" ht="13.75" thickBot="1" x14ac:dyDescent="0.75">
      <c r="A134" s="5">
        <v>132</v>
      </c>
      <c r="B134" s="65" t="e">
        <f>Table1[[#This Row],[School Number]]</f>
        <v>#N/A</v>
      </c>
      <c r="C134" s="134">
        <f>Table1[[#This Row],[School Name]]</f>
        <v>0</v>
      </c>
      <c r="D134" s="101" t="str">
        <f>VLOOKUP(Table1[[#This Row],[How would you rate your overall satisfaction level with: My School District]],Key!$A$36:$B$41,2,FALSE)</f>
        <v>Not Applicable</v>
      </c>
      <c r="E134" s="101" t="str">
        <f>VLOOKUP(Table1[[#This Row],[How would you rate your overall satisfaction level with: My School]],Key!$A$36:$B$41,2,FALSE)</f>
        <v>Not Applicable</v>
      </c>
      <c r="F134" s="101" t="str">
        <f>VLOOKUP(Table1[[#This Row],[District leadership has communicated clear actions they will take in response to previous staff survey results.]],Key!$A$44:$B$49,2,FALSE)</f>
        <v>Not Applicable</v>
      </c>
      <c r="G134" s="101" t="str">
        <f>VLOOKUP(Table1[[#This Row],[I feel safe at school.]],Key!$A$44:$B$49,2,FALSE)</f>
        <v>Not Applicable</v>
      </c>
      <c r="H134" s="101" t="str">
        <f>VLOOKUP(Table1[[#This Row],[The benefits provided by my district meet my needs. ]],Key!$A$44:$B$49,2,FALSE)</f>
        <v>Not Applicable</v>
      </c>
      <c r="I134" s="101" t="str">
        <f>VLOOKUP(Table1[[#This Row],[Someone seems to care about me at work. ]],Key!$A$44:$B$49,2,FALSE)</f>
        <v>Not Applicable</v>
      </c>
      <c r="J134" s="101" t="str">
        <f>VLOOKUP(Table1[[#This Row],[I have the materials and resources needed to do my job well. ]],Key!$A$44:$B$49,2,FALSE)</f>
        <v>Not Applicable</v>
      </c>
      <c r="K134" s="101" t="str">
        <f>VLOOKUP(Table1[[#This Row],[Most days, I have a manageable workload.]],Key!$A$44:$B$49,2,FALSE)</f>
        <v>Not Applicable</v>
      </c>
      <c r="L134" s="101" t="str">
        <f>VLOOKUP(Table1[[#This Row],[I have the training and skills I need to do my best at work.]],Key!$A$44:$B$49,2,FALSE)</f>
        <v>Not Applicable</v>
      </c>
      <c r="M134" s="101" t="str">
        <f>VLOOKUP(Table1[[#This Row],[I understand how my daily work contributes to my school district’s mission. ]],Key!$A$44:$B$49,2,FALSE)</f>
        <v>Not Applicable</v>
      </c>
      <c r="N134" s="101" t="str">
        <f>VLOOKUP(Table1[[#This Row],[My district’s mission and values are reflected in the actions of district leaders.]],Key!$A$44:$B$49,2,FALSE)</f>
        <v>Not Applicable</v>
      </c>
      <c r="O134" s="101" t="str">
        <f>VLOOKUP(Table1[[#This Row],[My district’s mission and values are reflected in the actions of school leaders.]],Key!$A$44:$B$49,2,FALSE)</f>
        <v>Not Applicable</v>
      </c>
      <c r="P134" s="101" t="str">
        <f>VLOOKUP(Table1[[#This Row],[I am treated fairly by district leaders.]],Key!$A$44:$B$49,2,FALSE)</f>
        <v>Not Applicable</v>
      </c>
      <c r="Q134" s="101" t="str">
        <f>VLOOKUP(Table1[[#This Row],[I am treated fairly by school leaders.]],Key!$A$44:$B$49,2,FALSE)</f>
        <v>Not Applicable</v>
      </c>
      <c r="R134" s="101" t="str">
        <f>VLOOKUP(Table1[[#This Row],[I am treated fairly by my colleagues.]],Key!$A$44:$B$49,2,FALSE)</f>
        <v>Not Applicable</v>
      </c>
      <c r="S134" s="101" t="str">
        <f>VLOOKUP(Table1[[#This Row],[I have ownership and control over my work.]],Key!$A$44:$B$49,2,FALSE)</f>
        <v>Not Applicable</v>
      </c>
      <c r="T134" s="101" t="str">
        <f>VLOOKUP(Table1[[#This Row],[My opinions are heard and valued by district leaders.]],Key!$A$44:$B$49,2,FALSE)</f>
        <v>Not Applicable</v>
      </c>
      <c r="U134" s="101" t="str">
        <f>VLOOKUP(Table1[[#This Row],[My opinions are heard and valued by school leaders.]],Key!$A$44:$B$49,2,FALSE)</f>
        <v>Not Applicable</v>
      </c>
      <c r="V134" s="101" t="str">
        <f>VLOOKUP(Table1[[#This Row],[In my current role, I get to do what I do best every day.]],Key!$A$44:$B$49,2,FALSE)</f>
        <v>Not Applicable</v>
      </c>
      <c r="W134" s="101" t="str">
        <f>VLOOKUP(Table1[[#This Row],[District staff are recognized for excellent work by district leaders.]],Key!$A$44:$B$49,2,FALSE)</f>
        <v>Not Applicable</v>
      </c>
      <c r="X134" s="101" t="str">
        <f>VLOOKUP(Table1[[#This Row],[District staff are recognized for excellent work by school leaders.]],Key!$A$44:$B$49,2,FALSE)</f>
        <v>Not Applicable</v>
      </c>
      <c r="Y134" s="101" t="str">
        <f>VLOOKUP(Table1[[#This Row],[I feel valued for my work as a district employee.]],Key!$A$44:$B$49,2,FALSE)</f>
        <v>Not Applicable</v>
      </c>
      <c r="Z134" s="101" t="str">
        <f>VLOOKUP(Table1[[#This Row],[In the past week, I’ve received recognition for doing my job well.]],Key!$A$44:$B$49,2,FALSE)</f>
        <v>Not Applicable</v>
      </c>
      <c r="AA134" s="101" t="str">
        <f>VLOOKUP(Table1[[#This Row],[In the past year, my district has provided opportunities for me to learn and grow as a district employee. ]],Key!$A$44:$B$49,2,FALSE)</f>
        <v>Not Applicable</v>
      </c>
      <c r="AB134" s="101" t="str">
        <f>VLOOKUP(Table1[[#This Row],[My direct supervisor supports my career aspirations and goals.]],Key!$A$44:$B$49,2,FALSE)</f>
        <v>Not Applicable</v>
      </c>
      <c r="AC134" s="101" t="str">
        <f>VLOOKUP(Table1[[#This Row],[I see a path for professional advancement in my district.]],Key!$A$44:$B$49,2,FALSE)</f>
        <v>Not Applicable</v>
      </c>
    </row>
    <row r="135" spans="1:29" ht="13.75" thickBot="1" x14ac:dyDescent="0.75">
      <c r="A135" s="5">
        <v>133</v>
      </c>
      <c r="B135" s="65" t="e">
        <f>Table1[[#This Row],[School Number]]</f>
        <v>#N/A</v>
      </c>
      <c r="C135" s="134">
        <f>Table1[[#This Row],[School Name]]</f>
        <v>0</v>
      </c>
      <c r="D135" s="101" t="str">
        <f>VLOOKUP(Table1[[#This Row],[How would you rate your overall satisfaction level with: My School District]],Key!$A$36:$B$41,2,FALSE)</f>
        <v>Not Applicable</v>
      </c>
      <c r="E135" s="101" t="str">
        <f>VLOOKUP(Table1[[#This Row],[How would you rate your overall satisfaction level with: My School]],Key!$A$36:$B$41,2,FALSE)</f>
        <v>Not Applicable</v>
      </c>
      <c r="F135" s="101" t="str">
        <f>VLOOKUP(Table1[[#This Row],[District leadership has communicated clear actions they will take in response to previous staff survey results.]],Key!$A$44:$B$49,2,FALSE)</f>
        <v>Not Applicable</v>
      </c>
      <c r="G135" s="101" t="str">
        <f>VLOOKUP(Table1[[#This Row],[I feel safe at school.]],Key!$A$44:$B$49,2,FALSE)</f>
        <v>Not Applicable</v>
      </c>
      <c r="H135" s="101" t="str">
        <f>VLOOKUP(Table1[[#This Row],[The benefits provided by my district meet my needs. ]],Key!$A$44:$B$49,2,FALSE)</f>
        <v>Not Applicable</v>
      </c>
      <c r="I135" s="101" t="str">
        <f>VLOOKUP(Table1[[#This Row],[Someone seems to care about me at work. ]],Key!$A$44:$B$49,2,FALSE)</f>
        <v>Not Applicable</v>
      </c>
      <c r="J135" s="101" t="str">
        <f>VLOOKUP(Table1[[#This Row],[I have the materials and resources needed to do my job well. ]],Key!$A$44:$B$49,2,FALSE)</f>
        <v>Not Applicable</v>
      </c>
      <c r="K135" s="101" t="str">
        <f>VLOOKUP(Table1[[#This Row],[Most days, I have a manageable workload.]],Key!$A$44:$B$49,2,FALSE)</f>
        <v>Not Applicable</v>
      </c>
      <c r="L135" s="101" t="str">
        <f>VLOOKUP(Table1[[#This Row],[I have the training and skills I need to do my best at work.]],Key!$A$44:$B$49,2,FALSE)</f>
        <v>Not Applicable</v>
      </c>
      <c r="M135" s="101" t="str">
        <f>VLOOKUP(Table1[[#This Row],[I understand how my daily work contributes to my school district’s mission. ]],Key!$A$44:$B$49,2,FALSE)</f>
        <v>Not Applicable</v>
      </c>
      <c r="N135" s="101" t="str">
        <f>VLOOKUP(Table1[[#This Row],[My district’s mission and values are reflected in the actions of district leaders.]],Key!$A$44:$B$49,2,FALSE)</f>
        <v>Not Applicable</v>
      </c>
      <c r="O135" s="101" t="str">
        <f>VLOOKUP(Table1[[#This Row],[My district’s mission and values are reflected in the actions of school leaders.]],Key!$A$44:$B$49,2,FALSE)</f>
        <v>Not Applicable</v>
      </c>
      <c r="P135" s="101" t="str">
        <f>VLOOKUP(Table1[[#This Row],[I am treated fairly by district leaders.]],Key!$A$44:$B$49,2,FALSE)</f>
        <v>Not Applicable</v>
      </c>
      <c r="Q135" s="101" t="str">
        <f>VLOOKUP(Table1[[#This Row],[I am treated fairly by school leaders.]],Key!$A$44:$B$49,2,FALSE)</f>
        <v>Not Applicable</v>
      </c>
      <c r="R135" s="101" t="str">
        <f>VLOOKUP(Table1[[#This Row],[I am treated fairly by my colleagues.]],Key!$A$44:$B$49,2,FALSE)</f>
        <v>Not Applicable</v>
      </c>
      <c r="S135" s="101" t="str">
        <f>VLOOKUP(Table1[[#This Row],[I have ownership and control over my work.]],Key!$A$44:$B$49,2,FALSE)</f>
        <v>Not Applicable</v>
      </c>
      <c r="T135" s="101" t="str">
        <f>VLOOKUP(Table1[[#This Row],[My opinions are heard and valued by district leaders.]],Key!$A$44:$B$49,2,FALSE)</f>
        <v>Not Applicable</v>
      </c>
      <c r="U135" s="101" t="str">
        <f>VLOOKUP(Table1[[#This Row],[My opinions are heard and valued by school leaders.]],Key!$A$44:$B$49,2,FALSE)</f>
        <v>Not Applicable</v>
      </c>
      <c r="V135" s="101" t="str">
        <f>VLOOKUP(Table1[[#This Row],[In my current role, I get to do what I do best every day.]],Key!$A$44:$B$49,2,FALSE)</f>
        <v>Not Applicable</v>
      </c>
      <c r="W135" s="101" t="str">
        <f>VLOOKUP(Table1[[#This Row],[District staff are recognized for excellent work by district leaders.]],Key!$A$44:$B$49,2,FALSE)</f>
        <v>Not Applicable</v>
      </c>
      <c r="X135" s="101" t="str">
        <f>VLOOKUP(Table1[[#This Row],[District staff are recognized for excellent work by school leaders.]],Key!$A$44:$B$49,2,FALSE)</f>
        <v>Not Applicable</v>
      </c>
      <c r="Y135" s="101" t="str">
        <f>VLOOKUP(Table1[[#This Row],[I feel valued for my work as a district employee.]],Key!$A$44:$B$49,2,FALSE)</f>
        <v>Not Applicable</v>
      </c>
      <c r="Z135" s="101" t="str">
        <f>VLOOKUP(Table1[[#This Row],[In the past week, I’ve received recognition for doing my job well.]],Key!$A$44:$B$49,2,FALSE)</f>
        <v>Not Applicable</v>
      </c>
      <c r="AA135" s="101" t="str">
        <f>VLOOKUP(Table1[[#This Row],[In the past year, my district has provided opportunities for me to learn and grow as a district employee. ]],Key!$A$44:$B$49,2,FALSE)</f>
        <v>Not Applicable</v>
      </c>
      <c r="AB135" s="101" t="str">
        <f>VLOOKUP(Table1[[#This Row],[My direct supervisor supports my career aspirations and goals.]],Key!$A$44:$B$49,2,FALSE)</f>
        <v>Not Applicable</v>
      </c>
      <c r="AC135" s="101" t="str">
        <f>VLOOKUP(Table1[[#This Row],[I see a path for professional advancement in my district.]],Key!$A$44:$B$49,2,FALSE)</f>
        <v>Not Applicable</v>
      </c>
    </row>
    <row r="136" spans="1:29" ht="13.75" thickBot="1" x14ac:dyDescent="0.75">
      <c r="A136" s="5">
        <v>134</v>
      </c>
      <c r="B136" s="65" t="e">
        <f>Table1[[#This Row],[School Number]]</f>
        <v>#N/A</v>
      </c>
      <c r="C136" s="134">
        <f>Table1[[#This Row],[School Name]]</f>
        <v>0</v>
      </c>
      <c r="D136" s="101" t="str">
        <f>VLOOKUP(Table1[[#This Row],[How would you rate your overall satisfaction level with: My School District]],Key!$A$36:$B$41,2,FALSE)</f>
        <v>Not Applicable</v>
      </c>
      <c r="E136" s="101" t="str">
        <f>VLOOKUP(Table1[[#This Row],[How would you rate your overall satisfaction level with: My School]],Key!$A$36:$B$41,2,FALSE)</f>
        <v>Not Applicable</v>
      </c>
      <c r="F136" s="101" t="str">
        <f>VLOOKUP(Table1[[#This Row],[District leadership has communicated clear actions they will take in response to previous staff survey results.]],Key!$A$44:$B$49,2,FALSE)</f>
        <v>Not Applicable</v>
      </c>
      <c r="G136" s="101" t="str">
        <f>VLOOKUP(Table1[[#This Row],[I feel safe at school.]],Key!$A$44:$B$49,2,FALSE)</f>
        <v>Not Applicable</v>
      </c>
      <c r="H136" s="101" t="str">
        <f>VLOOKUP(Table1[[#This Row],[The benefits provided by my district meet my needs. ]],Key!$A$44:$B$49,2,FALSE)</f>
        <v>Not Applicable</v>
      </c>
      <c r="I136" s="101" t="str">
        <f>VLOOKUP(Table1[[#This Row],[Someone seems to care about me at work. ]],Key!$A$44:$B$49,2,FALSE)</f>
        <v>Not Applicable</v>
      </c>
      <c r="J136" s="101" t="str">
        <f>VLOOKUP(Table1[[#This Row],[I have the materials and resources needed to do my job well. ]],Key!$A$44:$B$49,2,FALSE)</f>
        <v>Not Applicable</v>
      </c>
      <c r="K136" s="101" t="str">
        <f>VLOOKUP(Table1[[#This Row],[Most days, I have a manageable workload.]],Key!$A$44:$B$49,2,FALSE)</f>
        <v>Not Applicable</v>
      </c>
      <c r="L136" s="101" t="str">
        <f>VLOOKUP(Table1[[#This Row],[I have the training and skills I need to do my best at work.]],Key!$A$44:$B$49,2,FALSE)</f>
        <v>Not Applicable</v>
      </c>
      <c r="M136" s="101" t="str">
        <f>VLOOKUP(Table1[[#This Row],[I understand how my daily work contributes to my school district’s mission. ]],Key!$A$44:$B$49,2,FALSE)</f>
        <v>Not Applicable</v>
      </c>
      <c r="N136" s="101" t="str">
        <f>VLOOKUP(Table1[[#This Row],[My district’s mission and values are reflected in the actions of district leaders.]],Key!$A$44:$B$49,2,FALSE)</f>
        <v>Not Applicable</v>
      </c>
      <c r="O136" s="101" t="str">
        <f>VLOOKUP(Table1[[#This Row],[My district’s mission and values are reflected in the actions of school leaders.]],Key!$A$44:$B$49,2,FALSE)</f>
        <v>Not Applicable</v>
      </c>
      <c r="P136" s="101" t="str">
        <f>VLOOKUP(Table1[[#This Row],[I am treated fairly by district leaders.]],Key!$A$44:$B$49,2,FALSE)</f>
        <v>Not Applicable</v>
      </c>
      <c r="Q136" s="101" t="str">
        <f>VLOOKUP(Table1[[#This Row],[I am treated fairly by school leaders.]],Key!$A$44:$B$49,2,FALSE)</f>
        <v>Not Applicable</v>
      </c>
      <c r="R136" s="101" t="str">
        <f>VLOOKUP(Table1[[#This Row],[I am treated fairly by my colleagues.]],Key!$A$44:$B$49,2,FALSE)</f>
        <v>Not Applicable</v>
      </c>
      <c r="S136" s="101" t="str">
        <f>VLOOKUP(Table1[[#This Row],[I have ownership and control over my work.]],Key!$A$44:$B$49,2,FALSE)</f>
        <v>Not Applicable</v>
      </c>
      <c r="T136" s="101" t="str">
        <f>VLOOKUP(Table1[[#This Row],[My opinions are heard and valued by district leaders.]],Key!$A$44:$B$49,2,FALSE)</f>
        <v>Not Applicable</v>
      </c>
      <c r="U136" s="101" t="str">
        <f>VLOOKUP(Table1[[#This Row],[My opinions are heard and valued by school leaders.]],Key!$A$44:$B$49,2,FALSE)</f>
        <v>Not Applicable</v>
      </c>
      <c r="V136" s="101" t="str">
        <f>VLOOKUP(Table1[[#This Row],[In my current role, I get to do what I do best every day.]],Key!$A$44:$B$49,2,FALSE)</f>
        <v>Not Applicable</v>
      </c>
      <c r="W136" s="101" t="str">
        <f>VLOOKUP(Table1[[#This Row],[District staff are recognized for excellent work by district leaders.]],Key!$A$44:$B$49,2,FALSE)</f>
        <v>Not Applicable</v>
      </c>
      <c r="X136" s="101" t="str">
        <f>VLOOKUP(Table1[[#This Row],[District staff are recognized for excellent work by school leaders.]],Key!$A$44:$B$49,2,FALSE)</f>
        <v>Not Applicable</v>
      </c>
      <c r="Y136" s="101" t="str">
        <f>VLOOKUP(Table1[[#This Row],[I feel valued for my work as a district employee.]],Key!$A$44:$B$49,2,FALSE)</f>
        <v>Not Applicable</v>
      </c>
      <c r="Z136" s="101" t="str">
        <f>VLOOKUP(Table1[[#This Row],[In the past week, I’ve received recognition for doing my job well.]],Key!$A$44:$B$49,2,FALSE)</f>
        <v>Not Applicable</v>
      </c>
      <c r="AA136" s="101" t="str">
        <f>VLOOKUP(Table1[[#This Row],[In the past year, my district has provided opportunities for me to learn and grow as a district employee. ]],Key!$A$44:$B$49,2,FALSE)</f>
        <v>Not Applicable</v>
      </c>
      <c r="AB136" s="101" t="str">
        <f>VLOOKUP(Table1[[#This Row],[My direct supervisor supports my career aspirations and goals.]],Key!$A$44:$B$49,2,FALSE)</f>
        <v>Not Applicable</v>
      </c>
      <c r="AC136" s="101" t="str">
        <f>VLOOKUP(Table1[[#This Row],[I see a path for professional advancement in my district.]],Key!$A$44:$B$49,2,FALSE)</f>
        <v>Not Applicable</v>
      </c>
    </row>
    <row r="137" spans="1:29" ht="13.75" thickBot="1" x14ac:dyDescent="0.75">
      <c r="A137" s="5">
        <v>135</v>
      </c>
      <c r="B137" s="65" t="e">
        <f>Table1[[#This Row],[School Number]]</f>
        <v>#N/A</v>
      </c>
      <c r="C137" s="134">
        <f>Table1[[#This Row],[School Name]]</f>
        <v>0</v>
      </c>
      <c r="D137" s="101" t="str">
        <f>VLOOKUP(Table1[[#This Row],[How would you rate your overall satisfaction level with: My School District]],Key!$A$36:$B$41,2,FALSE)</f>
        <v>Not Applicable</v>
      </c>
      <c r="E137" s="101" t="str">
        <f>VLOOKUP(Table1[[#This Row],[How would you rate your overall satisfaction level with: My School]],Key!$A$36:$B$41,2,FALSE)</f>
        <v>Not Applicable</v>
      </c>
      <c r="F137" s="101" t="str">
        <f>VLOOKUP(Table1[[#This Row],[District leadership has communicated clear actions they will take in response to previous staff survey results.]],Key!$A$44:$B$49,2,FALSE)</f>
        <v>Not Applicable</v>
      </c>
      <c r="G137" s="101" t="str">
        <f>VLOOKUP(Table1[[#This Row],[I feel safe at school.]],Key!$A$44:$B$49,2,FALSE)</f>
        <v>Not Applicable</v>
      </c>
      <c r="H137" s="101" t="str">
        <f>VLOOKUP(Table1[[#This Row],[The benefits provided by my district meet my needs. ]],Key!$A$44:$B$49,2,FALSE)</f>
        <v>Not Applicable</v>
      </c>
      <c r="I137" s="101" t="str">
        <f>VLOOKUP(Table1[[#This Row],[Someone seems to care about me at work. ]],Key!$A$44:$B$49,2,FALSE)</f>
        <v>Not Applicable</v>
      </c>
      <c r="J137" s="101" t="str">
        <f>VLOOKUP(Table1[[#This Row],[I have the materials and resources needed to do my job well. ]],Key!$A$44:$B$49,2,FALSE)</f>
        <v>Not Applicable</v>
      </c>
      <c r="K137" s="101" t="str">
        <f>VLOOKUP(Table1[[#This Row],[Most days, I have a manageable workload.]],Key!$A$44:$B$49,2,FALSE)</f>
        <v>Not Applicable</v>
      </c>
      <c r="L137" s="101" t="str">
        <f>VLOOKUP(Table1[[#This Row],[I have the training and skills I need to do my best at work.]],Key!$A$44:$B$49,2,FALSE)</f>
        <v>Not Applicable</v>
      </c>
      <c r="M137" s="101" t="str">
        <f>VLOOKUP(Table1[[#This Row],[I understand how my daily work contributes to my school district’s mission. ]],Key!$A$44:$B$49,2,FALSE)</f>
        <v>Not Applicable</v>
      </c>
      <c r="N137" s="101" t="str">
        <f>VLOOKUP(Table1[[#This Row],[My district’s mission and values are reflected in the actions of district leaders.]],Key!$A$44:$B$49,2,FALSE)</f>
        <v>Not Applicable</v>
      </c>
      <c r="O137" s="101" t="str">
        <f>VLOOKUP(Table1[[#This Row],[My district’s mission and values are reflected in the actions of school leaders.]],Key!$A$44:$B$49,2,FALSE)</f>
        <v>Not Applicable</v>
      </c>
      <c r="P137" s="101" t="str">
        <f>VLOOKUP(Table1[[#This Row],[I am treated fairly by district leaders.]],Key!$A$44:$B$49,2,FALSE)</f>
        <v>Not Applicable</v>
      </c>
      <c r="Q137" s="101" t="str">
        <f>VLOOKUP(Table1[[#This Row],[I am treated fairly by school leaders.]],Key!$A$44:$B$49,2,FALSE)</f>
        <v>Not Applicable</v>
      </c>
      <c r="R137" s="101" t="str">
        <f>VLOOKUP(Table1[[#This Row],[I am treated fairly by my colleagues.]],Key!$A$44:$B$49,2,FALSE)</f>
        <v>Not Applicable</v>
      </c>
      <c r="S137" s="101" t="str">
        <f>VLOOKUP(Table1[[#This Row],[I have ownership and control over my work.]],Key!$A$44:$B$49,2,FALSE)</f>
        <v>Not Applicable</v>
      </c>
      <c r="T137" s="101" t="str">
        <f>VLOOKUP(Table1[[#This Row],[My opinions are heard and valued by district leaders.]],Key!$A$44:$B$49,2,FALSE)</f>
        <v>Not Applicable</v>
      </c>
      <c r="U137" s="101" t="str">
        <f>VLOOKUP(Table1[[#This Row],[My opinions are heard and valued by school leaders.]],Key!$A$44:$B$49,2,FALSE)</f>
        <v>Not Applicable</v>
      </c>
      <c r="V137" s="101" t="str">
        <f>VLOOKUP(Table1[[#This Row],[In my current role, I get to do what I do best every day.]],Key!$A$44:$B$49,2,FALSE)</f>
        <v>Not Applicable</v>
      </c>
      <c r="W137" s="101" t="str">
        <f>VLOOKUP(Table1[[#This Row],[District staff are recognized for excellent work by district leaders.]],Key!$A$44:$B$49,2,FALSE)</f>
        <v>Not Applicable</v>
      </c>
      <c r="X137" s="101" t="str">
        <f>VLOOKUP(Table1[[#This Row],[District staff are recognized for excellent work by school leaders.]],Key!$A$44:$B$49,2,FALSE)</f>
        <v>Not Applicable</v>
      </c>
      <c r="Y137" s="101" t="str">
        <f>VLOOKUP(Table1[[#This Row],[I feel valued for my work as a district employee.]],Key!$A$44:$B$49,2,FALSE)</f>
        <v>Not Applicable</v>
      </c>
      <c r="Z137" s="101" t="str">
        <f>VLOOKUP(Table1[[#This Row],[In the past week, I’ve received recognition for doing my job well.]],Key!$A$44:$B$49,2,FALSE)</f>
        <v>Not Applicable</v>
      </c>
      <c r="AA137" s="101" t="str">
        <f>VLOOKUP(Table1[[#This Row],[In the past year, my district has provided opportunities for me to learn and grow as a district employee. ]],Key!$A$44:$B$49,2,FALSE)</f>
        <v>Not Applicable</v>
      </c>
      <c r="AB137" s="101" t="str">
        <f>VLOOKUP(Table1[[#This Row],[My direct supervisor supports my career aspirations and goals.]],Key!$A$44:$B$49,2,FALSE)</f>
        <v>Not Applicable</v>
      </c>
      <c r="AC137" s="101" t="str">
        <f>VLOOKUP(Table1[[#This Row],[I see a path for professional advancement in my district.]],Key!$A$44:$B$49,2,FALSE)</f>
        <v>Not Applicable</v>
      </c>
    </row>
    <row r="138" spans="1:29" ht="13.75" thickBot="1" x14ac:dyDescent="0.75">
      <c r="A138" s="5">
        <v>136</v>
      </c>
      <c r="B138" s="65" t="e">
        <f>Table1[[#This Row],[School Number]]</f>
        <v>#N/A</v>
      </c>
      <c r="C138" s="134">
        <f>Table1[[#This Row],[School Name]]</f>
        <v>0</v>
      </c>
      <c r="D138" s="101" t="str">
        <f>VLOOKUP(Table1[[#This Row],[How would you rate your overall satisfaction level with: My School District]],Key!$A$36:$B$41,2,FALSE)</f>
        <v>Not Applicable</v>
      </c>
      <c r="E138" s="101" t="str">
        <f>VLOOKUP(Table1[[#This Row],[How would you rate your overall satisfaction level with: My School]],Key!$A$36:$B$41,2,FALSE)</f>
        <v>Not Applicable</v>
      </c>
      <c r="F138" s="101" t="str">
        <f>VLOOKUP(Table1[[#This Row],[District leadership has communicated clear actions they will take in response to previous staff survey results.]],Key!$A$44:$B$49,2,FALSE)</f>
        <v>Not Applicable</v>
      </c>
      <c r="G138" s="101" t="str">
        <f>VLOOKUP(Table1[[#This Row],[I feel safe at school.]],Key!$A$44:$B$49,2,FALSE)</f>
        <v>Not Applicable</v>
      </c>
      <c r="H138" s="101" t="str">
        <f>VLOOKUP(Table1[[#This Row],[The benefits provided by my district meet my needs. ]],Key!$A$44:$B$49,2,FALSE)</f>
        <v>Not Applicable</v>
      </c>
      <c r="I138" s="101" t="str">
        <f>VLOOKUP(Table1[[#This Row],[Someone seems to care about me at work. ]],Key!$A$44:$B$49,2,FALSE)</f>
        <v>Not Applicable</v>
      </c>
      <c r="J138" s="101" t="str">
        <f>VLOOKUP(Table1[[#This Row],[I have the materials and resources needed to do my job well. ]],Key!$A$44:$B$49,2,FALSE)</f>
        <v>Not Applicable</v>
      </c>
      <c r="K138" s="101" t="str">
        <f>VLOOKUP(Table1[[#This Row],[Most days, I have a manageable workload.]],Key!$A$44:$B$49,2,FALSE)</f>
        <v>Not Applicable</v>
      </c>
      <c r="L138" s="101" t="str">
        <f>VLOOKUP(Table1[[#This Row],[I have the training and skills I need to do my best at work.]],Key!$A$44:$B$49,2,FALSE)</f>
        <v>Not Applicable</v>
      </c>
      <c r="M138" s="101" t="str">
        <f>VLOOKUP(Table1[[#This Row],[I understand how my daily work contributes to my school district’s mission. ]],Key!$A$44:$B$49,2,FALSE)</f>
        <v>Not Applicable</v>
      </c>
      <c r="N138" s="101" t="str">
        <f>VLOOKUP(Table1[[#This Row],[My district’s mission and values are reflected in the actions of district leaders.]],Key!$A$44:$B$49,2,FALSE)</f>
        <v>Not Applicable</v>
      </c>
      <c r="O138" s="101" t="str">
        <f>VLOOKUP(Table1[[#This Row],[My district’s mission and values are reflected in the actions of school leaders.]],Key!$A$44:$B$49,2,FALSE)</f>
        <v>Not Applicable</v>
      </c>
      <c r="P138" s="101" t="str">
        <f>VLOOKUP(Table1[[#This Row],[I am treated fairly by district leaders.]],Key!$A$44:$B$49,2,FALSE)</f>
        <v>Not Applicable</v>
      </c>
      <c r="Q138" s="101" t="str">
        <f>VLOOKUP(Table1[[#This Row],[I am treated fairly by school leaders.]],Key!$A$44:$B$49,2,FALSE)</f>
        <v>Not Applicable</v>
      </c>
      <c r="R138" s="101" t="str">
        <f>VLOOKUP(Table1[[#This Row],[I am treated fairly by my colleagues.]],Key!$A$44:$B$49,2,FALSE)</f>
        <v>Not Applicable</v>
      </c>
      <c r="S138" s="101" t="str">
        <f>VLOOKUP(Table1[[#This Row],[I have ownership and control over my work.]],Key!$A$44:$B$49,2,FALSE)</f>
        <v>Not Applicable</v>
      </c>
      <c r="T138" s="101" t="str">
        <f>VLOOKUP(Table1[[#This Row],[My opinions are heard and valued by district leaders.]],Key!$A$44:$B$49,2,FALSE)</f>
        <v>Not Applicable</v>
      </c>
      <c r="U138" s="101" t="str">
        <f>VLOOKUP(Table1[[#This Row],[My opinions are heard and valued by school leaders.]],Key!$A$44:$B$49,2,FALSE)</f>
        <v>Not Applicable</v>
      </c>
      <c r="V138" s="101" t="str">
        <f>VLOOKUP(Table1[[#This Row],[In my current role, I get to do what I do best every day.]],Key!$A$44:$B$49,2,FALSE)</f>
        <v>Not Applicable</v>
      </c>
      <c r="W138" s="101" t="str">
        <f>VLOOKUP(Table1[[#This Row],[District staff are recognized for excellent work by district leaders.]],Key!$A$44:$B$49,2,FALSE)</f>
        <v>Not Applicable</v>
      </c>
      <c r="X138" s="101" t="str">
        <f>VLOOKUP(Table1[[#This Row],[District staff are recognized for excellent work by school leaders.]],Key!$A$44:$B$49,2,FALSE)</f>
        <v>Not Applicable</v>
      </c>
      <c r="Y138" s="101" t="str">
        <f>VLOOKUP(Table1[[#This Row],[I feel valued for my work as a district employee.]],Key!$A$44:$B$49,2,FALSE)</f>
        <v>Not Applicable</v>
      </c>
      <c r="Z138" s="101" t="str">
        <f>VLOOKUP(Table1[[#This Row],[In the past week, I’ve received recognition for doing my job well.]],Key!$A$44:$B$49,2,FALSE)</f>
        <v>Not Applicable</v>
      </c>
      <c r="AA138" s="101" t="str">
        <f>VLOOKUP(Table1[[#This Row],[In the past year, my district has provided opportunities for me to learn and grow as a district employee. ]],Key!$A$44:$B$49,2,FALSE)</f>
        <v>Not Applicable</v>
      </c>
      <c r="AB138" s="101" t="str">
        <f>VLOOKUP(Table1[[#This Row],[My direct supervisor supports my career aspirations and goals.]],Key!$A$44:$B$49,2,FALSE)</f>
        <v>Not Applicable</v>
      </c>
      <c r="AC138" s="101" t="str">
        <f>VLOOKUP(Table1[[#This Row],[I see a path for professional advancement in my district.]],Key!$A$44:$B$49,2,FALSE)</f>
        <v>Not Applicable</v>
      </c>
    </row>
    <row r="139" spans="1:29" ht="13.75" thickBot="1" x14ac:dyDescent="0.75">
      <c r="A139" s="5">
        <v>137</v>
      </c>
      <c r="B139" s="65" t="e">
        <f>Table1[[#This Row],[School Number]]</f>
        <v>#N/A</v>
      </c>
      <c r="C139" s="134">
        <f>Table1[[#This Row],[School Name]]</f>
        <v>0</v>
      </c>
      <c r="D139" s="101" t="str">
        <f>VLOOKUP(Table1[[#This Row],[How would you rate your overall satisfaction level with: My School District]],Key!$A$36:$B$41,2,FALSE)</f>
        <v>Not Applicable</v>
      </c>
      <c r="E139" s="101" t="str">
        <f>VLOOKUP(Table1[[#This Row],[How would you rate your overall satisfaction level with: My School]],Key!$A$36:$B$41,2,FALSE)</f>
        <v>Not Applicable</v>
      </c>
      <c r="F139" s="101" t="str">
        <f>VLOOKUP(Table1[[#This Row],[District leadership has communicated clear actions they will take in response to previous staff survey results.]],Key!$A$44:$B$49,2,FALSE)</f>
        <v>Not Applicable</v>
      </c>
      <c r="G139" s="101" t="str">
        <f>VLOOKUP(Table1[[#This Row],[I feel safe at school.]],Key!$A$44:$B$49,2,FALSE)</f>
        <v>Not Applicable</v>
      </c>
      <c r="H139" s="101" t="str">
        <f>VLOOKUP(Table1[[#This Row],[The benefits provided by my district meet my needs. ]],Key!$A$44:$B$49,2,FALSE)</f>
        <v>Not Applicable</v>
      </c>
      <c r="I139" s="101" t="str">
        <f>VLOOKUP(Table1[[#This Row],[Someone seems to care about me at work. ]],Key!$A$44:$B$49,2,FALSE)</f>
        <v>Not Applicable</v>
      </c>
      <c r="J139" s="101" t="str">
        <f>VLOOKUP(Table1[[#This Row],[I have the materials and resources needed to do my job well. ]],Key!$A$44:$B$49,2,FALSE)</f>
        <v>Not Applicable</v>
      </c>
      <c r="K139" s="101" t="str">
        <f>VLOOKUP(Table1[[#This Row],[Most days, I have a manageable workload.]],Key!$A$44:$B$49,2,FALSE)</f>
        <v>Not Applicable</v>
      </c>
      <c r="L139" s="101" t="str">
        <f>VLOOKUP(Table1[[#This Row],[I have the training and skills I need to do my best at work.]],Key!$A$44:$B$49,2,FALSE)</f>
        <v>Not Applicable</v>
      </c>
      <c r="M139" s="101" t="str">
        <f>VLOOKUP(Table1[[#This Row],[I understand how my daily work contributes to my school district’s mission. ]],Key!$A$44:$B$49,2,FALSE)</f>
        <v>Not Applicable</v>
      </c>
      <c r="N139" s="101" t="str">
        <f>VLOOKUP(Table1[[#This Row],[My district’s mission and values are reflected in the actions of district leaders.]],Key!$A$44:$B$49,2,FALSE)</f>
        <v>Not Applicable</v>
      </c>
      <c r="O139" s="101" t="str">
        <f>VLOOKUP(Table1[[#This Row],[My district’s mission and values are reflected in the actions of school leaders.]],Key!$A$44:$B$49,2,FALSE)</f>
        <v>Not Applicable</v>
      </c>
      <c r="P139" s="101" t="str">
        <f>VLOOKUP(Table1[[#This Row],[I am treated fairly by district leaders.]],Key!$A$44:$B$49,2,FALSE)</f>
        <v>Not Applicable</v>
      </c>
      <c r="Q139" s="101" t="str">
        <f>VLOOKUP(Table1[[#This Row],[I am treated fairly by school leaders.]],Key!$A$44:$B$49,2,FALSE)</f>
        <v>Not Applicable</v>
      </c>
      <c r="R139" s="101" t="str">
        <f>VLOOKUP(Table1[[#This Row],[I am treated fairly by my colleagues.]],Key!$A$44:$B$49,2,FALSE)</f>
        <v>Not Applicable</v>
      </c>
      <c r="S139" s="101" t="str">
        <f>VLOOKUP(Table1[[#This Row],[I have ownership and control over my work.]],Key!$A$44:$B$49,2,FALSE)</f>
        <v>Not Applicable</v>
      </c>
      <c r="T139" s="101" t="str">
        <f>VLOOKUP(Table1[[#This Row],[My opinions are heard and valued by district leaders.]],Key!$A$44:$B$49,2,FALSE)</f>
        <v>Not Applicable</v>
      </c>
      <c r="U139" s="101" t="str">
        <f>VLOOKUP(Table1[[#This Row],[My opinions are heard and valued by school leaders.]],Key!$A$44:$B$49,2,FALSE)</f>
        <v>Not Applicable</v>
      </c>
      <c r="V139" s="101" t="str">
        <f>VLOOKUP(Table1[[#This Row],[In my current role, I get to do what I do best every day.]],Key!$A$44:$B$49,2,FALSE)</f>
        <v>Not Applicable</v>
      </c>
      <c r="W139" s="101" t="str">
        <f>VLOOKUP(Table1[[#This Row],[District staff are recognized for excellent work by district leaders.]],Key!$A$44:$B$49,2,FALSE)</f>
        <v>Not Applicable</v>
      </c>
      <c r="X139" s="101" t="str">
        <f>VLOOKUP(Table1[[#This Row],[District staff are recognized for excellent work by school leaders.]],Key!$A$44:$B$49,2,FALSE)</f>
        <v>Not Applicable</v>
      </c>
      <c r="Y139" s="101" t="str">
        <f>VLOOKUP(Table1[[#This Row],[I feel valued for my work as a district employee.]],Key!$A$44:$B$49,2,FALSE)</f>
        <v>Not Applicable</v>
      </c>
      <c r="Z139" s="101" t="str">
        <f>VLOOKUP(Table1[[#This Row],[In the past week, I’ve received recognition for doing my job well.]],Key!$A$44:$B$49,2,FALSE)</f>
        <v>Not Applicable</v>
      </c>
      <c r="AA139" s="101" t="str">
        <f>VLOOKUP(Table1[[#This Row],[In the past year, my district has provided opportunities for me to learn and grow as a district employee. ]],Key!$A$44:$B$49,2,FALSE)</f>
        <v>Not Applicable</v>
      </c>
      <c r="AB139" s="101" t="str">
        <f>VLOOKUP(Table1[[#This Row],[My direct supervisor supports my career aspirations and goals.]],Key!$A$44:$B$49,2,FALSE)</f>
        <v>Not Applicable</v>
      </c>
      <c r="AC139" s="101" t="str">
        <f>VLOOKUP(Table1[[#This Row],[I see a path for professional advancement in my district.]],Key!$A$44:$B$49,2,FALSE)</f>
        <v>Not Applicable</v>
      </c>
    </row>
    <row r="140" spans="1:29" ht="13.75" thickBot="1" x14ac:dyDescent="0.75">
      <c r="A140" s="5">
        <v>138</v>
      </c>
      <c r="B140" s="65" t="e">
        <f>Table1[[#This Row],[School Number]]</f>
        <v>#N/A</v>
      </c>
      <c r="C140" s="134">
        <f>Table1[[#This Row],[School Name]]</f>
        <v>0</v>
      </c>
      <c r="D140" s="101" t="str">
        <f>VLOOKUP(Table1[[#This Row],[How would you rate your overall satisfaction level with: My School District]],Key!$A$36:$B$41,2,FALSE)</f>
        <v>Not Applicable</v>
      </c>
      <c r="E140" s="101" t="str">
        <f>VLOOKUP(Table1[[#This Row],[How would you rate your overall satisfaction level with: My School]],Key!$A$36:$B$41,2,FALSE)</f>
        <v>Not Applicable</v>
      </c>
      <c r="F140" s="101" t="str">
        <f>VLOOKUP(Table1[[#This Row],[District leadership has communicated clear actions they will take in response to previous staff survey results.]],Key!$A$44:$B$49,2,FALSE)</f>
        <v>Not Applicable</v>
      </c>
      <c r="G140" s="101" t="str">
        <f>VLOOKUP(Table1[[#This Row],[I feel safe at school.]],Key!$A$44:$B$49,2,FALSE)</f>
        <v>Not Applicable</v>
      </c>
      <c r="H140" s="101" t="str">
        <f>VLOOKUP(Table1[[#This Row],[The benefits provided by my district meet my needs. ]],Key!$A$44:$B$49,2,FALSE)</f>
        <v>Not Applicable</v>
      </c>
      <c r="I140" s="101" t="str">
        <f>VLOOKUP(Table1[[#This Row],[Someone seems to care about me at work. ]],Key!$A$44:$B$49,2,FALSE)</f>
        <v>Not Applicable</v>
      </c>
      <c r="J140" s="101" t="str">
        <f>VLOOKUP(Table1[[#This Row],[I have the materials and resources needed to do my job well. ]],Key!$A$44:$B$49,2,FALSE)</f>
        <v>Not Applicable</v>
      </c>
      <c r="K140" s="101" t="str">
        <f>VLOOKUP(Table1[[#This Row],[Most days, I have a manageable workload.]],Key!$A$44:$B$49,2,FALSE)</f>
        <v>Not Applicable</v>
      </c>
      <c r="L140" s="101" t="str">
        <f>VLOOKUP(Table1[[#This Row],[I have the training and skills I need to do my best at work.]],Key!$A$44:$B$49,2,FALSE)</f>
        <v>Not Applicable</v>
      </c>
      <c r="M140" s="101" t="str">
        <f>VLOOKUP(Table1[[#This Row],[I understand how my daily work contributes to my school district’s mission. ]],Key!$A$44:$B$49,2,FALSE)</f>
        <v>Not Applicable</v>
      </c>
      <c r="N140" s="101" t="str">
        <f>VLOOKUP(Table1[[#This Row],[My district’s mission and values are reflected in the actions of district leaders.]],Key!$A$44:$B$49,2,FALSE)</f>
        <v>Not Applicable</v>
      </c>
      <c r="O140" s="101" t="str">
        <f>VLOOKUP(Table1[[#This Row],[My district’s mission and values are reflected in the actions of school leaders.]],Key!$A$44:$B$49,2,FALSE)</f>
        <v>Not Applicable</v>
      </c>
      <c r="P140" s="101" t="str">
        <f>VLOOKUP(Table1[[#This Row],[I am treated fairly by district leaders.]],Key!$A$44:$B$49,2,FALSE)</f>
        <v>Not Applicable</v>
      </c>
      <c r="Q140" s="101" t="str">
        <f>VLOOKUP(Table1[[#This Row],[I am treated fairly by school leaders.]],Key!$A$44:$B$49,2,FALSE)</f>
        <v>Not Applicable</v>
      </c>
      <c r="R140" s="101" t="str">
        <f>VLOOKUP(Table1[[#This Row],[I am treated fairly by my colleagues.]],Key!$A$44:$B$49,2,FALSE)</f>
        <v>Not Applicable</v>
      </c>
      <c r="S140" s="101" t="str">
        <f>VLOOKUP(Table1[[#This Row],[I have ownership and control over my work.]],Key!$A$44:$B$49,2,FALSE)</f>
        <v>Not Applicable</v>
      </c>
      <c r="T140" s="101" t="str">
        <f>VLOOKUP(Table1[[#This Row],[My opinions are heard and valued by district leaders.]],Key!$A$44:$B$49,2,FALSE)</f>
        <v>Not Applicable</v>
      </c>
      <c r="U140" s="101" t="str">
        <f>VLOOKUP(Table1[[#This Row],[My opinions are heard and valued by school leaders.]],Key!$A$44:$B$49,2,FALSE)</f>
        <v>Not Applicable</v>
      </c>
      <c r="V140" s="101" t="str">
        <f>VLOOKUP(Table1[[#This Row],[In my current role, I get to do what I do best every day.]],Key!$A$44:$B$49,2,FALSE)</f>
        <v>Not Applicable</v>
      </c>
      <c r="W140" s="101" t="str">
        <f>VLOOKUP(Table1[[#This Row],[District staff are recognized for excellent work by district leaders.]],Key!$A$44:$B$49,2,FALSE)</f>
        <v>Not Applicable</v>
      </c>
      <c r="X140" s="101" t="str">
        <f>VLOOKUP(Table1[[#This Row],[District staff are recognized for excellent work by school leaders.]],Key!$A$44:$B$49,2,FALSE)</f>
        <v>Not Applicable</v>
      </c>
      <c r="Y140" s="101" t="str">
        <f>VLOOKUP(Table1[[#This Row],[I feel valued for my work as a district employee.]],Key!$A$44:$B$49,2,FALSE)</f>
        <v>Not Applicable</v>
      </c>
      <c r="Z140" s="101" t="str">
        <f>VLOOKUP(Table1[[#This Row],[In the past week, I’ve received recognition for doing my job well.]],Key!$A$44:$B$49,2,FALSE)</f>
        <v>Not Applicable</v>
      </c>
      <c r="AA140" s="101" t="str">
        <f>VLOOKUP(Table1[[#This Row],[In the past year, my district has provided opportunities for me to learn and grow as a district employee. ]],Key!$A$44:$B$49,2,FALSE)</f>
        <v>Not Applicable</v>
      </c>
      <c r="AB140" s="101" t="str">
        <f>VLOOKUP(Table1[[#This Row],[My direct supervisor supports my career aspirations and goals.]],Key!$A$44:$B$49,2,FALSE)</f>
        <v>Not Applicable</v>
      </c>
      <c r="AC140" s="101" t="str">
        <f>VLOOKUP(Table1[[#This Row],[I see a path for professional advancement in my district.]],Key!$A$44:$B$49,2,FALSE)</f>
        <v>Not Applicable</v>
      </c>
    </row>
    <row r="141" spans="1:29" ht="13.75" thickBot="1" x14ac:dyDescent="0.75">
      <c r="A141" s="5">
        <v>139</v>
      </c>
      <c r="B141" s="65" t="e">
        <f>Table1[[#This Row],[School Number]]</f>
        <v>#N/A</v>
      </c>
      <c r="C141" s="134">
        <f>Table1[[#This Row],[School Name]]</f>
        <v>0</v>
      </c>
      <c r="D141" s="101" t="str">
        <f>VLOOKUP(Table1[[#This Row],[How would you rate your overall satisfaction level with: My School District]],Key!$A$36:$B$41,2,FALSE)</f>
        <v>Not Applicable</v>
      </c>
      <c r="E141" s="101" t="str">
        <f>VLOOKUP(Table1[[#This Row],[How would you rate your overall satisfaction level with: My School]],Key!$A$36:$B$41,2,FALSE)</f>
        <v>Not Applicable</v>
      </c>
      <c r="F141" s="101" t="str">
        <f>VLOOKUP(Table1[[#This Row],[District leadership has communicated clear actions they will take in response to previous staff survey results.]],Key!$A$44:$B$49,2,FALSE)</f>
        <v>Not Applicable</v>
      </c>
      <c r="G141" s="101" t="str">
        <f>VLOOKUP(Table1[[#This Row],[I feel safe at school.]],Key!$A$44:$B$49,2,FALSE)</f>
        <v>Not Applicable</v>
      </c>
      <c r="H141" s="101" t="str">
        <f>VLOOKUP(Table1[[#This Row],[The benefits provided by my district meet my needs. ]],Key!$A$44:$B$49,2,FALSE)</f>
        <v>Not Applicable</v>
      </c>
      <c r="I141" s="101" t="str">
        <f>VLOOKUP(Table1[[#This Row],[Someone seems to care about me at work. ]],Key!$A$44:$B$49,2,FALSE)</f>
        <v>Not Applicable</v>
      </c>
      <c r="J141" s="101" t="str">
        <f>VLOOKUP(Table1[[#This Row],[I have the materials and resources needed to do my job well. ]],Key!$A$44:$B$49,2,FALSE)</f>
        <v>Not Applicable</v>
      </c>
      <c r="K141" s="101" t="str">
        <f>VLOOKUP(Table1[[#This Row],[Most days, I have a manageable workload.]],Key!$A$44:$B$49,2,FALSE)</f>
        <v>Not Applicable</v>
      </c>
      <c r="L141" s="101" t="str">
        <f>VLOOKUP(Table1[[#This Row],[I have the training and skills I need to do my best at work.]],Key!$A$44:$B$49,2,FALSE)</f>
        <v>Not Applicable</v>
      </c>
      <c r="M141" s="101" t="str">
        <f>VLOOKUP(Table1[[#This Row],[I understand how my daily work contributes to my school district’s mission. ]],Key!$A$44:$B$49,2,FALSE)</f>
        <v>Not Applicable</v>
      </c>
      <c r="N141" s="101" t="str">
        <f>VLOOKUP(Table1[[#This Row],[My district’s mission and values are reflected in the actions of district leaders.]],Key!$A$44:$B$49,2,FALSE)</f>
        <v>Not Applicable</v>
      </c>
      <c r="O141" s="101" t="str">
        <f>VLOOKUP(Table1[[#This Row],[My district’s mission and values are reflected in the actions of school leaders.]],Key!$A$44:$B$49,2,FALSE)</f>
        <v>Not Applicable</v>
      </c>
      <c r="P141" s="101" t="str">
        <f>VLOOKUP(Table1[[#This Row],[I am treated fairly by district leaders.]],Key!$A$44:$B$49,2,FALSE)</f>
        <v>Not Applicable</v>
      </c>
      <c r="Q141" s="101" t="str">
        <f>VLOOKUP(Table1[[#This Row],[I am treated fairly by school leaders.]],Key!$A$44:$B$49,2,FALSE)</f>
        <v>Not Applicable</v>
      </c>
      <c r="R141" s="101" t="str">
        <f>VLOOKUP(Table1[[#This Row],[I am treated fairly by my colleagues.]],Key!$A$44:$B$49,2,FALSE)</f>
        <v>Not Applicable</v>
      </c>
      <c r="S141" s="101" t="str">
        <f>VLOOKUP(Table1[[#This Row],[I have ownership and control over my work.]],Key!$A$44:$B$49,2,FALSE)</f>
        <v>Not Applicable</v>
      </c>
      <c r="T141" s="101" t="str">
        <f>VLOOKUP(Table1[[#This Row],[My opinions are heard and valued by district leaders.]],Key!$A$44:$B$49,2,FALSE)</f>
        <v>Not Applicable</v>
      </c>
      <c r="U141" s="101" t="str">
        <f>VLOOKUP(Table1[[#This Row],[My opinions are heard and valued by school leaders.]],Key!$A$44:$B$49,2,FALSE)</f>
        <v>Not Applicable</v>
      </c>
      <c r="V141" s="101" t="str">
        <f>VLOOKUP(Table1[[#This Row],[In my current role, I get to do what I do best every day.]],Key!$A$44:$B$49,2,FALSE)</f>
        <v>Not Applicable</v>
      </c>
      <c r="W141" s="101" t="str">
        <f>VLOOKUP(Table1[[#This Row],[District staff are recognized for excellent work by district leaders.]],Key!$A$44:$B$49,2,FALSE)</f>
        <v>Not Applicable</v>
      </c>
      <c r="X141" s="101" t="str">
        <f>VLOOKUP(Table1[[#This Row],[District staff are recognized for excellent work by school leaders.]],Key!$A$44:$B$49,2,FALSE)</f>
        <v>Not Applicable</v>
      </c>
      <c r="Y141" s="101" t="str">
        <f>VLOOKUP(Table1[[#This Row],[I feel valued for my work as a district employee.]],Key!$A$44:$B$49,2,FALSE)</f>
        <v>Not Applicable</v>
      </c>
      <c r="Z141" s="101" t="str">
        <f>VLOOKUP(Table1[[#This Row],[In the past week, I’ve received recognition for doing my job well.]],Key!$A$44:$B$49,2,FALSE)</f>
        <v>Not Applicable</v>
      </c>
      <c r="AA141" s="101" t="str">
        <f>VLOOKUP(Table1[[#This Row],[In the past year, my district has provided opportunities for me to learn and grow as a district employee. ]],Key!$A$44:$B$49,2,FALSE)</f>
        <v>Not Applicable</v>
      </c>
      <c r="AB141" s="101" t="str">
        <f>VLOOKUP(Table1[[#This Row],[My direct supervisor supports my career aspirations and goals.]],Key!$A$44:$B$49,2,FALSE)</f>
        <v>Not Applicable</v>
      </c>
      <c r="AC141" s="101" t="str">
        <f>VLOOKUP(Table1[[#This Row],[I see a path for professional advancement in my district.]],Key!$A$44:$B$49,2,FALSE)</f>
        <v>Not Applicable</v>
      </c>
    </row>
    <row r="142" spans="1:29" ht="13.75" thickBot="1" x14ac:dyDescent="0.75">
      <c r="A142" s="5">
        <v>140</v>
      </c>
      <c r="B142" s="65" t="e">
        <f>Table1[[#This Row],[School Number]]</f>
        <v>#N/A</v>
      </c>
      <c r="C142" s="134">
        <f>Table1[[#This Row],[School Name]]</f>
        <v>0</v>
      </c>
      <c r="D142" s="101" t="str">
        <f>VLOOKUP(Table1[[#This Row],[How would you rate your overall satisfaction level with: My School District]],Key!$A$36:$B$41,2,FALSE)</f>
        <v>Not Applicable</v>
      </c>
      <c r="E142" s="101" t="str">
        <f>VLOOKUP(Table1[[#This Row],[How would you rate your overall satisfaction level with: My School]],Key!$A$36:$B$41,2,FALSE)</f>
        <v>Not Applicable</v>
      </c>
      <c r="F142" s="101" t="str">
        <f>VLOOKUP(Table1[[#This Row],[District leadership has communicated clear actions they will take in response to previous staff survey results.]],Key!$A$44:$B$49,2,FALSE)</f>
        <v>Not Applicable</v>
      </c>
      <c r="G142" s="101" t="str">
        <f>VLOOKUP(Table1[[#This Row],[I feel safe at school.]],Key!$A$44:$B$49,2,FALSE)</f>
        <v>Not Applicable</v>
      </c>
      <c r="H142" s="101" t="str">
        <f>VLOOKUP(Table1[[#This Row],[The benefits provided by my district meet my needs. ]],Key!$A$44:$B$49,2,FALSE)</f>
        <v>Not Applicable</v>
      </c>
      <c r="I142" s="101" t="str">
        <f>VLOOKUP(Table1[[#This Row],[Someone seems to care about me at work. ]],Key!$A$44:$B$49,2,FALSE)</f>
        <v>Not Applicable</v>
      </c>
      <c r="J142" s="101" t="str">
        <f>VLOOKUP(Table1[[#This Row],[I have the materials and resources needed to do my job well. ]],Key!$A$44:$B$49,2,FALSE)</f>
        <v>Not Applicable</v>
      </c>
      <c r="K142" s="101" t="str">
        <f>VLOOKUP(Table1[[#This Row],[Most days, I have a manageable workload.]],Key!$A$44:$B$49,2,FALSE)</f>
        <v>Not Applicable</v>
      </c>
      <c r="L142" s="101" t="str">
        <f>VLOOKUP(Table1[[#This Row],[I have the training and skills I need to do my best at work.]],Key!$A$44:$B$49,2,FALSE)</f>
        <v>Not Applicable</v>
      </c>
      <c r="M142" s="101" t="str">
        <f>VLOOKUP(Table1[[#This Row],[I understand how my daily work contributes to my school district’s mission. ]],Key!$A$44:$B$49,2,FALSE)</f>
        <v>Not Applicable</v>
      </c>
      <c r="N142" s="101" t="str">
        <f>VLOOKUP(Table1[[#This Row],[My district’s mission and values are reflected in the actions of district leaders.]],Key!$A$44:$B$49,2,FALSE)</f>
        <v>Not Applicable</v>
      </c>
      <c r="O142" s="101" t="str">
        <f>VLOOKUP(Table1[[#This Row],[My district’s mission and values are reflected in the actions of school leaders.]],Key!$A$44:$B$49,2,FALSE)</f>
        <v>Not Applicable</v>
      </c>
      <c r="P142" s="101" t="str">
        <f>VLOOKUP(Table1[[#This Row],[I am treated fairly by district leaders.]],Key!$A$44:$B$49,2,FALSE)</f>
        <v>Not Applicable</v>
      </c>
      <c r="Q142" s="101" t="str">
        <f>VLOOKUP(Table1[[#This Row],[I am treated fairly by school leaders.]],Key!$A$44:$B$49,2,FALSE)</f>
        <v>Not Applicable</v>
      </c>
      <c r="R142" s="101" t="str">
        <f>VLOOKUP(Table1[[#This Row],[I am treated fairly by my colleagues.]],Key!$A$44:$B$49,2,FALSE)</f>
        <v>Not Applicable</v>
      </c>
      <c r="S142" s="101" t="str">
        <f>VLOOKUP(Table1[[#This Row],[I have ownership and control over my work.]],Key!$A$44:$B$49,2,FALSE)</f>
        <v>Not Applicable</v>
      </c>
      <c r="T142" s="101" t="str">
        <f>VLOOKUP(Table1[[#This Row],[My opinions are heard and valued by district leaders.]],Key!$A$44:$B$49,2,FALSE)</f>
        <v>Not Applicable</v>
      </c>
      <c r="U142" s="101" t="str">
        <f>VLOOKUP(Table1[[#This Row],[My opinions are heard and valued by school leaders.]],Key!$A$44:$B$49,2,FALSE)</f>
        <v>Not Applicable</v>
      </c>
      <c r="V142" s="101" t="str">
        <f>VLOOKUP(Table1[[#This Row],[In my current role, I get to do what I do best every day.]],Key!$A$44:$B$49,2,FALSE)</f>
        <v>Not Applicable</v>
      </c>
      <c r="W142" s="101" t="str">
        <f>VLOOKUP(Table1[[#This Row],[District staff are recognized for excellent work by district leaders.]],Key!$A$44:$B$49,2,FALSE)</f>
        <v>Not Applicable</v>
      </c>
      <c r="X142" s="101" t="str">
        <f>VLOOKUP(Table1[[#This Row],[District staff are recognized for excellent work by school leaders.]],Key!$A$44:$B$49,2,FALSE)</f>
        <v>Not Applicable</v>
      </c>
      <c r="Y142" s="101" t="str">
        <f>VLOOKUP(Table1[[#This Row],[I feel valued for my work as a district employee.]],Key!$A$44:$B$49,2,FALSE)</f>
        <v>Not Applicable</v>
      </c>
      <c r="Z142" s="101" t="str">
        <f>VLOOKUP(Table1[[#This Row],[In the past week, I’ve received recognition for doing my job well.]],Key!$A$44:$B$49,2,FALSE)</f>
        <v>Not Applicable</v>
      </c>
      <c r="AA142" s="101" t="str">
        <f>VLOOKUP(Table1[[#This Row],[In the past year, my district has provided opportunities for me to learn and grow as a district employee. ]],Key!$A$44:$B$49,2,FALSE)</f>
        <v>Not Applicable</v>
      </c>
      <c r="AB142" s="101" t="str">
        <f>VLOOKUP(Table1[[#This Row],[My direct supervisor supports my career aspirations and goals.]],Key!$A$44:$B$49,2,FALSE)</f>
        <v>Not Applicable</v>
      </c>
      <c r="AC142" s="101" t="str">
        <f>VLOOKUP(Table1[[#This Row],[I see a path for professional advancement in my district.]],Key!$A$44:$B$49,2,FALSE)</f>
        <v>Not Applicable</v>
      </c>
    </row>
    <row r="143" spans="1:29" ht="13.75" thickBot="1" x14ac:dyDescent="0.75">
      <c r="A143" s="5">
        <v>141</v>
      </c>
      <c r="B143" s="65" t="e">
        <f>Table1[[#This Row],[School Number]]</f>
        <v>#N/A</v>
      </c>
      <c r="C143" s="134">
        <f>Table1[[#This Row],[School Name]]</f>
        <v>0</v>
      </c>
      <c r="D143" s="101" t="str">
        <f>VLOOKUP(Table1[[#This Row],[How would you rate your overall satisfaction level with: My School District]],Key!$A$36:$B$41,2,FALSE)</f>
        <v>Not Applicable</v>
      </c>
      <c r="E143" s="101" t="str">
        <f>VLOOKUP(Table1[[#This Row],[How would you rate your overall satisfaction level with: My School]],Key!$A$36:$B$41,2,FALSE)</f>
        <v>Not Applicable</v>
      </c>
      <c r="F143" s="101" t="str">
        <f>VLOOKUP(Table1[[#This Row],[District leadership has communicated clear actions they will take in response to previous staff survey results.]],Key!$A$44:$B$49,2,FALSE)</f>
        <v>Not Applicable</v>
      </c>
      <c r="G143" s="101" t="str">
        <f>VLOOKUP(Table1[[#This Row],[I feel safe at school.]],Key!$A$44:$B$49,2,FALSE)</f>
        <v>Not Applicable</v>
      </c>
      <c r="H143" s="101" t="str">
        <f>VLOOKUP(Table1[[#This Row],[The benefits provided by my district meet my needs. ]],Key!$A$44:$B$49,2,FALSE)</f>
        <v>Not Applicable</v>
      </c>
      <c r="I143" s="101" t="str">
        <f>VLOOKUP(Table1[[#This Row],[Someone seems to care about me at work. ]],Key!$A$44:$B$49,2,FALSE)</f>
        <v>Not Applicable</v>
      </c>
      <c r="J143" s="101" t="str">
        <f>VLOOKUP(Table1[[#This Row],[I have the materials and resources needed to do my job well. ]],Key!$A$44:$B$49,2,FALSE)</f>
        <v>Not Applicable</v>
      </c>
      <c r="K143" s="101" t="str">
        <f>VLOOKUP(Table1[[#This Row],[Most days, I have a manageable workload.]],Key!$A$44:$B$49,2,FALSE)</f>
        <v>Not Applicable</v>
      </c>
      <c r="L143" s="101" t="str">
        <f>VLOOKUP(Table1[[#This Row],[I have the training and skills I need to do my best at work.]],Key!$A$44:$B$49,2,FALSE)</f>
        <v>Not Applicable</v>
      </c>
      <c r="M143" s="101" t="str">
        <f>VLOOKUP(Table1[[#This Row],[I understand how my daily work contributes to my school district’s mission. ]],Key!$A$44:$B$49,2,FALSE)</f>
        <v>Not Applicable</v>
      </c>
      <c r="N143" s="101" t="str">
        <f>VLOOKUP(Table1[[#This Row],[My district’s mission and values are reflected in the actions of district leaders.]],Key!$A$44:$B$49,2,FALSE)</f>
        <v>Not Applicable</v>
      </c>
      <c r="O143" s="101" t="str">
        <f>VLOOKUP(Table1[[#This Row],[My district’s mission and values are reflected in the actions of school leaders.]],Key!$A$44:$B$49,2,FALSE)</f>
        <v>Not Applicable</v>
      </c>
      <c r="P143" s="101" t="str">
        <f>VLOOKUP(Table1[[#This Row],[I am treated fairly by district leaders.]],Key!$A$44:$B$49,2,FALSE)</f>
        <v>Not Applicable</v>
      </c>
      <c r="Q143" s="101" t="str">
        <f>VLOOKUP(Table1[[#This Row],[I am treated fairly by school leaders.]],Key!$A$44:$B$49,2,FALSE)</f>
        <v>Not Applicable</v>
      </c>
      <c r="R143" s="101" t="str">
        <f>VLOOKUP(Table1[[#This Row],[I am treated fairly by my colleagues.]],Key!$A$44:$B$49,2,FALSE)</f>
        <v>Not Applicable</v>
      </c>
      <c r="S143" s="101" t="str">
        <f>VLOOKUP(Table1[[#This Row],[I have ownership and control over my work.]],Key!$A$44:$B$49,2,FALSE)</f>
        <v>Not Applicable</v>
      </c>
      <c r="T143" s="101" t="str">
        <f>VLOOKUP(Table1[[#This Row],[My opinions are heard and valued by district leaders.]],Key!$A$44:$B$49,2,FALSE)</f>
        <v>Not Applicable</v>
      </c>
      <c r="U143" s="101" t="str">
        <f>VLOOKUP(Table1[[#This Row],[My opinions are heard and valued by school leaders.]],Key!$A$44:$B$49,2,FALSE)</f>
        <v>Not Applicable</v>
      </c>
      <c r="V143" s="101" t="str">
        <f>VLOOKUP(Table1[[#This Row],[In my current role, I get to do what I do best every day.]],Key!$A$44:$B$49,2,FALSE)</f>
        <v>Not Applicable</v>
      </c>
      <c r="W143" s="101" t="str">
        <f>VLOOKUP(Table1[[#This Row],[District staff are recognized for excellent work by district leaders.]],Key!$A$44:$B$49,2,FALSE)</f>
        <v>Not Applicable</v>
      </c>
      <c r="X143" s="101" t="str">
        <f>VLOOKUP(Table1[[#This Row],[District staff are recognized for excellent work by school leaders.]],Key!$A$44:$B$49,2,FALSE)</f>
        <v>Not Applicable</v>
      </c>
      <c r="Y143" s="101" t="str">
        <f>VLOOKUP(Table1[[#This Row],[I feel valued for my work as a district employee.]],Key!$A$44:$B$49,2,FALSE)</f>
        <v>Not Applicable</v>
      </c>
      <c r="Z143" s="101" t="str">
        <f>VLOOKUP(Table1[[#This Row],[In the past week, I’ve received recognition for doing my job well.]],Key!$A$44:$B$49,2,FALSE)</f>
        <v>Not Applicable</v>
      </c>
      <c r="AA143" s="101" t="str">
        <f>VLOOKUP(Table1[[#This Row],[In the past year, my district has provided opportunities for me to learn and grow as a district employee. ]],Key!$A$44:$B$49,2,FALSE)</f>
        <v>Not Applicable</v>
      </c>
      <c r="AB143" s="101" t="str">
        <f>VLOOKUP(Table1[[#This Row],[My direct supervisor supports my career aspirations and goals.]],Key!$A$44:$B$49,2,FALSE)</f>
        <v>Not Applicable</v>
      </c>
      <c r="AC143" s="101" t="str">
        <f>VLOOKUP(Table1[[#This Row],[I see a path for professional advancement in my district.]],Key!$A$44:$B$49,2,FALSE)</f>
        <v>Not Applicable</v>
      </c>
    </row>
    <row r="144" spans="1:29" ht="13.75" thickBot="1" x14ac:dyDescent="0.75">
      <c r="A144" s="5">
        <v>142</v>
      </c>
      <c r="B144" s="65" t="e">
        <f>Table1[[#This Row],[School Number]]</f>
        <v>#N/A</v>
      </c>
      <c r="C144" s="134">
        <f>Table1[[#This Row],[School Name]]</f>
        <v>0</v>
      </c>
      <c r="D144" s="101" t="str">
        <f>VLOOKUP(Table1[[#This Row],[How would you rate your overall satisfaction level with: My School District]],Key!$A$36:$B$41,2,FALSE)</f>
        <v>Not Applicable</v>
      </c>
      <c r="E144" s="101" t="str">
        <f>VLOOKUP(Table1[[#This Row],[How would you rate your overall satisfaction level with: My School]],Key!$A$36:$B$41,2,FALSE)</f>
        <v>Not Applicable</v>
      </c>
      <c r="F144" s="101" t="str">
        <f>VLOOKUP(Table1[[#This Row],[District leadership has communicated clear actions they will take in response to previous staff survey results.]],Key!$A$44:$B$49,2,FALSE)</f>
        <v>Not Applicable</v>
      </c>
      <c r="G144" s="101" t="str">
        <f>VLOOKUP(Table1[[#This Row],[I feel safe at school.]],Key!$A$44:$B$49,2,FALSE)</f>
        <v>Not Applicable</v>
      </c>
      <c r="H144" s="101" t="str">
        <f>VLOOKUP(Table1[[#This Row],[The benefits provided by my district meet my needs. ]],Key!$A$44:$B$49,2,FALSE)</f>
        <v>Not Applicable</v>
      </c>
      <c r="I144" s="101" t="str">
        <f>VLOOKUP(Table1[[#This Row],[Someone seems to care about me at work. ]],Key!$A$44:$B$49,2,FALSE)</f>
        <v>Not Applicable</v>
      </c>
      <c r="J144" s="101" t="str">
        <f>VLOOKUP(Table1[[#This Row],[I have the materials and resources needed to do my job well. ]],Key!$A$44:$B$49,2,FALSE)</f>
        <v>Not Applicable</v>
      </c>
      <c r="K144" s="101" t="str">
        <f>VLOOKUP(Table1[[#This Row],[Most days, I have a manageable workload.]],Key!$A$44:$B$49,2,FALSE)</f>
        <v>Not Applicable</v>
      </c>
      <c r="L144" s="101" t="str">
        <f>VLOOKUP(Table1[[#This Row],[I have the training and skills I need to do my best at work.]],Key!$A$44:$B$49,2,FALSE)</f>
        <v>Not Applicable</v>
      </c>
      <c r="M144" s="101" t="str">
        <f>VLOOKUP(Table1[[#This Row],[I understand how my daily work contributes to my school district’s mission. ]],Key!$A$44:$B$49,2,FALSE)</f>
        <v>Not Applicable</v>
      </c>
      <c r="N144" s="101" t="str">
        <f>VLOOKUP(Table1[[#This Row],[My district’s mission and values are reflected in the actions of district leaders.]],Key!$A$44:$B$49,2,FALSE)</f>
        <v>Not Applicable</v>
      </c>
      <c r="O144" s="101" t="str">
        <f>VLOOKUP(Table1[[#This Row],[My district’s mission and values are reflected in the actions of school leaders.]],Key!$A$44:$B$49,2,FALSE)</f>
        <v>Not Applicable</v>
      </c>
      <c r="P144" s="101" t="str">
        <f>VLOOKUP(Table1[[#This Row],[I am treated fairly by district leaders.]],Key!$A$44:$B$49,2,FALSE)</f>
        <v>Not Applicable</v>
      </c>
      <c r="Q144" s="101" t="str">
        <f>VLOOKUP(Table1[[#This Row],[I am treated fairly by school leaders.]],Key!$A$44:$B$49,2,FALSE)</f>
        <v>Not Applicable</v>
      </c>
      <c r="R144" s="101" t="str">
        <f>VLOOKUP(Table1[[#This Row],[I am treated fairly by my colleagues.]],Key!$A$44:$B$49,2,FALSE)</f>
        <v>Not Applicable</v>
      </c>
      <c r="S144" s="101" t="str">
        <f>VLOOKUP(Table1[[#This Row],[I have ownership and control over my work.]],Key!$A$44:$B$49,2,FALSE)</f>
        <v>Not Applicable</v>
      </c>
      <c r="T144" s="101" t="str">
        <f>VLOOKUP(Table1[[#This Row],[My opinions are heard and valued by district leaders.]],Key!$A$44:$B$49,2,FALSE)</f>
        <v>Not Applicable</v>
      </c>
      <c r="U144" s="101" t="str">
        <f>VLOOKUP(Table1[[#This Row],[My opinions are heard and valued by school leaders.]],Key!$A$44:$B$49,2,FALSE)</f>
        <v>Not Applicable</v>
      </c>
      <c r="V144" s="101" t="str">
        <f>VLOOKUP(Table1[[#This Row],[In my current role, I get to do what I do best every day.]],Key!$A$44:$B$49,2,FALSE)</f>
        <v>Not Applicable</v>
      </c>
      <c r="W144" s="101" t="str">
        <f>VLOOKUP(Table1[[#This Row],[District staff are recognized for excellent work by district leaders.]],Key!$A$44:$B$49,2,FALSE)</f>
        <v>Not Applicable</v>
      </c>
      <c r="X144" s="101" t="str">
        <f>VLOOKUP(Table1[[#This Row],[District staff are recognized for excellent work by school leaders.]],Key!$A$44:$B$49,2,FALSE)</f>
        <v>Not Applicable</v>
      </c>
      <c r="Y144" s="101" t="str">
        <f>VLOOKUP(Table1[[#This Row],[I feel valued for my work as a district employee.]],Key!$A$44:$B$49,2,FALSE)</f>
        <v>Not Applicable</v>
      </c>
      <c r="Z144" s="101" t="str">
        <f>VLOOKUP(Table1[[#This Row],[In the past week, I’ve received recognition for doing my job well.]],Key!$A$44:$B$49,2,FALSE)</f>
        <v>Not Applicable</v>
      </c>
      <c r="AA144" s="101" t="str">
        <f>VLOOKUP(Table1[[#This Row],[In the past year, my district has provided opportunities for me to learn and grow as a district employee. ]],Key!$A$44:$B$49,2,FALSE)</f>
        <v>Not Applicable</v>
      </c>
      <c r="AB144" s="101" t="str">
        <f>VLOOKUP(Table1[[#This Row],[My direct supervisor supports my career aspirations and goals.]],Key!$A$44:$B$49,2,FALSE)</f>
        <v>Not Applicable</v>
      </c>
      <c r="AC144" s="101" t="str">
        <f>VLOOKUP(Table1[[#This Row],[I see a path for professional advancement in my district.]],Key!$A$44:$B$49,2,FALSE)</f>
        <v>Not Applicable</v>
      </c>
    </row>
    <row r="145" spans="1:29" ht="13.75" thickBot="1" x14ac:dyDescent="0.75">
      <c r="A145" s="5">
        <v>143</v>
      </c>
      <c r="B145" s="65" t="e">
        <f>Table1[[#This Row],[School Number]]</f>
        <v>#N/A</v>
      </c>
      <c r="C145" s="134">
        <f>Table1[[#This Row],[School Name]]</f>
        <v>0</v>
      </c>
      <c r="D145" s="101" t="str">
        <f>VLOOKUP(Table1[[#This Row],[How would you rate your overall satisfaction level with: My School District]],Key!$A$36:$B$41,2,FALSE)</f>
        <v>Not Applicable</v>
      </c>
      <c r="E145" s="101" t="str">
        <f>VLOOKUP(Table1[[#This Row],[How would you rate your overall satisfaction level with: My School]],Key!$A$36:$B$41,2,FALSE)</f>
        <v>Not Applicable</v>
      </c>
      <c r="F145" s="101" t="str">
        <f>VLOOKUP(Table1[[#This Row],[District leadership has communicated clear actions they will take in response to previous staff survey results.]],Key!$A$44:$B$49,2,FALSE)</f>
        <v>Not Applicable</v>
      </c>
      <c r="G145" s="101" t="str">
        <f>VLOOKUP(Table1[[#This Row],[I feel safe at school.]],Key!$A$44:$B$49,2,FALSE)</f>
        <v>Not Applicable</v>
      </c>
      <c r="H145" s="101" t="str">
        <f>VLOOKUP(Table1[[#This Row],[The benefits provided by my district meet my needs. ]],Key!$A$44:$B$49,2,FALSE)</f>
        <v>Not Applicable</v>
      </c>
      <c r="I145" s="101" t="str">
        <f>VLOOKUP(Table1[[#This Row],[Someone seems to care about me at work. ]],Key!$A$44:$B$49,2,FALSE)</f>
        <v>Not Applicable</v>
      </c>
      <c r="J145" s="101" t="str">
        <f>VLOOKUP(Table1[[#This Row],[I have the materials and resources needed to do my job well. ]],Key!$A$44:$B$49,2,FALSE)</f>
        <v>Not Applicable</v>
      </c>
      <c r="K145" s="101" t="str">
        <f>VLOOKUP(Table1[[#This Row],[Most days, I have a manageable workload.]],Key!$A$44:$B$49,2,FALSE)</f>
        <v>Not Applicable</v>
      </c>
      <c r="L145" s="101" t="str">
        <f>VLOOKUP(Table1[[#This Row],[I have the training and skills I need to do my best at work.]],Key!$A$44:$B$49,2,FALSE)</f>
        <v>Not Applicable</v>
      </c>
      <c r="M145" s="101" t="str">
        <f>VLOOKUP(Table1[[#This Row],[I understand how my daily work contributes to my school district’s mission. ]],Key!$A$44:$B$49,2,FALSE)</f>
        <v>Not Applicable</v>
      </c>
      <c r="N145" s="101" t="str">
        <f>VLOOKUP(Table1[[#This Row],[My district’s mission and values are reflected in the actions of district leaders.]],Key!$A$44:$B$49,2,FALSE)</f>
        <v>Not Applicable</v>
      </c>
      <c r="O145" s="101" t="str">
        <f>VLOOKUP(Table1[[#This Row],[My district’s mission and values are reflected in the actions of school leaders.]],Key!$A$44:$B$49,2,FALSE)</f>
        <v>Not Applicable</v>
      </c>
      <c r="P145" s="101" t="str">
        <f>VLOOKUP(Table1[[#This Row],[I am treated fairly by district leaders.]],Key!$A$44:$B$49,2,FALSE)</f>
        <v>Not Applicable</v>
      </c>
      <c r="Q145" s="101" t="str">
        <f>VLOOKUP(Table1[[#This Row],[I am treated fairly by school leaders.]],Key!$A$44:$B$49,2,FALSE)</f>
        <v>Not Applicable</v>
      </c>
      <c r="R145" s="101" t="str">
        <f>VLOOKUP(Table1[[#This Row],[I am treated fairly by my colleagues.]],Key!$A$44:$B$49,2,FALSE)</f>
        <v>Not Applicable</v>
      </c>
      <c r="S145" s="101" t="str">
        <f>VLOOKUP(Table1[[#This Row],[I have ownership and control over my work.]],Key!$A$44:$B$49,2,FALSE)</f>
        <v>Not Applicable</v>
      </c>
      <c r="T145" s="101" t="str">
        <f>VLOOKUP(Table1[[#This Row],[My opinions are heard and valued by district leaders.]],Key!$A$44:$B$49,2,FALSE)</f>
        <v>Not Applicable</v>
      </c>
      <c r="U145" s="101" t="str">
        <f>VLOOKUP(Table1[[#This Row],[My opinions are heard and valued by school leaders.]],Key!$A$44:$B$49,2,FALSE)</f>
        <v>Not Applicable</v>
      </c>
      <c r="V145" s="101" t="str">
        <f>VLOOKUP(Table1[[#This Row],[In my current role, I get to do what I do best every day.]],Key!$A$44:$B$49,2,FALSE)</f>
        <v>Not Applicable</v>
      </c>
      <c r="W145" s="101" t="str">
        <f>VLOOKUP(Table1[[#This Row],[District staff are recognized for excellent work by district leaders.]],Key!$A$44:$B$49,2,FALSE)</f>
        <v>Not Applicable</v>
      </c>
      <c r="X145" s="101" t="str">
        <f>VLOOKUP(Table1[[#This Row],[District staff are recognized for excellent work by school leaders.]],Key!$A$44:$B$49,2,FALSE)</f>
        <v>Not Applicable</v>
      </c>
      <c r="Y145" s="101" t="str">
        <f>VLOOKUP(Table1[[#This Row],[I feel valued for my work as a district employee.]],Key!$A$44:$B$49,2,FALSE)</f>
        <v>Not Applicable</v>
      </c>
      <c r="Z145" s="101" t="str">
        <f>VLOOKUP(Table1[[#This Row],[In the past week, I’ve received recognition for doing my job well.]],Key!$A$44:$B$49,2,FALSE)</f>
        <v>Not Applicable</v>
      </c>
      <c r="AA145" s="101" t="str">
        <f>VLOOKUP(Table1[[#This Row],[In the past year, my district has provided opportunities for me to learn and grow as a district employee. ]],Key!$A$44:$B$49,2,FALSE)</f>
        <v>Not Applicable</v>
      </c>
      <c r="AB145" s="101" t="str">
        <f>VLOOKUP(Table1[[#This Row],[My direct supervisor supports my career aspirations and goals.]],Key!$A$44:$B$49,2,FALSE)</f>
        <v>Not Applicable</v>
      </c>
      <c r="AC145" s="101" t="str">
        <f>VLOOKUP(Table1[[#This Row],[I see a path for professional advancement in my district.]],Key!$A$44:$B$49,2,FALSE)</f>
        <v>Not Applicable</v>
      </c>
    </row>
    <row r="146" spans="1:29" ht="13.75" thickBot="1" x14ac:dyDescent="0.75">
      <c r="A146" s="5">
        <v>144</v>
      </c>
      <c r="B146" s="65" t="e">
        <f>Table1[[#This Row],[School Number]]</f>
        <v>#N/A</v>
      </c>
      <c r="C146" s="134">
        <f>Table1[[#This Row],[School Name]]</f>
        <v>0</v>
      </c>
      <c r="D146" s="101" t="str">
        <f>VLOOKUP(Table1[[#This Row],[How would you rate your overall satisfaction level with: My School District]],Key!$A$36:$B$41,2,FALSE)</f>
        <v>Not Applicable</v>
      </c>
      <c r="E146" s="101" t="str">
        <f>VLOOKUP(Table1[[#This Row],[How would you rate your overall satisfaction level with: My School]],Key!$A$36:$B$41,2,FALSE)</f>
        <v>Not Applicable</v>
      </c>
      <c r="F146" s="101" t="str">
        <f>VLOOKUP(Table1[[#This Row],[District leadership has communicated clear actions they will take in response to previous staff survey results.]],Key!$A$44:$B$49,2,FALSE)</f>
        <v>Not Applicable</v>
      </c>
      <c r="G146" s="101" t="str">
        <f>VLOOKUP(Table1[[#This Row],[I feel safe at school.]],Key!$A$44:$B$49,2,FALSE)</f>
        <v>Not Applicable</v>
      </c>
      <c r="H146" s="101" t="str">
        <f>VLOOKUP(Table1[[#This Row],[The benefits provided by my district meet my needs. ]],Key!$A$44:$B$49,2,FALSE)</f>
        <v>Not Applicable</v>
      </c>
      <c r="I146" s="101" t="str">
        <f>VLOOKUP(Table1[[#This Row],[Someone seems to care about me at work. ]],Key!$A$44:$B$49,2,FALSE)</f>
        <v>Not Applicable</v>
      </c>
      <c r="J146" s="101" t="str">
        <f>VLOOKUP(Table1[[#This Row],[I have the materials and resources needed to do my job well. ]],Key!$A$44:$B$49,2,FALSE)</f>
        <v>Not Applicable</v>
      </c>
      <c r="K146" s="101" t="str">
        <f>VLOOKUP(Table1[[#This Row],[Most days, I have a manageable workload.]],Key!$A$44:$B$49,2,FALSE)</f>
        <v>Not Applicable</v>
      </c>
      <c r="L146" s="101" t="str">
        <f>VLOOKUP(Table1[[#This Row],[I have the training and skills I need to do my best at work.]],Key!$A$44:$B$49,2,FALSE)</f>
        <v>Not Applicable</v>
      </c>
      <c r="M146" s="101" t="str">
        <f>VLOOKUP(Table1[[#This Row],[I understand how my daily work contributes to my school district’s mission. ]],Key!$A$44:$B$49,2,FALSE)</f>
        <v>Not Applicable</v>
      </c>
      <c r="N146" s="101" t="str">
        <f>VLOOKUP(Table1[[#This Row],[My district’s mission and values are reflected in the actions of district leaders.]],Key!$A$44:$B$49,2,FALSE)</f>
        <v>Not Applicable</v>
      </c>
      <c r="O146" s="101" t="str">
        <f>VLOOKUP(Table1[[#This Row],[My district’s mission and values are reflected in the actions of school leaders.]],Key!$A$44:$B$49,2,FALSE)</f>
        <v>Not Applicable</v>
      </c>
      <c r="P146" s="101" t="str">
        <f>VLOOKUP(Table1[[#This Row],[I am treated fairly by district leaders.]],Key!$A$44:$B$49,2,FALSE)</f>
        <v>Not Applicable</v>
      </c>
      <c r="Q146" s="101" t="str">
        <f>VLOOKUP(Table1[[#This Row],[I am treated fairly by school leaders.]],Key!$A$44:$B$49,2,FALSE)</f>
        <v>Not Applicable</v>
      </c>
      <c r="R146" s="101" t="str">
        <f>VLOOKUP(Table1[[#This Row],[I am treated fairly by my colleagues.]],Key!$A$44:$B$49,2,FALSE)</f>
        <v>Not Applicable</v>
      </c>
      <c r="S146" s="101" t="str">
        <f>VLOOKUP(Table1[[#This Row],[I have ownership and control over my work.]],Key!$A$44:$B$49,2,FALSE)</f>
        <v>Not Applicable</v>
      </c>
      <c r="T146" s="101" t="str">
        <f>VLOOKUP(Table1[[#This Row],[My opinions are heard and valued by district leaders.]],Key!$A$44:$B$49,2,FALSE)</f>
        <v>Not Applicable</v>
      </c>
      <c r="U146" s="101" t="str">
        <f>VLOOKUP(Table1[[#This Row],[My opinions are heard and valued by school leaders.]],Key!$A$44:$B$49,2,FALSE)</f>
        <v>Not Applicable</v>
      </c>
      <c r="V146" s="101" t="str">
        <f>VLOOKUP(Table1[[#This Row],[In my current role, I get to do what I do best every day.]],Key!$A$44:$B$49,2,FALSE)</f>
        <v>Not Applicable</v>
      </c>
      <c r="W146" s="101" t="str">
        <f>VLOOKUP(Table1[[#This Row],[District staff are recognized for excellent work by district leaders.]],Key!$A$44:$B$49,2,FALSE)</f>
        <v>Not Applicable</v>
      </c>
      <c r="X146" s="101" t="str">
        <f>VLOOKUP(Table1[[#This Row],[District staff are recognized for excellent work by school leaders.]],Key!$A$44:$B$49,2,FALSE)</f>
        <v>Not Applicable</v>
      </c>
      <c r="Y146" s="101" t="str">
        <f>VLOOKUP(Table1[[#This Row],[I feel valued for my work as a district employee.]],Key!$A$44:$B$49,2,FALSE)</f>
        <v>Not Applicable</v>
      </c>
      <c r="Z146" s="101" t="str">
        <f>VLOOKUP(Table1[[#This Row],[In the past week, I’ve received recognition for doing my job well.]],Key!$A$44:$B$49,2,FALSE)</f>
        <v>Not Applicable</v>
      </c>
      <c r="AA146" s="101" t="str">
        <f>VLOOKUP(Table1[[#This Row],[In the past year, my district has provided opportunities for me to learn and grow as a district employee. ]],Key!$A$44:$B$49,2,FALSE)</f>
        <v>Not Applicable</v>
      </c>
      <c r="AB146" s="101" t="str">
        <f>VLOOKUP(Table1[[#This Row],[My direct supervisor supports my career aspirations and goals.]],Key!$A$44:$B$49,2,FALSE)</f>
        <v>Not Applicable</v>
      </c>
      <c r="AC146" s="101" t="str">
        <f>VLOOKUP(Table1[[#This Row],[I see a path for professional advancement in my district.]],Key!$A$44:$B$49,2,FALSE)</f>
        <v>Not Applicable</v>
      </c>
    </row>
    <row r="147" spans="1:29" ht="13.75" thickBot="1" x14ac:dyDescent="0.75">
      <c r="A147" s="5">
        <v>145</v>
      </c>
      <c r="B147" s="65" t="e">
        <f>Table1[[#This Row],[School Number]]</f>
        <v>#N/A</v>
      </c>
      <c r="C147" s="134">
        <f>Table1[[#This Row],[School Name]]</f>
        <v>0</v>
      </c>
      <c r="D147" s="101" t="str">
        <f>VLOOKUP(Table1[[#This Row],[How would you rate your overall satisfaction level with: My School District]],Key!$A$36:$B$41,2,FALSE)</f>
        <v>Not Applicable</v>
      </c>
      <c r="E147" s="101" t="str">
        <f>VLOOKUP(Table1[[#This Row],[How would you rate your overall satisfaction level with: My School]],Key!$A$36:$B$41,2,FALSE)</f>
        <v>Not Applicable</v>
      </c>
      <c r="F147" s="101" t="str">
        <f>VLOOKUP(Table1[[#This Row],[District leadership has communicated clear actions they will take in response to previous staff survey results.]],Key!$A$44:$B$49,2,FALSE)</f>
        <v>Not Applicable</v>
      </c>
      <c r="G147" s="101" t="str">
        <f>VLOOKUP(Table1[[#This Row],[I feel safe at school.]],Key!$A$44:$B$49,2,FALSE)</f>
        <v>Not Applicable</v>
      </c>
      <c r="H147" s="101" t="str">
        <f>VLOOKUP(Table1[[#This Row],[The benefits provided by my district meet my needs. ]],Key!$A$44:$B$49,2,FALSE)</f>
        <v>Not Applicable</v>
      </c>
      <c r="I147" s="101" t="str">
        <f>VLOOKUP(Table1[[#This Row],[Someone seems to care about me at work. ]],Key!$A$44:$B$49,2,FALSE)</f>
        <v>Not Applicable</v>
      </c>
      <c r="J147" s="101" t="str">
        <f>VLOOKUP(Table1[[#This Row],[I have the materials and resources needed to do my job well. ]],Key!$A$44:$B$49,2,FALSE)</f>
        <v>Not Applicable</v>
      </c>
      <c r="K147" s="101" t="str">
        <f>VLOOKUP(Table1[[#This Row],[Most days, I have a manageable workload.]],Key!$A$44:$B$49,2,FALSE)</f>
        <v>Not Applicable</v>
      </c>
      <c r="L147" s="101" t="str">
        <f>VLOOKUP(Table1[[#This Row],[I have the training and skills I need to do my best at work.]],Key!$A$44:$B$49,2,FALSE)</f>
        <v>Not Applicable</v>
      </c>
      <c r="M147" s="101" t="str">
        <f>VLOOKUP(Table1[[#This Row],[I understand how my daily work contributes to my school district’s mission. ]],Key!$A$44:$B$49,2,FALSE)</f>
        <v>Not Applicable</v>
      </c>
      <c r="N147" s="101" t="str">
        <f>VLOOKUP(Table1[[#This Row],[My district’s mission and values are reflected in the actions of district leaders.]],Key!$A$44:$B$49,2,FALSE)</f>
        <v>Not Applicable</v>
      </c>
      <c r="O147" s="101" t="str">
        <f>VLOOKUP(Table1[[#This Row],[My district’s mission and values are reflected in the actions of school leaders.]],Key!$A$44:$B$49,2,FALSE)</f>
        <v>Not Applicable</v>
      </c>
      <c r="P147" s="101" t="str">
        <f>VLOOKUP(Table1[[#This Row],[I am treated fairly by district leaders.]],Key!$A$44:$B$49,2,FALSE)</f>
        <v>Not Applicable</v>
      </c>
      <c r="Q147" s="101" t="str">
        <f>VLOOKUP(Table1[[#This Row],[I am treated fairly by school leaders.]],Key!$A$44:$B$49,2,FALSE)</f>
        <v>Not Applicable</v>
      </c>
      <c r="R147" s="101" t="str">
        <f>VLOOKUP(Table1[[#This Row],[I am treated fairly by my colleagues.]],Key!$A$44:$B$49,2,FALSE)</f>
        <v>Not Applicable</v>
      </c>
      <c r="S147" s="101" t="str">
        <f>VLOOKUP(Table1[[#This Row],[I have ownership and control over my work.]],Key!$A$44:$B$49,2,FALSE)</f>
        <v>Not Applicable</v>
      </c>
      <c r="T147" s="101" t="str">
        <f>VLOOKUP(Table1[[#This Row],[My opinions are heard and valued by district leaders.]],Key!$A$44:$B$49,2,FALSE)</f>
        <v>Not Applicable</v>
      </c>
      <c r="U147" s="101" t="str">
        <f>VLOOKUP(Table1[[#This Row],[My opinions are heard and valued by school leaders.]],Key!$A$44:$B$49,2,FALSE)</f>
        <v>Not Applicable</v>
      </c>
      <c r="V147" s="101" t="str">
        <f>VLOOKUP(Table1[[#This Row],[In my current role, I get to do what I do best every day.]],Key!$A$44:$B$49,2,FALSE)</f>
        <v>Not Applicable</v>
      </c>
      <c r="W147" s="101" t="str">
        <f>VLOOKUP(Table1[[#This Row],[District staff are recognized for excellent work by district leaders.]],Key!$A$44:$B$49,2,FALSE)</f>
        <v>Not Applicable</v>
      </c>
      <c r="X147" s="101" t="str">
        <f>VLOOKUP(Table1[[#This Row],[District staff are recognized for excellent work by school leaders.]],Key!$A$44:$B$49,2,FALSE)</f>
        <v>Not Applicable</v>
      </c>
      <c r="Y147" s="101" t="str">
        <f>VLOOKUP(Table1[[#This Row],[I feel valued for my work as a district employee.]],Key!$A$44:$B$49,2,FALSE)</f>
        <v>Not Applicable</v>
      </c>
      <c r="Z147" s="101" t="str">
        <f>VLOOKUP(Table1[[#This Row],[In the past week, I’ve received recognition for doing my job well.]],Key!$A$44:$B$49,2,FALSE)</f>
        <v>Not Applicable</v>
      </c>
      <c r="AA147" s="101" t="str">
        <f>VLOOKUP(Table1[[#This Row],[In the past year, my district has provided opportunities for me to learn and grow as a district employee. ]],Key!$A$44:$B$49,2,FALSE)</f>
        <v>Not Applicable</v>
      </c>
      <c r="AB147" s="101" t="str">
        <f>VLOOKUP(Table1[[#This Row],[My direct supervisor supports my career aspirations and goals.]],Key!$A$44:$B$49,2,FALSE)</f>
        <v>Not Applicable</v>
      </c>
      <c r="AC147" s="101" t="str">
        <f>VLOOKUP(Table1[[#This Row],[I see a path for professional advancement in my district.]],Key!$A$44:$B$49,2,FALSE)</f>
        <v>Not Applicable</v>
      </c>
    </row>
    <row r="148" spans="1:29" ht="13.75" thickBot="1" x14ac:dyDescent="0.75">
      <c r="A148" s="5">
        <v>146</v>
      </c>
      <c r="B148" s="65" t="e">
        <f>Table1[[#This Row],[School Number]]</f>
        <v>#N/A</v>
      </c>
      <c r="C148" s="134">
        <f>Table1[[#This Row],[School Name]]</f>
        <v>0</v>
      </c>
      <c r="D148" s="101" t="str">
        <f>VLOOKUP(Table1[[#This Row],[How would you rate your overall satisfaction level with: My School District]],Key!$A$36:$B$41,2,FALSE)</f>
        <v>Not Applicable</v>
      </c>
      <c r="E148" s="101" t="str">
        <f>VLOOKUP(Table1[[#This Row],[How would you rate your overall satisfaction level with: My School]],Key!$A$36:$B$41,2,FALSE)</f>
        <v>Not Applicable</v>
      </c>
      <c r="F148" s="101" t="str">
        <f>VLOOKUP(Table1[[#This Row],[District leadership has communicated clear actions they will take in response to previous staff survey results.]],Key!$A$44:$B$49,2,FALSE)</f>
        <v>Not Applicable</v>
      </c>
      <c r="G148" s="101" t="str">
        <f>VLOOKUP(Table1[[#This Row],[I feel safe at school.]],Key!$A$44:$B$49,2,FALSE)</f>
        <v>Not Applicable</v>
      </c>
      <c r="H148" s="101" t="str">
        <f>VLOOKUP(Table1[[#This Row],[The benefits provided by my district meet my needs. ]],Key!$A$44:$B$49,2,FALSE)</f>
        <v>Not Applicable</v>
      </c>
      <c r="I148" s="101" t="str">
        <f>VLOOKUP(Table1[[#This Row],[Someone seems to care about me at work. ]],Key!$A$44:$B$49,2,FALSE)</f>
        <v>Not Applicable</v>
      </c>
      <c r="J148" s="101" t="str">
        <f>VLOOKUP(Table1[[#This Row],[I have the materials and resources needed to do my job well. ]],Key!$A$44:$B$49,2,FALSE)</f>
        <v>Not Applicable</v>
      </c>
      <c r="K148" s="101" t="str">
        <f>VLOOKUP(Table1[[#This Row],[Most days, I have a manageable workload.]],Key!$A$44:$B$49,2,FALSE)</f>
        <v>Not Applicable</v>
      </c>
      <c r="L148" s="101" t="str">
        <f>VLOOKUP(Table1[[#This Row],[I have the training and skills I need to do my best at work.]],Key!$A$44:$B$49,2,FALSE)</f>
        <v>Not Applicable</v>
      </c>
      <c r="M148" s="101" t="str">
        <f>VLOOKUP(Table1[[#This Row],[I understand how my daily work contributes to my school district’s mission. ]],Key!$A$44:$B$49,2,FALSE)</f>
        <v>Not Applicable</v>
      </c>
      <c r="N148" s="101" t="str">
        <f>VLOOKUP(Table1[[#This Row],[My district’s mission and values are reflected in the actions of district leaders.]],Key!$A$44:$B$49,2,FALSE)</f>
        <v>Not Applicable</v>
      </c>
      <c r="O148" s="101" t="str">
        <f>VLOOKUP(Table1[[#This Row],[My district’s mission and values are reflected in the actions of school leaders.]],Key!$A$44:$B$49,2,FALSE)</f>
        <v>Not Applicable</v>
      </c>
      <c r="P148" s="101" t="str">
        <f>VLOOKUP(Table1[[#This Row],[I am treated fairly by district leaders.]],Key!$A$44:$B$49,2,FALSE)</f>
        <v>Not Applicable</v>
      </c>
      <c r="Q148" s="101" t="str">
        <f>VLOOKUP(Table1[[#This Row],[I am treated fairly by school leaders.]],Key!$A$44:$B$49,2,FALSE)</f>
        <v>Not Applicable</v>
      </c>
      <c r="R148" s="101" t="str">
        <f>VLOOKUP(Table1[[#This Row],[I am treated fairly by my colleagues.]],Key!$A$44:$B$49,2,FALSE)</f>
        <v>Not Applicable</v>
      </c>
      <c r="S148" s="101" t="str">
        <f>VLOOKUP(Table1[[#This Row],[I have ownership and control over my work.]],Key!$A$44:$B$49,2,FALSE)</f>
        <v>Not Applicable</v>
      </c>
      <c r="T148" s="101" t="str">
        <f>VLOOKUP(Table1[[#This Row],[My opinions are heard and valued by district leaders.]],Key!$A$44:$B$49,2,FALSE)</f>
        <v>Not Applicable</v>
      </c>
      <c r="U148" s="101" t="str">
        <f>VLOOKUP(Table1[[#This Row],[My opinions are heard and valued by school leaders.]],Key!$A$44:$B$49,2,FALSE)</f>
        <v>Not Applicable</v>
      </c>
      <c r="V148" s="101" t="str">
        <f>VLOOKUP(Table1[[#This Row],[In my current role, I get to do what I do best every day.]],Key!$A$44:$B$49,2,FALSE)</f>
        <v>Not Applicable</v>
      </c>
      <c r="W148" s="101" t="str">
        <f>VLOOKUP(Table1[[#This Row],[District staff are recognized for excellent work by district leaders.]],Key!$A$44:$B$49,2,FALSE)</f>
        <v>Not Applicable</v>
      </c>
      <c r="X148" s="101" t="str">
        <f>VLOOKUP(Table1[[#This Row],[District staff are recognized for excellent work by school leaders.]],Key!$A$44:$B$49,2,FALSE)</f>
        <v>Not Applicable</v>
      </c>
      <c r="Y148" s="101" t="str">
        <f>VLOOKUP(Table1[[#This Row],[I feel valued for my work as a district employee.]],Key!$A$44:$B$49,2,FALSE)</f>
        <v>Not Applicable</v>
      </c>
      <c r="Z148" s="101" t="str">
        <f>VLOOKUP(Table1[[#This Row],[In the past week, I’ve received recognition for doing my job well.]],Key!$A$44:$B$49,2,FALSE)</f>
        <v>Not Applicable</v>
      </c>
      <c r="AA148" s="101" t="str">
        <f>VLOOKUP(Table1[[#This Row],[In the past year, my district has provided opportunities for me to learn and grow as a district employee. ]],Key!$A$44:$B$49,2,FALSE)</f>
        <v>Not Applicable</v>
      </c>
      <c r="AB148" s="101" t="str">
        <f>VLOOKUP(Table1[[#This Row],[My direct supervisor supports my career aspirations and goals.]],Key!$A$44:$B$49,2,FALSE)</f>
        <v>Not Applicable</v>
      </c>
      <c r="AC148" s="101" t="str">
        <f>VLOOKUP(Table1[[#This Row],[I see a path for professional advancement in my district.]],Key!$A$44:$B$49,2,FALSE)</f>
        <v>Not Applicable</v>
      </c>
    </row>
    <row r="149" spans="1:29" ht="13.75" thickBot="1" x14ac:dyDescent="0.75">
      <c r="A149" s="5">
        <v>147</v>
      </c>
      <c r="B149" s="65" t="e">
        <f>Table1[[#This Row],[School Number]]</f>
        <v>#N/A</v>
      </c>
      <c r="C149" s="134">
        <f>Table1[[#This Row],[School Name]]</f>
        <v>0</v>
      </c>
      <c r="D149" s="101" t="str">
        <f>VLOOKUP(Table1[[#This Row],[How would you rate your overall satisfaction level with: My School District]],Key!$A$36:$B$41,2,FALSE)</f>
        <v>Not Applicable</v>
      </c>
      <c r="E149" s="101" t="str">
        <f>VLOOKUP(Table1[[#This Row],[How would you rate your overall satisfaction level with: My School]],Key!$A$36:$B$41,2,FALSE)</f>
        <v>Not Applicable</v>
      </c>
      <c r="F149" s="101" t="str">
        <f>VLOOKUP(Table1[[#This Row],[District leadership has communicated clear actions they will take in response to previous staff survey results.]],Key!$A$44:$B$49,2,FALSE)</f>
        <v>Not Applicable</v>
      </c>
      <c r="G149" s="101" t="str">
        <f>VLOOKUP(Table1[[#This Row],[I feel safe at school.]],Key!$A$44:$B$49,2,FALSE)</f>
        <v>Not Applicable</v>
      </c>
      <c r="H149" s="101" t="str">
        <f>VLOOKUP(Table1[[#This Row],[The benefits provided by my district meet my needs. ]],Key!$A$44:$B$49,2,FALSE)</f>
        <v>Not Applicable</v>
      </c>
      <c r="I149" s="101" t="str">
        <f>VLOOKUP(Table1[[#This Row],[Someone seems to care about me at work. ]],Key!$A$44:$B$49,2,FALSE)</f>
        <v>Not Applicable</v>
      </c>
      <c r="J149" s="101" t="str">
        <f>VLOOKUP(Table1[[#This Row],[I have the materials and resources needed to do my job well. ]],Key!$A$44:$B$49,2,FALSE)</f>
        <v>Not Applicable</v>
      </c>
      <c r="K149" s="101" t="str">
        <f>VLOOKUP(Table1[[#This Row],[Most days, I have a manageable workload.]],Key!$A$44:$B$49,2,FALSE)</f>
        <v>Not Applicable</v>
      </c>
      <c r="L149" s="101" t="str">
        <f>VLOOKUP(Table1[[#This Row],[I have the training and skills I need to do my best at work.]],Key!$A$44:$B$49,2,FALSE)</f>
        <v>Not Applicable</v>
      </c>
      <c r="M149" s="101" t="str">
        <f>VLOOKUP(Table1[[#This Row],[I understand how my daily work contributes to my school district’s mission. ]],Key!$A$44:$B$49,2,FALSE)</f>
        <v>Not Applicable</v>
      </c>
      <c r="N149" s="101" t="str">
        <f>VLOOKUP(Table1[[#This Row],[My district’s mission and values are reflected in the actions of district leaders.]],Key!$A$44:$B$49,2,FALSE)</f>
        <v>Not Applicable</v>
      </c>
      <c r="O149" s="101" t="str">
        <f>VLOOKUP(Table1[[#This Row],[My district’s mission and values are reflected in the actions of school leaders.]],Key!$A$44:$B$49,2,FALSE)</f>
        <v>Not Applicable</v>
      </c>
      <c r="P149" s="101" t="str">
        <f>VLOOKUP(Table1[[#This Row],[I am treated fairly by district leaders.]],Key!$A$44:$B$49,2,FALSE)</f>
        <v>Not Applicable</v>
      </c>
      <c r="Q149" s="101" t="str">
        <f>VLOOKUP(Table1[[#This Row],[I am treated fairly by school leaders.]],Key!$A$44:$B$49,2,FALSE)</f>
        <v>Not Applicable</v>
      </c>
      <c r="R149" s="101" t="str">
        <f>VLOOKUP(Table1[[#This Row],[I am treated fairly by my colleagues.]],Key!$A$44:$B$49,2,FALSE)</f>
        <v>Not Applicable</v>
      </c>
      <c r="S149" s="101" t="str">
        <f>VLOOKUP(Table1[[#This Row],[I have ownership and control over my work.]],Key!$A$44:$B$49,2,FALSE)</f>
        <v>Not Applicable</v>
      </c>
      <c r="T149" s="101" t="str">
        <f>VLOOKUP(Table1[[#This Row],[My opinions are heard and valued by district leaders.]],Key!$A$44:$B$49,2,FALSE)</f>
        <v>Not Applicable</v>
      </c>
      <c r="U149" s="101" t="str">
        <f>VLOOKUP(Table1[[#This Row],[My opinions are heard and valued by school leaders.]],Key!$A$44:$B$49,2,FALSE)</f>
        <v>Not Applicable</v>
      </c>
      <c r="V149" s="101" t="str">
        <f>VLOOKUP(Table1[[#This Row],[In my current role, I get to do what I do best every day.]],Key!$A$44:$B$49,2,FALSE)</f>
        <v>Not Applicable</v>
      </c>
      <c r="W149" s="101" t="str">
        <f>VLOOKUP(Table1[[#This Row],[District staff are recognized for excellent work by district leaders.]],Key!$A$44:$B$49,2,FALSE)</f>
        <v>Not Applicable</v>
      </c>
      <c r="X149" s="101" t="str">
        <f>VLOOKUP(Table1[[#This Row],[District staff are recognized for excellent work by school leaders.]],Key!$A$44:$B$49,2,FALSE)</f>
        <v>Not Applicable</v>
      </c>
      <c r="Y149" s="101" t="str">
        <f>VLOOKUP(Table1[[#This Row],[I feel valued for my work as a district employee.]],Key!$A$44:$B$49,2,FALSE)</f>
        <v>Not Applicable</v>
      </c>
      <c r="Z149" s="101" t="str">
        <f>VLOOKUP(Table1[[#This Row],[In the past week, I’ve received recognition for doing my job well.]],Key!$A$44:$B$49,2,FALSE)</f>
        <v>Not Applicable</v>
      </c>
      <c r="AA149" s="101" t="str">
        <f>VLOOKUP(Table1[[#This Row],[In the past year, my district has provided opportunities for me to learn and grow as a district employee. ]],Key!$A$44:$B$49,2,FALSE)</f>
        <v>Not Applicable</v>
      </c>
      <c r="AB149" s="101" t="str">
        <f>VLOOKUP(Table1[[#This Row],[My direct supervisor supports my career aspirations and goals.]],Key!$A$44:$B$49,2,FALSE)</f>
        <v>Not Applicable</v>
      </c>
      <c r="AC149" s="101" t="str">
        <f>VLOOKUP(Table1[[#This Row],[I see a path for professional advancement in my district.]],Key!$A$44:$B$49,2,FALSE)</f>
        <v>Not Applicable</v>
      </c>
    </row>
    <row r="150" spans="1:29" ht="13.75" thickBot="1" x14ac:dyDescent="0.75">
      <c r="A150" s="5">
        <v>148</v>
      </c>
      <c r="B150" s="65" t="e">
        <f>Table1[[#This Row],[School Number]]</f>
        <v>#N/A</v>
      </c>
      <c r="C150" s="134">
        <f>Table1[[#This Row],[School Name]]</f>
        <v>0</v>
      </c>
      <c r="D150" s="101" t="str">
        <f>VLOOKUP(Table1[[#This Row],[How would you rate your overall satisfaction level with: My School District]],Key!$A$36:$B$41,2,FALSE)</f>
        <v>Not Applicable</v>
      </c>
      <c r="E150" s="101" t="str">
        <f>VLOOKUP(Table1[[#This Row],[How would you rate your overall satisfaction level with: My School]],Key!$A$36:$B$41,2,FALSE)</f>
        <v>Not Applicable</v>
      </c>
      <c r="F150" s="101" t="str">
        <f>VLOOKUP(Table1[[#This Row],[District leadership has communicated clear actions they will take in response to previous staff survey results.]],Key!$A$44:$B$49,2,FALSE)</f>
        <v>Not Applicable</v>
      </c>
      <c r="G150" s="101" t="str">
        <f>VLOOKUP(Table1[[#This Row],[I feel safe at school.]],Key!$A$44:$B$49,2,FALSE)</f>
        <v>Not Applicable</v>
      </c>
      <c r="H150" s="101" t="str">
        <f>VLOOKUP(Table1[[#This Row],[The benefits provided by my district meet my needs. ]],Key!$A$44:$B$49,2,FALSE)</f>
        <v>Not Applicable</v>
      </c>
      <c r="I150" s="101" t="str">
        <f>VLOOKUP(Table1[[#This Row],[Someone seems to care about me at work. ]],Key!$A$44:$B$49,2,FALSE)</f>
        <v>Not Applicable</v>
      </c>
      <c r="J150" s="101" t="str">
        <f>VLOOKUP(Table1[[#This Row],[I have the materials and resources needed to do my job well. ]],Key!$A$44:$B$49,2,FALSE)</f>
        <v>Not Applicable</v>
      </c>
      <c r="K150" s="101" t="str">
        <f>VLOOKUP(Table1[[#This Row],[Most days, I have a manageable workload.]],Key!$A$44:$B$49,2,FALSE)</f>
        <v>Not Applicable</v>
      </c>
      <c r="L150" s="101" t="str">
        <f>VLOOKUP(Table1[[#This Row],[I have the training and skills I need to do my best at work.]],Key!$A$44:$B$49,2,FALSE)</f>
        <v>Not Applicable</v>
      </c>
      <c r="M150" s="101" t="str">
        <f>VLOOKUP(Table1[[#This Row],[I understand how my daily work contributes to my school district’s mission. ]],Key!$A$44:$B$49,2,FALSE)</f>
        <v>Not Applicable</v>
      </c>
      <c r="N150" s="101" t="str">
        <f>VLOOKUP(Table1[[#This Row],[My district’s mission and values are reflected in the actions of district leaders.]],Key!$A$44:$B$49,2,FALSE)</f>
        <v>Not Applicable</v>
      </c>
      <c r="O150" s="101" t="str">
        <f>VLOOKUP(Table1[[#This Row],[My district’s mission and values are reflected in the actions of school leaders.]],Key!$A$44:$B$49,2,FALSE)</f>
        <v>Not Applicable</v>
      </c>
      <c r="P150" s="101" t="str">
        <f>VLOOKUP(Table1[[#This Row],[I am treated fairly by district leaders.]],Key!$A$44:$B$49,2,FALSE)</f>
        <v>Not Applicable</v>
      </c>
      <c r="Q150" s="101" t="str">
        <f>VLOOKUP(Table1[[#This Row],[I am treated fairly by school leaders.]],Key!$A$44:$B$49,2,FALSE)</f>
        <v>Not Applicable</v>
      </c>
      <c r="R150" s="101" t="str">
        <f>VLOOKUP(Table1[[#This Row],[I am treated fairly by my colleagues.]],Key!$A$44:$B$49,2,FALSE)</f>
        <v>Not Applicable</v>
      </c>
      <c r="S150" s="101" t="str">
        <f>VLOOKUP(Table1[[#This Row],[I have ownership and control over my work.]],Key!$A$44:$B$49,2,FALSE)</f>
        <v>Not Applicable</v>
      </c>
      <c r="T150" s="101" t="str">
        <f>VLOOKUP(Table1[[#This Row],[My opinions are heard and valued by district leaders.]],Key!$A$44:$B$49,2,FALSE)</f>
        <v>Not Applicable</v>
      </c>
      <c r="U150" s="101" t="str">
        <f>VLOOKUP(Table1[[#This Row],[My opinions are heard and valued by school leaders.]],Key!$A$44:$B$49,2,FALSE)</f>
        <v>Not Applicable</v>
      </c>
      <c r="V150" s="101" t="str">
        <f>VLOOKUP(Table1[[#This Row],[In my current role, I get to do what I do best every day.]],Key!$A$44:$B$49,2,FALSE)</f>
        <v>Not Applicable</v>
      </c>
      <c r="W150" s="101" t="str">
        <f>VLOOKUP(Table1[[#This Row],[District staff are recognized for excellent work by district leaders.]],Key!$A$44:$B$49,2,FALSE)</f>
        <v>Not Applicable</v>
      </c>
      <c r="X150" s="101" t="str">
        <f>VLOOKUP(Table1[[#This Row],[District staff are recognized for excellent work by school leaders.]],Key!$A$44:$B$49,2,FALSE)</f>
        <v>Not Applicable</v>
      </c>
      <c r="Y150" s="101" t="str">
        <f>VLOOKUP(Table1[[#This Row],[I feel valued for my work as a district employee.]],Key!$A$44:$B$49,2,FALSE)</f>
        <v>Not Applicable</v>
      </c>
      <c r="Z150" s="101" t="str">
        <f>VLOOKUP(Table1[[#This Row],[In the past week, I’ve received recognition for doing my job well.]],Key!$A$44:$B$49,2,FALSE)</f>
        <v>Not Applicable</v>
      </c>
      <c r="AA150" s="101" t="str">
        <f>VLOOKUP(Table1[[#This Row],[In the past year, my district has provided opportunities for me to learn and grow as a district employee. ]],Key!$A$44:$B$49,2,FALSE)</f>
        <v>Not Applicable</v>
      </c>
      <c r="AB150" s="101" t="str">
        <f>VLOOKUP(Table1[[#This Row],[My direct supervisor supports my career aspirations and goals.]],Key!$A$44:$B$49,2,FALSE)</f>
        <v>Not Applicable</v>
      </c>
      <c r="AC150" s="101" t="str">
        <f>VLOOKUP(Table1[[#This Row],[I see a path for professional advancement in my district.]],Key!$A$44:$B$49,2,FALSE)</f>
        <v>Not Applicable</v>
      </c>
    </row>
    <row r="151" spans="1:29" ht="13.75" thickBot="1" x14ac:dyDescent="0.75">
      <c r="A151" s="5">
        <v>149</v>
      </c>
      <c r="B151" s="65" t="e">
        <f>Table1[[#This Row],[School Number]]</f>
        <v>#N/A</v>
      </c>
      <c r="C151" s="134">
        <f>Table1[[#This Row],[School Name]]</f>
        <v>0</v>
      </c>
      <c r="D151" s="101" t="str">
        <f>VLOOKUP(Table1[[#This Row],[How would you rate your overall satisfaction level with: My School District]],Key!$A$36:$B$41,2,FALSE)</f>
        <v>Not Applicable</v>
      </c>
      <c r="E151" s="101" t="str">
        <f>VLOOKUP(Table1[[#This Row],[How would you rate your overall satisfaction level with: My School]],Key!$A$36:$B$41,2,FALSE)</f>
        <v>Not Applicable</v>
      </c>
      <c r="F151" s="101" t="str">
        <f>VLOOKUP(Table1[[#This Row],[District leadership has communicated clear actions they will take in response to previous staff survey results.]],Key!$A$44:$B$49,2,FALSE)</f>
        <v>Not Applicable</v>
      </c>
      <c r="G151" s="101" t="str">
        <f>VLOOKUP(Table1[[#This Row],[I feel safe at school.]],Key!$A$44:$B$49,2,FALSE)</f>
        <v>Not Applicable</v>
      </c>
      <c r="H151" s="101" t="str">
        <f>VLOOKUP(Table1[[#This Row],[The benefits provided by my district meet my needs. ]],Key!$A$44:$B$49,2,FALSE)</f>
        <v>Not Applicable</v>
      </c>
      <c r="I151" s="101" t="str">
        <f>VLOOKUP(Table1[[#This Row],[Someone seems to care about me at work. ]],Key!$A$44:$B$49,2,FALSE)</f>
        <v>Not Applicable</v>
      </c>
      <c r="J151" s="101" t="str">
        <f>VLOOKUP(Table1[[#This Row],[I have the materials and resources needed to do my job well. ]],Key!$A$44:$B$49,2,FALSE)</f>
        <v>Not Applicable</v>
      </c>
      <c r="K151" s="101" t="str">
        <f>VLOOKUP(Table1[[#This Row],[Most days, I have a manageable workload.]],Key!$A$44:$B$49,2,FALSE)</f>
        <v>Not Applicable</v>
      </c>
      <c r="L151" s="101" t="str">
        <f>VLOOKUP(Table1[[#This Row],[I have the training and skills I need to do my best at work.]],Key!$A$44:$B$49,2,FALSE)</f>
        <v>Not Applicable</v>
      </c>
      <c r="M151" s="101" t="str">
        <f>VLOOKUP(Table1[[#This Row],[I understand how my daily work contributes to my school district’s mission. ]],Key!$A$44:$B$49,2,FALSE)</f>
        <v>Not Applicable</v>
      </c>
      <c r="N151" s="101" t="str">
        <f>VLOOKUP(Table1[[#This Row],[My district’s mission and values are reflected in the actions of district leaders.]],Key!$A$44:$B$49,2,FALSE)</f>
        <v>Not Applicable</v>
      </c>
      <c r="O151" s="101" t="str">
        <f>VLOOKUP(Table1[[#This Row],[My district’s mission and values are reflected in the actions of school leaders.]],Key!$A$44:$B$49,2,FALSE)</f>
        <v>Not Applicable</v>
      </c>
      <c r="P151" s="101" t="str">
        <f>VLOOKUP(Table1[[#This Row],[I am treated fairly by district leaders.]],Key!$A$44:$B$49,2,FALSE)</f>
        <v>Not Applicable</v>
      </c>
      <c r="Q151" s="101" t="str">
        <f>VLOOKUP(Table1[[#This Row],[I am treated fairly by school leaders.]],Key!$A$44:$B$49,2,FALSE)</f>
        <v>Not Applicable</v>
      </c>
      <c r="R151" s="101" t="str">
        <f>VLOOKUP(Table1[[#This Row],[I am treated fairly by my colleagues.]],Key!$A$44:$B$49,2,FALSE)</f>
        <v>Not Applicable</v>
      </c>
      <c r="S151" s="101" t="str">
        <f>VLOOKUP(Table1[[#This Row],[I have ownership and control over my work.]],Key!$A$44:$B$49,2,FALSE)</f>
        <v>Not Applicable</v>
      </c>
      <c r="T151" s="101" t="str">
        <f>VLOOKUP(Table1[[#This Row],[My opinions are heard and valued by district leaders.]],Key!$A$44:$B$49,2,FALSE)</f>
        <v>Not Applicable</v>
      </c>
      <c r="U151" s="101" t="str">
        <f>VLOOKUP(Table1[[#This Row],[My opinions are heard and valued by school leaders.]],Key!$A$44:$B$49,2,FALSE)</f>
        <v>Not Applicable</v>
      </c>
      <c r="V151" s="101" t="str">
        <f>VLOOKUP(Table1[[#This Row],[In my current role, I get to do what I do best every day.]],Key!$A$44:$B$49,2,FALSE)</f>
        <v>Not Applicable</v>
      </c>
      <c r="W151" s="101" t="str">
        <f>VLOOKUP(Table1[[#This Row],[District staff are recognized for excellent work by district leaders.]],Key!$A$44:$B$49,2,FALSE)</f>
        <v>Not Applicable</v>
      </c>
      <c r="X151" s="101" t="str">
        <f>VLOOKUP(Table1[[#This Row],[District staff are recognized for excellent work by school leaders.]],Key!$A$44:$B$49,2,FALSE)</f>
        <v>Not Applicable</v>
      </c>
      <c r="Y151" s="101" t="str">
        <f>VLOOKUP(Table1[[#This Row],[I feel valued for my work as a district employee.]],Key!$A$44:$B$49,2,FALSE)</f>
        <v>Not Applicable</v>
      </c>
      <c r="Z151" s="101" t="str">
        <f>VLOOKUP(Table1[[#This Row],[In the past week, I’ve received recognition for doing my job well.]],Key!$A$44:$B$49,2,FALSE)</f>
        <v>Not Applicable</v>
      </c>
      <c r="AA151" s="101" t="str">
        <f>VLOOKUP(Table1[[#This Row],[In the past year, my district has provided opportunities for me to learn and grow as a district employee. ]],Key!$A$44:$B$49,2,FALSE)</f>
        <v>Not Applicable</v>
      </c>
      <c r="AB151" s="101" t="str">
        <f>VLOOKUP(Table1[[#This Row],[My direct supervisor supports my career aspirations and goals.]],Key!$A$44:$B$49,2,FALSE)</f>
        <v>Not Applicable</v>
      </c>
      <c r="AC151" s="101" t="str">
        <f>VLOOKUP(Table1[[#This Row],[I see a path for professional advancement in my district.]],Key!$A$44:$B$49,2,FALSE)</f>
        <v>Not Applicable</v>
      </c>
    </row>
    <row r="152" spans="1:29" ht="13.75" thickBot="1" x14ac:dyDescent="0.75">
      <c r="A152" s="5">
        <v>150</v>
      </c>
      <c r="B152" s="65" t="e">
        <f>Table1[[#This Row],[School Number]]</f>
        <v>#N/A</v>
      </c>
      <c r="C152" s="134">
        <f>Table1[[#This Row],[School Name]]</f>
        <v>0</v>
      </c>
      <c r="D152" s="101" t="str">
        <f>VLOOKUP(Table1[[#This Row],[How would you rate your overall satisfaction level with: My School District]],Key!$A$36:$B$41,2,FALSE)</f>
        <v>Not Applicable</v>
      </c>
      <c r="E152" s="101" t="str">
        <f>VLOOKUP(Table1[[#This Row],[How would you rate your overall satisfaction level with: My School]],Key!$A$36:$B$41,2,FALSE)</f>
        <v>Not Applicable</v>
      </c>
      <c r="F152" s="101" t="str">
        <f>VLOOKUP(Table1[[#This Row],[District leadership has communicated clear actions they will take in response to previous staff survey results.]],Key!$A$44:$B$49,2,FALSE)</f>
        <v>Not Applicable</v>
      </c>
      <c r="G152" s="101" t="str">
        <f>VLOOKUP(Table1[[#This Row],[I feel safe at school.]],Key!$A$44:$B$49,2,FALSE)</f>
        <v>Not Applicable</v>
      </c>
      <c r="H152" s="101" t="str">
        <f>VLOOKUP(Table1[[#This Row],[The benefits provided by my district meet my needs. ]],Key!$A$44:$B$49,2,FALSE)</f>
        <v>Not Applicable</v>
      </c>
      <c r="I152" s="101" t="str">
        <f>VLOOKUP(Table1[[#This Row],[Someone seems to care about me at work. ]],Key!$A$44:$B$49,2,FALSE)</f>
        <v>Not Applicable</v>
      </c>
      <c r="J152" s="101" t="str">
        <f>VLOOKUP(Table1[[#This Row],[I have the materials and resources needed to do my job well. ]],Key!$A$44:$B$49,2,FALSE)</f>
        <v>Not Applicable</v>
      </c>
      <c r="K152" s="101" t="str">
        <f>VLOOKUP(Table1[[#This Row],[Most days, I have a manageable workload.]],Key!$A$44:$B$49,2,FALSE)</f>
        <v>Not Applicable</v>
      </c>
      <c r="L152" s="101" t="str">
        <f>VLOOKUP(Table1[[#This Row],[I have the training and skills I need to do my best at work.]],Key!$A$44:$B$49,2,FALSE)</f>
        <v>Not Applicable</v>
      </c>
      <c r="M152" s="101" t="str">
        <f>VLOOKUP(Table1[[#This Row],[I understand how my daily work contributes to my school district’s mission. ]],Key!$A$44:$B$49,2,FALSE)</f>
        <v>Not Applicable</v>
      </c>
      <c r="N152" s="101" t="str">
        <f>VLOOKUP(Table1[[#This Row],[My district’s mission and values are reflected in the actions of district leaders.]],Key!$A$44:$B$49,2,FALSE)</f>
        <v>Not Applicable</v>
      </c>
      <c r="O152" s="101" t="str">
        <f>VLOOKUP(Table1[[#This Row],[My district’s mission and values are reflected in the actions of school leaders.]],Key!$A$44:$B$49,2,FALSE)</f>
        <v>Not Applicable</v>
      </c>
      <c r="P152" s="101" t="str">
        <f>VLOOKUP(Table1[[#This Row],[I am treated fairly by district leaders.]],Key!$A$44:$B$49,2,FALSE)</f>
        <v>Not Applicable</v>
      </c>
      <c r="Q152" s="101" t="str">
        <f>VLOOKUP(Table1[[#This Row],[I am treated fairly by school leaders.]],Key!$A$44:$B$49,2,FALSE)</f>
        <v>Not Applicable</v>
      </c>
      <c r="R152" s="101" t="str">
        <f>VLOOKUP(Table1[[#This Row],[I am treated fairly by my colleagues.]],Key!$A$44:$B$49,2,FALSE)</f>
        <v>Not Applicable</v>
      </c>
      <c r="S152" s="101" t="str">
        <f>VLOOKUP(Table1[[#This Row],[I have ownership and control over my work.]],Key!$A$44:$B$49,2,FALSE)</f>
        <v>Not Applicable</v>
      </c>
      <c r="T152" s="101" t="str">
        <f>VLOOKUP(Table1[[#This Row],[My opinions are heard and valued by district leaders.]],Key!$A$44:$B$49,2,FALSE)</f>
        <v>Not Applicable</v>
      </c>
      <c r="U152" s="101" t="str">
        <f>VLOOKUP(Table1[[#This Row],[My opinions are heard and valued by school leaders.]],Key!$A$44:$B$49,2,FALSE)</f>
        <v>Not Applicable</v>
      </c>
      <c r="V152" s="101" t="str">
        <f>VLOOKUP(Table1[[#This Row],[In my current role, I get to do what I do best every day.]],Key!$A$44:$B$49,2,FALSE)</f>
        <v>Not Applicable</v>
      </c>
      <c r="W152" s="101" t="str">
        <f>VLOOKUP(Table1[[#This Row],[District staff are recognized for excellent work by district leaders.]],Key!$A$44:$B$49,2,FALSE)</f>
        <v>Not Applicable</v>
      </c>
      <c r="X152" s="101" t="str">
        <f>VLOOKUP(Table1[[#This Row],[District staff are recognized for excellent work by school leaders.]],Key!$A$44:$B$49,2,FALSE)</f>
        <v>Not Applicable</v>
      </c>
      <c r="Y152" s="101" t="str">
        <f>VLOOKUP(Table1[[#This Row],[I feel valued for my work as a district employee.]],Key!$A$44:$B$49,2,FALSE)</f>
        <v>Not Applicable</v>
      </c>
      <c r="Z152" s="101" t="str">
        <f>VLOOKUP(Table1[[#This Row],[In the past week, I’ve received recognition for doing my job well.]],Key!$A$44:$B$49,2,FALSE)</f>
        <v>Not Applicable</v>
      </c>
      <c r="AA152" s="101" t="str">
        <f>VLOOKUP(Table1[[#This Row],[In the past year, my district has provided opportunities for me to learn and grow as a district employee. ]],Key!$A$44:$B$49,2,FALSE)</f>
        <v>Not Applicable</v>
      </c>
      <c r="AB152" s="101" t="str">
        <f>VLOOKUP(Table1[[#This Row],[My direct supervisor supports my career aspirations and goals.]],Key!$A$44:$B$49,2,FALSE)</f>
        <v>Not Applicable</v>
      </c>
      <c r="AC152" s="101" t="str">
        <f>VLOOKUP(Table1[[#This Row],[I see a path for professional advancement in my district.]],Key!$A$44:$B$49,2,FALSE)</f>
        <v>Not Applicable</v>
      </c>
    </row>
    <row r="153" spans="1:29" ht="13.75" thickBot="1" x14ac:dyDescent="0.75">
      <c r="A153" s="5">
        <v>151</v>
      </c>
      <c r="B153" s="65" t="e">
        <f>Table1[[#This Row],[School Number]]</f>
        <v>#N/A</v>
      </c>
      <c r="C153" s="134">
        <f>Table1[[#This Row],[School Name]]</f>
        <v>0</v>
      </c>
      <c r="D153" s="101" t="str">
        <f>VLOOKUP(Table1[[#This Row],[How would you rate your overall satisfaction level with: My School District]],Key!$A$36:$B$41,2,FALSE)</f>
        <v>Not Applicable</v>
      </c>
      <c r="E153" s="101" t="str">
        <f>VLOOKUP(Table1[[#This Row],[How would you rate your overall satisfaction level with: My School]],Key!$A$36:$B$41,2,FALSE)</f>
        <v>Not Applicable</v>
      </c>
      <c r="F153" s="101" t="str">
        <f>VLOOKUP(Table1[[#This Row],[District leadership has communicated clear actions they will take in response to previous staff survey results.]],Key!$A$44:$B$49,2,FALSE)</f>
        <v>Not Applicable</v>
      </c>
      <c r="G153" s="101" t="str">
        <f>VLOOKUP(Table1[[#This Row],[I feel safe at school.]],Key!$A$44:$B$49,2,FALSE)</f>
        <v>Not Applicable</v>
      </c>
      <c r="H153" s="101" t="str">
        <f>VLOOKUP(Table1[[#This Row],[The benefits provided by my district meet my needs. ]],Key!$A$44:$B$49,2,FALSE)</f>
        <v>Not Applicable</v>
      </c>
      <c r="I153" s="101" t="str">
        <f>VLOOKUP(Table1[[#This Row],[Someone seems to care about me at work. ]],Key!$A$44:$B$49,2,FALSE)</f>
        <v>Not Applicable</v>
      </c>
      <c r="J153" s="101" t="str">
        <f>VLOOKUP(Table1[[#This Row],[I have the materials and resources needed to do my job well. ]],Key!$A$44:$B$49,2,FALSE)</f>
        <v>Not Applicable</v>
      </c>
      <c r="K153" s="101" t="str">
        <f>VLOOKUP(Table1[[#This Row],[Most days, I have a manageable workload.]],Key!$A$44:$B$49,2,FALSE)</f>
        <v>Not Applicable</v>
      </c>
      <c r="L153" s="101" t="str">
        <f>VLOOKUP(Table1[[#This Row],[I have the training and skills I need to do my best at work.]],Key!$A$44:$B$49,2,FALSE)</f>
        <v>Not Applicable</v>
      </c>
      <c r="M153" s="101" t="str">
        <f>VLOOKUP(Table1[[#This Row],[I understand how my daily work contributes to my school district’s mission. ]],Key!$A$44:$B$49,2,FALSE)</f>
        <v>Not Applicable</v>
      </c>
      <c r="N153" s="101" t="str">
        <f>VLOOKUP(Table1[[#This Row],[My district’s mission and values are reflected in the actions of district leaders.]],Key!$A$44:$B$49,2,FALSE)</f>
        <v>Not Applicable</v>
      </c>
      <c r="O153" s="101" t="str">
        <f>VLOOKUP(Table1[[#This Row],[My district’s mission and values are reflected in the actions of school leaders.]],Key!$A$44:$B$49,2,FALSE)</f>
        <v>Not Applicable</v>
      </c>
      <c r="P153" s="101" t="str">
        <f>VLOOKUP(Table1[[#This Row],[I am treated fairly by district leaders.]],Key!$A$44:$B$49,2,FALSE)</f>
        <v>Not Applicable</v>
      </c>
      <c r="Q153" s="101" t="str">
        <f>VLOOKUP(Table1[[#This Row],[I am treated fairly by school leaders.]],Key!$A$44:$B$49,2,FALSE)</f>
        <v>Not Applicable</v>
      </c>
      <c r="R153" s="101" t="str">
        <f>VLOOKUP(Table1[[#This Row],[I am treated fairly by my colleagues.]],Key!$A$44:$B$49,2,FALSE)</f>
        <v>Not Applicable</v>
      </c>
      <c r="S153" s="101" t="str">
        <f>VLOOKUP(Table1[[#This Row],[I have ownership and control over my work.]],Key!$A$44:$B$49,2,FALSE)</f>
        <v>Not Applicable</v>
      </c>
      <c r="T153" s="101" t="str">
        <f>VLOOKUP(Table1[[#This Row],[My opinions are heard and valued by district leaders.]],Key!$A$44:$B$49,2,FALSE)</f>
        <v>Not Applicable</v>
      </c>
      <c r="U153" s="101" t="str">
        <f>VLOOKUP(Table1[[#This Row],[My opinions are heard and valued by school leaders.]],Key!$A$44:$B$49,2,FALSE)</f>
        <v>Not Applicable</v>
      </c>
      <c r="V153" s="101" t="str">
        <f>VLOOKUP(Table1[[#This Row],[In my current role, I get to do what I do best every day.]],Key!$A$44:$B$49,2,FALSE)</f>
        <v>Not Applicable</v>
      </c>
      <c r="W153" s="101" t="str">
        <f>VLOOKUP(Table1[[#This Row],[District staff are recognized for excellent work by district leaders.]],Key!$A$44:$B$49,2,FALSE)</f>
        <v>Not Applicable</v>
      </c>
      <c r="X153" s="101" t="str">
        <f>VLOOKUP(Table1[[#This Row],[District staff are recognized for excellent work by school leaders.]],Key!$A$44:$B$49,2,FALSE)</f>
        <v>Not Applicable</v>
      </c>
      <c r="Y153" s="101" t="str">
        <f>VLOOKUP(Table1[[#This Row],[I feel valued for my work as a district employee.]],Key!$A$44:$B$49,2,FALSE)</f>
        <v>Not Applicable</v>
      </c>
      <c r="Z153" s="101" t="str">
        <f>VLOOKUP(Table1[[#This Row],[In the past week, I’ve received recognition for doing my job well.]],Key!$A$44:$B$49,2,FALSE)</f>
        <v>Not Applicable</v>
      </c>
      <c r="AA153" s="101" t="str">
        <f>VLOOKUP(Table1[[#This Row],[In the past year, my district has provided opportunities for me to learn and grow as a district employee. ]],Key!$A$44:$B$49,2,FALSE)</f>
        <v>Not Applicable</v>
      </c>
      <c r="AB153" s="101" t="str">
        <f>VLOOKUP(Table1[[#This Row],[My direct supervisor supports my career aspirations and goals.]],Key!$A$44:$B$49,2,FALSE)</f>
        <v>Not Applicable</v>
      </c>
      <c r="AC153" s="101" t="str">
        <f>VLOOKUP(Table1[[#This Row],[I see a path for professional advancement in my district.]],Key!$A$44:$B$49,2,FALSE)</f>
        <v>Not Applicable</v>
      </c>
    </row>
    <row r="154" spans="1:29" ht="13.75" thickBot="1" x14ac:dyDescent="0.75">
      <c r="A154" s="5">
        <v>152</v>
      </c>
      <c r="B154" s="65" t="e">
        <f>Table1[[#This Row],[School Number]]</f>
        <v>#N/A</v>
      </c>
      <c r="C154" s="134">
        <f>Table1[[#This Row],[School Name]]</f>
        <v>0</v>
      </c>
      <c r="D154" s="101" t="str">
        <f>VLOOKUP(Table1[[#This Row],[How would you rate your overall satisfaction level with: My School District]],Key!$A$36:$B$41,2,FALSE)</f>
        <v>Not Applicable</v>
      </c>
      <c r="E154" s="101" t="str">
        <f>VLOOKUP(Table1[[#This Row],[How would you rate your overall satisfaction level with: My School]],Key!$A$36:$B$41,2,FALSE)</f>
        <v>Not Applicable</v>
      </c>
      <c r="F154" s="101" t="str">
        <f>VLOOKUP(Table1[[#This Row],[District leadership has communicated clear actions they will take in response to previous staff survey results.]],Key!$A$44:$B$49,2,FALSE)</f>
        <v>Not Applicable</v>
      </c>
      <c r="G154" s="101" t="str">
        <f>VLOOKUP(Table1[[#This Row],[I feel safe at school.]],Key!$A$44:$B$49,2,FALSE)</f>
        <v>Not Applicable</v>
      </c>
      <c r="H154" s="101" t="str">
        <f>VLOOKUP(Table1[[#This Row],[The benefits provided by my district meet my needs. ]],Key!$A$44:$B$49,2,FALSE)</f>
        <v>Not Applicable</v>
      </c>
      <c r="I154" s="101" t="str">
        <f>VLOOKUP(Table1[[#This Row],[Someone seems to care about me at work. ]],Key!$A$44:$B$49,2,FALSE)</f>
        <v>Not Applicable</v>
      </c>
      <c r="J154" s="101" t="str">
        <f>VLOOKUP(Table1[[#This Row],[I have the materials and resources needed to do my job well. ]],Key!$A$44:$B$49,2,FALSE)</f>
        <v>Not Applicable</v>
      </c>
      <c r="K154" s="101" t="str">
        <f>VLOOKUP(Table1[[#This Row],[Most days, I have a manageable workload.]],Key!$A$44:$B$49,2,FALSE)</f>
        <v>Not Applicable</v>
      </c>
      <c r="L154" s="101" t="str">
        <f>VLOOKUP(Table1[[#This Row],[I have the training and skills I need to do my best at work.]],Key!$A$44:$B$49,2,FALSE)</f>
        <v>Not Applicable</v>
      </c>
      <c r="M154" s="101" t="str">
        <f>VLOOKUP(Table1[[#This Row],[I understand how my daily work contributes to my school district’s mission. ]],Key!$A$44:$B$49,2,FALSE)</f>
        <v>Not Applicable</v>
      </c>
      <c r="N154" s="101" t="str">
        <f>VLOOKUP(Table1[[#This Row],[My district’s mission and values are reflected in the actions of district leaders.]],Key!$A$44:$B$49,2,FALSE)</f>
        <v>Not Applicable</v>
      </c>
      <c r="O154" s="101" t="str">
        <f>VLOOKUP(Table1[[#This Row],[My district’s mission and values are reflected in the actions of school leaders.]],Key!$A$44:$B$49,2,FALSE)</f>
        <v>Not Applicable</v>
      </c>
      <c r="P154" s="101" t="str">
        <f>VLOOKUP(Table1[[#This Row],[I am treated fairly by district leaders.]],Key!$A$44:$B$49,2,FALSE)</f>
        <v>Not Applicable</v>
      </c>
      <c r="Q154" s="101" t="str">
        <f>VLOOKUP(Table1[[#This Row],[I am treated fairly by school leaders.]],Key!$A$44:$B$49,2,FALSE)</f>
        <v>Not Applicable</v>
      </c>
      <c r="R154" s="101" t="str">
        <f>VLOOKUP(Table1[[#This Row],[I am treated fairly by my colleagues.]],Key!$A$44:$B$49,2,FALSE)</f>
        <v>Not Applicable</v>
      </c>
      <c r="S154" s="101" t="str">
        <f>VLOOKUP(Table1[[#This Row],[I have ownership and control over my work.]],Key!$A$44:$B$49,2,FALSE)</f>
        <v>Not Applicable</v>
      </c>
      <c r="T154" s="101" t="str">
        <f>VLOOKUP(Table1[[#This Row],[My opinions are heard and valued by district leaders.]],Key!$A$44:$B$49,2,FALSE)</f>
        <v>Not Applicable</v>
      </c>
      <c r="U154" s="101" t="str">
        <f>VLOOKUP(Table1[[#This Row],[My opinions are heard and valued by school leaders.]],Key!$A$44:$B$49,2,FALSE)</f>
        <v>Not Applicable</v>
      </c>
      <c r="V154" s="101" t="str">
        <f>VLOOKUP(Table1[[#This Row],[In my current role, I get to do what I do best every day.]],Key!$A$44:$B$49,2,FALSE)</f>
        <v>Not Applicable</v>
      </c>
      <c r="W154" s="101" t="str">
        <f>VLOOKUP(Table1[[#This Row],[District staff are recognized for excellent work by district leaders.]],Key!$A$44:$B$49,2,FALSE)</f>
        <v>Not Applicable</v>
      </c>
      <c r="X154" s="101" t="str">
        <f>VLOOKUP(Table1[[#This Row],[District staff are recognized for excellent work by school leaders.]],Key!$A$44:$B$49,2,FALSE)</f>
        <v>Not Applicable</v>
      </c>
      <c r="Y154" s="101" t="str">
        <f>VLOOKUP(Table1[[#This Row],[I feel valued for my work as a district employee.]],Key!$A$44:$B$49,2,FALSE)</f>
        <v>Not Applicable</v>
      </c>
      <c r="Z154" s="101" t="str">
        <f>VLOOKUP(Table1[[#This Row],[In the past week, I’ve received recognition for doing my job well.]],Key!$A$44:$B$49,2,FALSE)</f>
        <v>Not Applicable</v>
      </c>
      <c r="AA154" s="101" t="str">
        <f>VLOOKUP(Table1[[#This Row],[In the past year, my district has provided opportunities for me to learn and grow as a district employee. ]],Key!$A$44:$B$49,2,FALSE)</f>
        <v>Not Applicable</v>
      </c>
      <c r="AB154" s="101" t="str">
        <f>VLOOKUP(Table1[[#This Row],[My direct supervisor supports my career aspirations and goals.]],Key!$A$44:$B$49,2,FALSE)</f>
        <v>Not Applicable</v>
      </c>
      <c r="AC154" s="101" t="str">
        <f>VLOOKUP(Table1[[#This Row],[I see a path for professional advancement in my district.]],Key!$A$44:$B$49,2,FALSE)</f>
        <v>Not Applicable</v>
      </c>
    </row>
    <row r="155" spans="1:29" ht="13.75" thickBot="1" x14ac:dyDescent="0.75">
      <c r="A155" s="5">
        <v>153</v>
      </c>
      <c r="B155" s="65" t="e">
        <f>Table1[[#This Row],[School Number]]</f>
        <v>#N/A</v>
      </c>
      <c r="C155" s="134">
        <f>Table1[[#This Row],[School Name]]</f>
        <v>0</v>
      </c>
      <c r="D155" s="101" t="str">
        <f>VLOOKUP(Table1[[#This Row],[How would you rate your overall satisfaction level with: My School District]],Key!$A$36:$B$41,2,FALSE)</f>
        <v>Not Applicable</v>
      </c>
      <c r="E155" s="101" t="str">
        <f>VLOOKUP(Table1[[#This Row],[How would you rate your overall satisfaction level with: My School]],Key!$A$36:$B$41,2,FALSE)</f>
        <v>Not Applicable</v>
      </c>
      <c r="F155" s="101" t="str">
        <f>VLOOKUP(Table1[[#This Row],[District leadership has communicated clear actions they will take in response to previous staff survey results.]],Key!$A$44:$B$49,2,FALSE)</f>
        <v>Not Applicable</v>
      </c>
      <c r="G155" s="101" t="str">
        <f>VLOOKUP(Table1[[#This Row],[I feel safe at school.]],Key!$A$44:$B$49,2,FALSE)</f>
        <v>Not Applicable</v>
      </c>
      <c r="H155" s="101" t="str">
        <f>VLOOKUP(Table1[[#This Row],[The benefits provided by my district meet my needs. ]],Key!$A$44:$B$49,2,FALSE)</f>
        <v>Not Applicable</v>
      </c>
      <c r="I155" s="101" t="str">
        <f>VLOOKUP(Table1[[#This Row],[Someone seems to care about me at work. ]],Key!$A$44:$B$49,2,FALSE)</f>
        <v>Not Applicable</v>
      </c>
      <c r="J155" s="101" t="str">
        <f>VLOOKUP(Table1[[#This Row],[I have the materials and resources needed to do my job well. ]],Key!$A$44:$B$49,2,FALSE)</f>
        <v>Not Applicable</v>
      </c>
      <c r="K155" s="101" t="str">
        <f>VLOOKUP(Table1[[#This Row],[Most days, I have a manageable workload.]],Key!$A$44:$B$49,2,FALSE)</f>
        <v>Not Applicable</v>
      </c>
      <c r="L155" s="101" t="str">
        <f>VLOOKUP(Table1[[#This Row],[I have the training and skills I need to do my best at work.]],Key!$A$44:$B$49,2,FALSE)</f>
        <v>Not Applicable</v>
      </c>
      <c r="M155" s="101" t="str">
        <f>VLOOKUP(Table1[[#This Row],[I understand how my daily work contributes to my school district’s mission. ]],Key!$A$44:$B$49,2,FALSE)</f>
        <v>Not Applicable</v>
      </c>
      <c r="N155" s="101" t="str">
        <f>VLOOKUP(Table1[[#This Row],[My district’s mission and values are reflected in the actions of district leaders.]],Key!$A$44:$B$49,2,FALSE)</f>
        <v>Not Applicable</v>
      </c>
      <c r="O155" s="101" t="str">
        <f>VLOOKUP(Table1[[#This Row],[My district’s mission and values are reflected in the actions of school leaders.]],Key!$A$44:$B$49,2,FALSE)</f>
        <v>Not Applicable</v>
      </c>
      <c r="P155" s="101" t="str">
        <f>VLOOKUP(Table1[[#This Row],[I am treated fairly by district leaders.]],Key!$A$44:$B$49,2,FALSE)</f>
        <v>Not Applicable</v>
      </c>
      <c r="Q155" s="101" t="str">
        <f>VLOOKUP(Table1[[#This Row],[I am treated fairly by school leaders.]],Key!$A$44:$B$49,2,FALSE)</f>
        <v>Not Applicable</v>
      </c>
      <c r="R155" s="101" t="str">
        <f>VLOOKUP(Table1[[#This Row],[I am treated fairly by my colleagues.]],Key!$A$44:$B$49,2,FALSE)</f>
        <v>Not Applicable</v>
      </c>
      <c r="S155" s="101" t="str">
        <f>VLOOKUP(Table1[[#This Row],[I have ownership and control over my work.]],Key!$A$44:$B$49,2,FALSE)</f>
        <v>Not Applicable</v>
      </c>
      <c r="T155" s="101" t="str">
        <f>VLOOKUP(Table1[[#This Row],[My opinions are heard and valued by district leaders.]],Key!$A$44:$B$49,2,FALSE)</f>
        <v>Not Applicable</v>
      </c>
      <c r="U155" s="101" t="str">
        <f>VLOOKUP(Table1[[#This Row],[My opinions are heard and valued by school leaders.]],Key!$A$44:$B$49,2,FALSE)</f>
        <v>Not Applicable</v>
      </c>
      <c r="V155" s="101" t="str">
        <f>VLOOKUP(Table1[[#This Row],[In my current role, I get to do what I do best every day.]],Key!$A$44:$B$49,2,FALSE)</f>
        <v>Not Applicable</v>
      </c>
      <c r="W155" s="101" t="str">
        <f>VLOOKUP(Table1[[#This Row],[District staff are recognized for excellent work by district leaders.]],Key!$A$44:$B$49,2,FALSE)</f>
        <v>Not Applicable</v>
      </c>
      <c r="X155" s="101" t="str">
        <f>VLOOKUP(Table1[[#This Row],[District staff are recognized for excellent work by school leaders.]],Key!$A$44:$B$49,2,FALSE)</f>
        <v>Not Applicable</v>
      </c>
      <c r="Y155" s="101" t="str">
        <f>VLOOKUP(Table1[[#This Row],[I feel valued for my work as a district employee.]],Key!$A$44:$B$49,2,FALSE)</f>
        <v>Not Applicable</v>
      </c>
      <c r="Z155" s="101" t="str">
        <f>VLOOKUP(Table1[[#This Row],[In the past week, I’ve received recognition for doing my job well.]],Key!$A$44:$B$49,2,FALSE)</f>
        <v>Not Applicable</v>
      </c>
      <c r="AA155" s="101" t="str">
        <f>VLOOKUP(Table1[[#This Row],[In the past year, my district has provided opportunities for me to learn and grow as a district employee. ]],Key!$A$44:$B$49,2,FALSE)</f>
        <v>Not Applicable</v>
      </c>
      <c r="AB155" s="101" t="str">
        <f>VLOOKUP(Table1[[#This Row],[My direct supervisor supports my career aspirations and goals.]],Key!$A$44:$B$49,2,FALSE)</f>
        <v>Not Applicable</v>
      </c>
      <c r="AC155" s="101" t="str">
        <f>VLOOKUP(Table1[[#This Row],[I see a path for professional advancement in my district.]],Key!$A$44:$B$49,2,FALSE)</f>
        <v>Not Applicable</v>
      </c>
    </row>
    <row r="156" spans="1:29" ht="13.75" thickBot="1" x14ac:dyDescent="0.75">
      <c r="A156" s="5">
        <v>154</v>
      </c>
      <c r="B156" s="65" t="e">
        <f>Table1[[#This Row],[School Number]]</f>
        <v>#N/A</v>
      </c>
      <c r="C156" s="134">
        <f>Table1[[#This Row],[School Name]]</f>
        <v>0</v>
      </c>
      <c r="D156" s="101" t="str">
        <f>VLOOKUP(Table1[[#This Row],[How would you rate your overall satisfaction level with: My School District]],Key!$A$36:$B$41,2,FALSE)</f>
        <v>Not Applicable</v>
      </c>
      <c r="E156" s="101" t="str">
        <f>VLOOKUP(Table1[[#This Row],[How would you rate your overall satisfaction level with: My School]],Key!$A$36:$B$41,2,FALSE)</f>
        <v>Not Applicable</v>
      </c>
      <c r="F156" s="101" t="str">
        <f>VLOOKUP(Table1[[#This Row],[District leadership has communicated clear actions they will take in response to previous staff survey results.]],Key!$A$44:$B$49,2,FALSE)</f>
        <v>Not Applicable</v>
      </c>
      <c r="G156" s="101" t="str">
        <f>VLOOKUP(Table1[[#This Row],[I feel safe at school.]],Key!$A$44:$B$49,2,FALSE)</f>
        <v>Not Applicable</v>
      </c>
      <c r="H156" s="101" t="str">
        <f>VLOOKUP(Table1[[#This Row],[The benefits provided by my district meet my needs. ]],Key!$A$44:$B$49,2,FALSE)</f>
        <v>Not Applicable</v>
      </c>
      <c r="I156" s="101" t="str">
        <f>VLOOKUP(Table1[[#This Row],[Someone seems to care about me at work. ]],Key!$A$44:$B$49,2,FALSE)</f>
        <v>Not Applicable</v>
      </c>
      <c r="J156" s="101" t="str">
        <f>VLOOKUP(Table1[[#This Row],[I have the materials and resources needed to do my job well. ]],Key!$A$44:$B$49,2,FALSE)</f>
        <v>Not Applicable</v>
      </c>
      <c r="K156" s="101" t="str">
        <f>VLOOKUP(Table1[[#This Row],[Most days, I have a manageable workload.]],Key!$A$44:$B$49,2,FALSE)</f>
        <v>Not Applicable</v>
      </c>
      <c r="L156" s="101" t="str">
        <f>VLOOKUP(Table1[[#This Row],[I have the training and skills I need to do my best at work.]],Key!$A$44:$B$49,2,FALSE)</f>
        <v>Not Applicable</v>
      </c>
      <c r="M156" s="101" t="str">
        <f>VLOOKUP(Table1[[#This Row],[I understand how my daily work contributes to my school district’s mission. ]],Key!$A$44:$B$49,2,FALSE)</f>
        <v>Not Applicable</v>
      </c>
      <c r="N156" s="101" t="str">
        <f>VLOOKUP(Table1[[#This Row],[My district’s mission and values are reflected in the actions of district leaders.]],Key!$A$44:$B$49,2,FALSE)</f>
        <v>Not Applicable</v>
      </c>
      <c r="O156" s="101" t="str">
        <f>VLOOKUP(Table1[[#This Row],[My district’s mission and values are reflected in the actions of school leaders.]],Key!$A$44:$B$49,2,FALSE)</f>
        <v>Not Applicable</v>
      </c>
      <c r="P156" s="101" t="str">
        <f>VLOOKUP(Table1[[#This Row],[I am treated fairly by district leaders.]],Key!$A$44:$B$49,2,FALSE)</f>
        <v>Not Applicable</v>
      </c>
      <c r="Q156" s="101" t="str">
        <f>VLOOKUP(Table1[[#This Row],[I am treated fairly by school leaders.]],Key!$A$44:$B$49,2,FALSE)</f>
        <v>Not Applicable</v>
      </c>
      <c r="R156" s="101" t="str">
        <f>VLOOKUP(Table1[[#This Row],[I am treated fairly by my colleagues.]],Key!$A$44:$B$49,2,FALSE)</f>
        <v>Not Applicable</v>
      </c>
      <c r="S156" s="101" t="str">
        <f>VLOOKUP(Table1[[#This Row],[I have ownership and control over my work.]],Key!$A$44:$B$49,2,FALSE)</f>
        <v>Not Applicable</v>
      </c>
      <c r="T156" s="101" t="str">
        <f>VLOOKUP(Table1[[#This Row],[My opinions are heard and valued by district leaders.]],Key!$A$44:$B$49,2,FALSE)</f>
        <v>Not Applicable</v>
      </c>
      <c r="U156" s="101" t="str">
        <f>VLOOKUP(Table1[[#This Row],[My opinions are heard and valued by school leaders.]],Key!$A$44:$B$49,2,FALSE)</f>
        <v>Not Applicable</v>
      </c>
      <c r="V156" s="101" t="str">
        <f>VLOOKUP(Table1[[#This Row],[In my current role, I get to do what I do best every day.]],Key!$A$44:$B$49,2,FALSE)</f>
        <v>Not Applicable</v>
      </c>
      <c r="W156" s="101" t="str">
        <f>VLOOKUP(Table1[[#This Row],[District staff are recognized for excellent work by district leaders.]],Key!$A$44:$B$49,2,FALSE)</f>
        <v>Not Applicable</v>
      </c>
      <c r="X156" s="101" t="str">
        <f>VLOOKUP(Table1[[#This Row],[District staff are recognized for excellent work by school leaders.]],Key!$A$44:$B$49,2,FALSE)</f>
        <v>Not Applicable</v>
      </c>
      <c r="Y156" s="101" t="str">
        <f>VLOOKUP(Table1[[#This Row],[I feel valued for my work as a district employee.]],Key!$A$44:$B$49,2,FALSE)</f>
        <v>Not Applicable</v>
      </c>
      <c r="Z156" s="101" t="str">
        <f>VLOOKUP(Table1[[#This Row],[In the past week, I’ve received recognition for doing my job well.]],Key!$A$44:$B$49,2,FALSE)</f>
        <v>Not Applicable</v>
      </c>
      <c r="AA156" s="101" t="str">
        <f>VLOOKUP(Table1[[#This Row],[In the past year, my district has provided opportunities for me to learn and grow as a district employee. ]],Key!$A$44:$B$49,2,FALSE)</f>
        <v>Not Applicable</v>
      </c>
      <c r="AB156" s="101" t="str">
        <f>VLOOKUP(Table1[[#This Row],[My direct supervisor supports my career aspirations and goals.]],Key!$A$44:$B$49,2,FALSE)</f>
        <v>Not Applicable</v>
      </c>
      <c r="AC156" s="101" t="str">
        <f>VLOOKUP(Table1[[#This Row],[I see a path for professional advancement in my district.]],Key!$A$44:$B$49,2,FALSE)</f>
        <v>Not Applicable</v>
      </c>
    </row>
    <row r="157" spans="1:29" ht="13.75" thickBot="1" x14ac:dyDescent="0.75">
      <c r="A157" s="5">
        <v>155</v>
      </c>
      <c r="B157" s="65" t="e">
        <f>Table1[[#This Row],[School Number]]</f>
        <v>#N/A</v>
      </c>
      <c r="C157" s="134">
        <f>Table1[[#This Row],[School Name]]</f>
        <v>0</v>
      </c>
      <c r="D157" s="101" t="str">
        <f>VLOOKUP(Table1[[#This Row],[How would you rate your overall satisfaction level with: My School District]],Key!$A$36:$B$41,2,FALSE)</f>
        <v>Not Applicable</v>
      </c>
      <c r="E157" s="101" t="str">
        <f>VLOOKUP(Table1[[#This Row],[How would you rate your overall satisfaction level with: My School]],Key!$A$36:$B$41,2,FALSE)</f>
        <v>Not Applicable</v>
      </c>
      <c r="F157" s="101" t="str">
        <f>VLOOKUP(Table1[[#This Row],[District leadership has communicated clear actions they will take in response to previous staff survey results.]],Key!$A$44:$B$49,2,FALSE)</f>
        <v>Not Applicable</v>
      </c>
      <c r="G157" s="101" t="str">
        <f>VLOOKUP(Table1[[#This Row],[I feel safe at school.]],Key!$A$44:$B$49,2,FALSE)</f>
        <v>Not Applicable</v>
      </c>
      <c r="H157" s="101" t="str">
        <f>VLOOKUP(Table1[[#This Row],[The benefits provided by my district meet my needs. ]],Key!$A$44:$B$49,2,FALSE)</f>
        <v>Not Applicable</v>
      </c>
      <c r="I157" s="101" t="str">
        <f>VLOOKUP(Table1[[#This Row],[Someone seems to care about me at work. ]],Key!$A$44:$B$49,2,FALSE)</f>
        <v>Not Applicable</v>
      </c>
      <c r="J157" s="101" t="str">
        <f>VLOOKUP(Table1[[#This Row],[I have the materials and resources needed to do my job well. ]],Key!$A$44:$B$49,2,FALSE)</f>
        <v>Not Applicable</v>
      </c>
      <c r="K157" s="101" t="str">
        <f>VLOOKUP(Table1[[#This Row],[Most days, I have a manageable workload.]],Key!$A$44:$B$49,2,FALSE)</f>
        <v>Not Applicable</v>
      </c>
      <c r="L157" s="101" t="str">
        <f>VLOOKUP(Table1[[#This Row],[I have the training and skills I need to do my best at work.]],Key!$A$44:$B$49,2,FALSE)</f>
        <v>Not Applicable</v>
      </c>
      <c r="M157" s="101" t="str">
        <f>VLOOKUP(Table1[[#This Row],[I understand how my daily work contributes to my school district’s mission. ]],Key!$A$44:$B$49,2,FALSE)</f>
        <v>Not Applicable</v>
      </c>
      <c r="N157" s="101" t="str">
        <f>VLOOKUP(Table1[[#This Row],[My district’s mission and values are reflected in the actions of district leaders.]],Key!$A$44:$B$49,2,FALSE)</f>
        <v>Not Applicable</v>
      </c>
      <c r="O157" s="101" t="str">
        <f>VLOOKUP(Table1[[#This Row],[My district’s mission and values are reflected in the actions of school leaders.]],Key!$A$44:$B$49,2,FALSE)</f>
        <v>Not Applicable</v>
      </c>
      <c r="P157" s="101" t="str">
        <f>VLOOKUP(Table1[[#This Row],[I am treated fairly by district leaders.]],Key!$A$44:$B$49,2,FALSE)</f>
        <v>Not Applicable</v>
      </c>
      <c r="Q157" s="101" t="str">
        <f>VLOOKUP(Table1[[#This Row],[I am treated fairly by school leaders.]],Key!$A$44:$B$49,2,FALSE)</f>
        <v>Not Applicable</v>
      </c>
      <c r="R157" s="101" t="str">
        <f>VLOOKUP(Table1[[#This Row],[I am treated fairly by my colleagues.]],Key!$A$44:$B$49,2,FALSE)</f>
        <v>Not Applicable</v>
      </c>
      <c r="S157" s="101" t="str">
        <f>VLOOKUP(Table1[[#This Row],[I have ownership and control over my work.]],Key!$A$44:$B$49,2,FALSE)</f>
        <v>Not Applicable</v>
      </c>
      <c r="T157" s="101" t="str">
        <f>VLOOKUP(Table1[[#This Row],[My opinions are heard and valued by district leaders.]],Key!$A$44:$B$49,2,FALSE)</f>
        <v>Not Applicable</v>
      </c>
      <c r="U157" s="101" t="str">
        <f>VLOOKUP(Table1[[#This Row],[My opinions are heard and valued by school leaders.]],Key!$A$44:$B$49,2,FALSE)</f>
        <v>Not Applicable</v>
      </c>
      <c r="V157" s="101" t="str">
        <f>VLOOKUP(Table1[[#This Row],[In my current role, I get to do what I do best every day.]],Key!$A$44:$B$49,2,FALSE)</f>
        <v>Not Applicable</v>
      </c>
      <c r="W157" s="101" t="str">
        <f>VLOOKUP(Table1[[#This Row],[District staff are recognized for excellent work by district leaders.]],Key!$A$44:$B$49,2,FALSE)</f>
        <v>Not Applicable</v>
      </c>
      <c r="X157" s="101" t="str">
        <f>VLOOKUP(Table1[[#This Row],[District staff are recognized for excellent work by school leaders.]],Key!$A$44:$B$49,2,FALSE)</f>
        <v>Not Applicable</v>
      </c>
      <c r="Y157" s="101" t="str">
        <f>VLOOKUP(Table1[[#This Row],[I feel valued for my work as a district employee.]],Key!$A$44:$B$49,2,FALSE)</f>
        <v>Not Applicable</v>
      </c>
      <c r="Z157" s="101" t="str">
        <f>VLOOKUP(Table1[[#This Row],[In the past week, I’ve received recognition for doing my job well.]],Key!$A$44:$B$49,2,FALSE)</f>
        <v>Not Applicable</v>
      </c>
      <c r="AA157" s="101" t="str">
        <f>VLOOKUP(Table1[[#This Row],[In the past year, my district has provided opportunities for me to learn and grow as a district employee. ]],Key!$A$44:$B$49,2,FALSE)</f>
        <v>Not Applicable</v>
      </c>
      <c r="AB157" s="101" t="str">
        <f>VLOOKUP(Table1[[#This Row],[My direct supervisor supports my career aspirations and goals.]],Key!$A$44:$B$49,2,FALSE)</f>
        <v>Not Applicable</v>
      </c>
      <c r="AC157" s="101" t="str">
        <f>VLOOKUP(Table1[[#This Row],[I see a path for professional advancement in my district.]],Key!$A$44:$B$49,2,FALSE)</f>
        <v>Not Applicable</v>
      </c>
    </row>
    <row r="158" spans="1:29" ht="13.75" thickBot="1" x14ac:dyDescent="0.75">
      <c r="A158" s="5">
        <v>156</v>
      </c>
      <c r="B158" s="65" t="e">
        <f>Table1[[#This Row],[School Number]]</f>
        <v>#N/A</v>
      </c>
      <c r="C158" s="134">
        <f>Table1[[#This Row],[School Name]]</f>
        <v>0</v>
      </c>
      <c r="D158" s="101" t="str">
        <f>VLOOKUP(Table1[[#This Row],[How would you rate your overall satisfaction level with: My School District]],Key!$A$36:$B$41,2,FALSE)</f>
        <v>Not Applicable</v>
      </c>
      <c r="E158" s="101" t="str">
        <f>VLOOKUP(Table1[[#This Row],[How would you rate your overall satisfaction level with: My School]],Key!$A$36:$B$41,2,FALSE)</f>
        <v>Not Applicable</v>
      </c>
      <c r="F158" s="101" t="str">
        <f>VLOOKUP(Table1[[#This Row],[District leadership has communicated clear actions they will take in response to previous staff survey results.]],Key!$A$44:$B$49,2,FALSE)</f>
        <v>Not Applicable</v>
      </c>
      <c r="G158" s="101" t="str">
        <f>VLOOKUP(Table1[[#This Row],[I feel safe at school.]],Key!$A$44:$B$49,2,FALSE)</f>
        <v>Not Applicable</v>
      </c>
      <c r="H158" s="101" t="str">
        <f>VLOOKUP(Table1[[#This Row],[The benefits provided by my district meet my needs. ]],Key!$A$44:$B$49,2,FALSE)</f>
        <v>Not Applicable</v>
      </c>
      <c r="I158" s="101" t="str">
        <f>VLOOKUP(Table1[[#This Row],[Someone seems to care about me at work. ]],Key!$A$44:$B$49,2,FALSE)</f>
        <v>Not Applicable</v>
      </c>
      <c r="J158" s="101" t="str">
        <f>VLOOKUP(Table1[[#This Row],[I have the materials and resources needed to do my job well. ]],Key!$A$44:$B$49,2,FALSE)</f>
        <v>Not Applicable</v>
      </c>
      <c r="K158" s="101" t="str">
        <f>VLOOKUP(Table1[[#This Row],[Most days, I have a manageable workload.]],Key!$A$44:$B$49,2,FALSE)</f>
        <v>Not Applicable</v>
      </c>
      <c r="L158" s="101" t="str">
        <f>VLOOKUP(Table1[[#This Row],[I have the training and skills I need to do my best at work.]],Key!$A$44:$B$49,2,FALSE)</f>
        <v>Not Applicable</v>
      </c>
      <c r="M158" s="101" t="str">
        <f>VLOOKUP(Table1[[#This Row],[I understand how my daily work contributes to my school district’s mission. ]],Key!$A$44:$B$49,2,FALSE)</f>
        <v>Not Applicable</v>
      </c>
      <c r="N158" s="101" t="str">
        <f>VLOOKUP(Table1[[#This Row],[My district’s mission and values are reflected in the actions of district leaders.]],Key!$A$44:$B$49,2,FALSE)</f>
        <v>Not Applicable</v>
      </c>
      <c r="O158" s="101" t="str">
        <f>VLOOKUP(Table1[[#This Row],[My district’s mission and values are reflected in the actions of school leaders.]],Key!$A$44:$B$49,2,FALSE)</f>
        <v>Not Applicable</v>
      </c>
      <c r="P158" s="101" t="str">
        <f>VLOOKUP(Table1[[#This Row],[I am treated fairly by district leaders.]],Key!$A$44:$B$49,2,FALSE)</f>
        <v>Not Applicable</v>
      </c>
      <c r="Q158" s="101" t="str">
        <f>VLOOKUP(Table1[[#This Row],[I am treated fairly by school leaders.]],Key!$A$44:$B$49,2,FALSE)</f>
        <v>Not Applicable</v>
      </c>
      <c r="R158" s="101" t="str">
        <f>VLOOKUP(Table1[[#This Row],[I am treated fairly by my colleagues.]],Key!$A$44:$B$49,2,FALSE)</f>
        <v>Not Applicable</v>
      </c>
      <c r="S158" s="101" t="str">
        <f>VLOOKUP(Table1[[#This Row],[I have ownership and control over my work.]],Key!$A$44:$B$49,2,FALSE)</f>
        <v>Not Applicable</v>
      </c>
      <c r="T158" s="101" t="str">
        <f>VLOOKUP(Table1[[#This Row],[My opinions are heard and valued by district leaders.]],Key!$A$44:$B$49,2,FALSE)</f>
        <v>Not Applicable</v>
      </c>
      <c r="U158" s="101" t="str">
        <f>VLOOKUP(Table1[[#This Row],[My opinions are heard and valued by school leaders.]],Key!$A$44:$B$49,2,FALSE)</f>
        <v>Not Applicable</v>
      </c>
      <c r="V158" s="101" t="str">
        <f>VLOOKUP(Table1[[#This Row],[In my current role, I get to do what I do best every day.]],Key!$A$44:$B$49,2,FALSE)</f>
        <v>Not Applicable</v>
      </c>
      <c r="W158" s="101" t="str">
        <f>VLOOKUP(Table1[[#This Row],[District staff are recognized for excellent work by district leaders.]],Key!$A$44:$B$49,2,FALSE)</f>
        <v>Not Applicable</v>
      </c>
      <c r="X158" s="101" t="str">
        <f>VLOOKUP(Table1[[#This Row],[District staff are recognized for excellent work by school leaders.]],Key!$A$44:$B$49,2,FALSE)</f>
        <v>Not Applicable</v>
      </c>
      <c r="Y158" s="101" t="str">
        <f>VLOOKUP(Table1[[#This Row],[I feel valued for my work as a district employee.]],Key!$A$44:$B$49,2,FALSE)</f>
        <v>Not Applicable</v>
      </c>
      <c r="Z158" s="101" t="str">
        <f>VLOOKUP(Table1[[#This Row],[In the past week, I’ve received recognition for doing my job well.]],Key!$A$44:$B$49,2,FALSE)</f>
        <v>Not Applicable</v>
      </c>
      <c r="AA158" s="101" t="str">
        <f>VLOOKUP(Table1[[#This Row],[In the past year, my district has provided opportunities for me to learn and grow as a district employee. ]],Key!$A$44:$B$49,2,FALSE)</f>
        <v>Not Applicable</v>
      </c>
      <c r="AB158" s="101" t="str">
        <f>VLOOKUP(Table1[[#This Row],[My direct supervisor supports my career aspirations and goals.]],Key!$A$44:$B$49,2,FALSE)</f>
        <v>Not Applicable</v>
      </c>
      <c r="AC158" s="101" t="str">
        <f>VLOOKUP(Table1[[#This Row],[I see a path for professional advancement in my district.]],Key!$A$44:$B$49,2,FALSE)</f>
        <v>Not Applicable</v>
      </c>
    </row>
    <row r="159" spans="1:29" ht="13.75" thickBot="1" x14ac:dyDescent="0.75">
      <c r="A159" s="5">
        <v>157</v>
      </c>
      <c r="B159" s="65" t="e">
        <f>Table1[[#This Row],[School Number]]</f>
        <v>#N/A</v>
      </c>
      <c r="C159" s="134">
        <f>Table1[[#This Row],[School Name]]</f>
        <v>0</v>
      </c>
      <c r="D159" s="101" t="str">
        <f>VLOOKUP(Table1[[#This Row],[How would you rate your overall satisfaction level with: My School District]],Key!$A$36:$B$41,2,FALSE)</f>
        <v>Not Applicable</v>
      </c>
      <c r="E159" s="101" t="str">
        <f>VLOOKUP(Table1[[#This Row],[How would you rate your overall satisfaction level with: My School]],Key!$A$36:$B$41,2,FALSE)</f>
        <v>Not Applicable</v>
      </c>
      <c r="F159" s="101" t="str">
        <f>VLOOKUP(Table1[[#This Row],[District leadership has communicated clear actions they will take in response to previous staff survey results.]],Key!$A$44:$B$49,2,FALSE)</f>
        <v>Not Applicable</v>
      </c>
      <c r="G159" s="101" t="str">
        <f>VLOOKUP(Table1[[#This Row],[I feel safe at school.]],Key!$A$44:$B$49,2,FALSE)</f>
        <v>Not Applicable</v>
      </c>
      <c r="H159" s="101" t="str">
        <f>VLOOKUP(Table1[[#This Row],[The benefits provided by my district meet my needs. ]],Key!$A$44:$B$49,2,FALSE)</f>
        <v>Not Applicable</v>
      </c>
      <c r="I159" s="101" t="str">
        <f>VLOOKUP(Table1[[#This Row],[Someone seems to care about me at work. ]],Key!$A$44:$B$49,2,FALSE)</f>
        <v>Not Applicable</v>
      </c>
      <c r="J159" s="101" t="str">
        <f>VLOOKUP(Table1[[#This Row],[I have the materials and resources needed to do my job well. ]],Key!$A$44:$B$49,2,FALSE)</f>
        <v>Not Applicable</v>
      </c>
      <c r="K159" s="101" t="str">
        <f>VLOOKUP(Table1[[#This Row],[Most days, I have a manageable workload.]],Key!$A$44:$B$49,2,FALSE)</f>
        <v>Not Applicable</v>
      </c>
      <c r="L159" s="101" t="str">
        <f>VLOOKUP(Table1[[#This Row],[I have the training and skills I need to do my best at work.]],Key!$A$44:$B$49,2,FALSE)</f>
        <v>Not Applicable</v>
      </c>
      <c r="M159" s="101" t="str">
        <f>VLOOKUP(Table1[[#This Row],[I understand how my daily work contributes to my school district’s mission. ]],Key!$A$44:$B$49,2,FALSE)</f>
        <v>Not Applicable</v>
      </c>
      <c r="N159" s="101" t="str">
        <f>VLOOKUP(Table1[[#This Row],[My district’s mission and values are reflected in the actions of district leaders.]],Key!$A$44:$B$49,2,FALSE)</f>
        <v>Not Applicable</v>
      </c>
      <c r="O159" s="101" t="str">
        <f>VLOOKUP(Table1[[#This Row],[My district’s mission and values are reflected in the actions of school leaders.]],Key!$A$44:$B$49,2,FALSE)</f>
        <v>Not Applicable</v>
      </c>
      <c r="P159" s="101" t="str">
        <f>VLOOKUP(Table1[[#This Row],[I am treated fairly by district leaders.]],Key!$A$44:$B$49,2,FALSE)</f>
        <v>Not Applicable</v>
      </c>
      <c r="Q159" s="101" t="str">
        <f>VLOOKUP(Table1[[#This Row],[I am treated fairly by school leaders.]],Key!$A$44:$B$49,2,FALSE)</f>
        <v>Not Applicable</v>
      </c>
      <c r="R159" s="101" t="str">
        <f>VLOOKUP(Table1[[#This Row],[I am treated fairly by my colleagues.]],Key!$A$44:$B$49,2,FALSE)</f>
        <v>Not Applicable</v>
      </c>
      <c r="S159" s="101" t="str">
        <f>VLOOKUP(Table1[[#This Row],[I have ownership and control over my work.]],Key!$A$44:$B$49,2,FALSE)</f>
        <v>Not Applicable</v>
      </c>
      <c r="T159" s="101" t="str">
        <f>VLOOKUP(Table1[[#This Row],[My opinions are heard and valued by district leaders.]],Key!$A$44:$B$49,2,FALSE)</f>
        <v>Not Applicable</v>
      </c>
      <c r="U159" s="101" t="str">
        <f>VLOOKUP(Table1[[#This Row],[My opinions are heard and valued by school leaders.]],Key!$A$44:$B$49,2,FALSE)</f>
        <v>Not Applicable</v>
      </c>
      <c r="V159" s="101" t="str">
        <f>VLOOKUP(Table1[[#This Row],[In my current role, I get to do what I do best every day.]],Key!$A$44:$B$49,2,FALSE)</f>
        <v>Not Applicable</v>
      </c>
      <c r="W159" s="101" t="str">
        <f>VLOOKUP(Table1[[#This Row],[District staff are recognized for excellent work by district leaders.]],Key!$A$44:$B$49,2,FALSE)</f>
        <v>Not Applicable</v>
      </c>
      <c r="X159" s="101" t="str">
        <f>VLOOKUP(Table1[[#This Row],[District staff are recognized for excellent work by school leaders.]],Key!$A$44:$B$49,2,FALSE)</f>
        <v>Not Applicable</v>
      </c>
      <c r="Y159" s="101" t="str">
        <f>VLOOKUP(Table1[[#This Row],[I feel valued for my work as a district employee.]],Key!$A$44:$B$49,2,FALSE)</f>
        <v>Not Applicable</v>
      </c>
      <c r="Z159" s="101" t="str">
        <f>VLOOKUP(Table1[[#This Row],[In the past week, I’ve received recognition for doing my job well.]],Key!$A$44:$B$49,2,FALSE)</f>
        <v>Not Applicable</v>
      </c>
      <c r="AA159" s="101" t="str">
        <f>VLOOKUP(Table1[[#This Row],[In the past year, my district has provided opportunities for me to learn and grow as a district employee. ]],Key!$A$44:$B$49,2,FALSE)</f>
        <v>Not Applicable</v>
      </c>
      <c r="AB159" s="101" t="str">
        <f>VLOOKUP(Table1[[#This Row],[My direct supervisor supports my career aspirations and goals.]],Key!$A$44:$B$49,2,FALSE)</f>
        <v>Not Applicable</v>
      </c>
      <c r="AC159" s="101" t="str">
        <f>VLOOKUP(Table1[[#This Row],[I see a path for professional advancement in my district.]],Key!$A$44:$B$49,2,FALSE)</f>
        <v>Not Applicable</v>
      </c>
    </row>
    <row r="160" spans="1:29" ht="13.75" thickBot="1" x14ac:dyDescent="0.75">
      <c r="A160" s="5">
        <v>158</v>
      </c>
      <c r="B160" s="65" t="e">
        <f>Table1[[#This Row],[School Number]]</f>
        <v>#N/A</v>
      </c>
      <c r="C160" s="134">
        <f>Table1[[#This Row],[School Name]]</f>
        <v>0</v>
      </c>
      <c r="D160" s="101" t="str">
        <f>VLOOKUP(Table1[[#This Row],[How would you rate your overall satisfaction level with: My School District]],Key!$A$36:$B$41,2,FALSE)</f>
        <v>Not Applicable</v>
      </c>
      <c r="E160" s="101" t="str">
        <f>VLOOKUP(Table1[[#This Row],[How would you rate your overall satisfaction level with: My School]],Key!$A$36:$B$41,2,FALSE)</f>
        <v>Not Applicable</v>
      </c>
      <c r="F160" s="101" t="str">
        <f>VLOOKUP(Table1[[#This Row],[District leadership has communicated clear actions they will take in response to previous staff survey results.]],Key!$A$44:$B$49,2,FALSE)</f>
        <v>Not Applicable</v>
      </c>
      <c r="G160" s="101" t="str">
        <f>VLOOKUP(Table1[[#This Row],[I feel safe at school.]],Key!$A$44:$B$49,2,FALSE)</f>
        <v>Not Applicable</v>
      </c>
      <c r="H160" s="101" t="str">
        <f>VLOOKUP(Table1[[#This Row],[The benefits provided by my district meet my needs. ]],Key!$A$44:$B$49,2,FALSE)</f>
        <v>Not Applicable</v>
      </c>
      <c r="I160" s="101" t="str">
        <f>VLOOKUP(Table1[[#This Row],[Someone seems to care about me at work. ]],Key!$A$44:$B$49,2,FALSE)</f>
        <v>Not Applicable</v>
      </c>
      <c r="J160" s="101" t="str">
        <f>VLOOKUP(Table1[[#This Row],[I have the materials and resources needed to do my job well. ]],Key!$A$44:$B$49,2,FALSE)</f>
        <v>Not Applicable</v>
      </c>
      <c r="K160" s="101" t="str">
        <f>VLOOKUP(Table1[[#This Row],[Most days, I have a manageable workload.]],Key!$A$44:$B$49,2,FALSE)</f>
        <v>Not Applicable</v>
      </c>
      <c r="L160" s="101" t="str">
        <f>VLOOKUP(Table1[[#This Row],[I have the training and skills I need to do my best at work.]],Key!$A$44:$B$49,2,FALSE)</f>
        <v>Not Applicable</v>
      </c>
      <c r="M160" s="101" t="str">
        <f>VLOOKUP(Table1[[#This Row],[I understand how my daily work contributes to my school district’s mission. ]],Key!$A$44:$B$49,2,FALSE)</f>
        <v>Not Applicable</v>
      </c>
      <c r="N160" s="101" t="str">
        <f>VLOOKUP(Table1[[#This Row],[My district’s mission and values are reflected in the actions of district leaders.]],Key!$A$44:$B$49,2,FALSE)</f>
        <v>Not Applicable</v>
      </c>
      <c r="O160" s="101" t="str">
        <f>VLOOKUP(Table1[[#This Row],[My district’s mission and values are reflected in the actions of school leaders.]],Key!$A$44:$B$49,2,FALSE)</f>
        <v>Not Applicable</v>
      </c>
      <c r="P160" s="101" t="str">
        <f>VLOOKUP(Table1[[#This Row],[I am treated fairly by district leaders.]],Key!$A$44:$B$49,2,FALSE)</f>
        <v>Not Applicable</v>
      </c>
      <c r="Q160" s="101" t="str">
        <f>VLOOKUP(Table1[[#This Row],[I am treated fairly by school leaders.]],Key!$A$44:$B$49,2,FALSE)</f>
        <v>Not Applicable</v>
      </c>
      <c r="R160" s="101" t="str">
        <f>VLOOKUP(Table1[[#This Row],[I am treated fairly by my colleagues.]],Key!$A$44:$B$49,2,FALSE)</f>
        <v>Not Applicable</v>
      </c>
      <c r="S160" s="101" t="str">
        <f>VLOOKUP(Table1[[#This Row],[I have ownership and control over my work.]],Key!$A$44:$B$49,2,FALSE)</f>
        <v>Not Applicable</v>
      </c>
      <c r="T160" s="101" t="str">
        <f>VLOOKUP(Table1[[#This Row],[My opinions are heard and valued by district leaders.]],Key!$A$44:$B$49,2,FALSE)</f>
        <v>Not Applicable</v>
      </c>
      <c r="U160" s="101" t="str">
        <f>VLOOKUP(Table1[[#This Row],[My opinions are heard and valued by school leaders.]],Key!$A$44:$B$49,2,FALSE)</f>
        <v>Not Applicable</v>
      </c>
      <c r="V160" s="101" t="str">
        <f>VLOOKUP(Table1[[#This Row],[In my current role, I get to do what I do best every day.]],Key!$A$44:$B$49,2,FALSE)</f>
        <v>Not Applicable</v>
      </c>
      <c r="W160" s="101" t="str">
        <f>VLOOKUP(Table1[[#This Row],[District staff are recognized for excellent work by district leaders.]],Key!$A$44:$B$49,2,FALSE)</f>
        <v>Not Applicable</v>
      </c>
      <c r="X160" s="101" t="str">
        <f>VLOOKUP(Table1[[#This Row],[District staff are recognized for excellent work by school leaders.]],Key!$A$44:$B$49,2,FALSE)</f>
        <v>Not Applicable</v>
      </c>
      <c r="Y160" s="101" t="str">
        <f>VLOOKUP(Table1[[#This Row],[I feel valued for my work as a district employee.]],Key!$A$44:$B$49,2,FALSE)</f>
        <v>Not Applicable</v>
      </c>
      <c r="Z160" s="101" t="str">
        <f>VLOOKUP(Table1[[#This Row],[In the past week, I’ve received recognition for doing my job well.]],Key!$A$44:$B$49,2,FALSE)</f>
        <v>Not Applicable</v>
      </c>
      <c r="AA160" s="101" t="str">
        <f>VLOOKUP(Table1[[#This Row],[In the past year, my district has provided opportunities for me to learn and grow as a district employee. ]],Key!$A$44:$B$49,2,FALSE)</f>
        <v>Not Applicable</v>
      </c>
      <c r="AB160" s="101" t="str">
        <f>VLOOKUP(Table1[[#This Row],[My direct supervisor supports my career aspirations and goals.]],Key!$A$44:$B$49,2,FALSE)</f>
        <v>Not Applicable</v>
      </c>
      <c r="AC160" s="101" t="str">
        <f>VLOOKUP(Table1[[#This Row],[I see a path for professional advancement in my district.]],Key!$A$44:$B$49,2,FALSE)</f>
        <v>Not Applicable</v>
      </c>
    </row>
    <row r="161" spans="1:29" ht="13.75" thickBot="1" x14ac:dyDescent="0.75">
      <c r="A161" s="5">
        <v>159</v>
      </c>
      <c r="B161" s="65" t="e">
        <f>Table1[[#This Row],[School Number]]</f>
        <v>#N/A</v>
      </c>
      <c r="C161" s="134">
        <f>Table1[[#This Row],[School Name]]</f>
        <v>0</v>
      </c>
      <c r="D161" s="101" t="str">
        <f>VLOOKUP(Table1[[#This Row],[How would you rate your overall satisfaction level with: My School District]],Key!$A$36:$B$41,2,FALSE)</f>
        <v>Not Applicable</v>
      </c>
      <c r="E161" s="101" t="str">
        <f>VLOOKUP(Table1[[#This Row],[How would you rate your overall satisfaction level with: My School]],Key!$A$36:$B$41,2,FALSE)</f>
        <v>Not Applicable</v>
      </c>
      <c r="F161" s="101" t="str">
        <f>VLOOKUP(Table1[[#This Row],[District leadership has communicated clear actions they will take in response to previous staff survey results.]],Key!$A$44:$B$49,2,FALSE)</f>
        <v>Not Applicable</v>
      </c>
      <c r="G161" s="101" t="str">
        <f>VLOOKUP(Table1[[#This Row],[I feel safe at school.]],Key!$A$44:$B$49,2,FALSE)</f>
        <v>Not Applicable</v>
      </c>
      <c r="H161" s="101" t="str">
        <f>VLOOKUP(Table1[[#This Row],[The benefits provided by my district meet my needs. ]],Key!$A$44:$B$49,2,FALSE)</f>
        <v>Not Applicable</v>
      </c>
      <c r="I161" s="101" t="str">
        <f>VLOOKUP(Table1[[#This Row],[Someone seems to care about me at work. ]],Key!$A$44:$B$49,2,FALSE)</f>
        <v>Not Applicable</v>
      </c>
      <c r="J161" s="101" t="str">
        <f>VLOOKUP(Table1[[#This Row],[I have the materials and resources needed to do my job well. ]],Key!$A$44:$B$49,2,FALSE)</f>
        <v>Not Applicable</v>
      </c>
      <c r="K161" s="101" t="str">
        <f>VLOOKUP(Table1[[#This Row],[Most days, I have a manageable workload.]],Key!$A$44:$B$49,2,FALSE)</f>
        <v>Not Applicable</v>
      </c>
      <c r="L161" s="101" t="str">
        <f>VLOOKUP(Table1[[#This Row],[I have the training and skills I need to do my best at work.]],Key!$A$44:$B$49,2,FALSE)</f>
        <v>Not Applicable</v>
      </c>
      <c r="M161" s="101" t="str">
        <f>VLOOKUP(Table1[[#This Row],[I understand how my daily work contributes to my school district’s mission. ]],Key!$A$44:$B$49,2,FALSE)</f>
        <v>Not Applicable</v>
      </c>
      <c r="N161" s="101" t="str">
        <f>VLOOKUP(Table1[[#This Row],[My district’s mission and values are reflected in the actions of district leaders.]],Key!$A$44:$B$49,2,FALSE)</f>
        <v>Not Applicable</v>
      </c>
      <c r="O161" s="101" t="str">
        <f>VLOOKUP(Table1[[#This Row],[My district’s mission and values are reflected in the actions of school leaders.]],Key!$A$44:$B$49,2,FALSE)</f>
        <v>Not Applicable</v>
      </c>
      <c r="P161" s="101" t="str">
        <f>VLOOKUP(Table1[[#This Row],[I am treated fairly by district leaders.]],Key!$A$44:$B$49,2,FALSE)</f>
        <v>Not Applicable</v>
      </c>
      <c r="Q161" s="101" t="str">
        <f>VLOOKUP(Table1[[#This Row],[I am treated fairly by school leaders.]],Key!$A$44:$B$49,2,FALSE)</f>
        <v>Not Applicable</v>
      </c>
      <c r="R161" s="101" t="str">
        <f>VLOOKUP(Table1[[#This Row],[I am treated fairly by my colleagues.]],Key!$A$44:$B$49,2,FALSE)</f>
        <v>Not Applicable</v>
      </c>
      <c r="S161" s="101" t="str">
        <f>VLOOKUP(Table1[[#This Row],[I have ownership and control over my work.]],Key!$A$44:$B$49,2,FALSE)</f>
        <v>Not Applicable</v>
      </c>
      <c r="T161" s="101" t="str">
        <f>VLOOKUP(Table1[[#This Row],[My opinions are heard and valued by district leaders.]],Key!$A$44:$B$49,2,FALSE)</f>
        <v>Not Applicable</v>
      </c>
      <c r="U161" s="101" t="str">
        <f>VLOOKUP(Table1[[#This Row],[My opinions are heard and valued by school leaders.]],Key!$A$44:$B$49,2,FALSE)</f>
        <v>Not Applicable</v>
      </c>
      <c r="V161" s="101" t="str">
        <f>VLOOKUP(Table1[[#This Row],[In my current role, I get to do what I do best every day.]],Key!$A$44:$B$49,2,FALSE)</f>
        <v>Not Applicable</v>
      </c>
      <c r="W161" s="101" t="str">
        <f>VLOOKUP(Table1[[#This Row],[District staff are recognized for excellent work by district leaders.]],Key!$A$44:$B$49,2,FALSE)</f>
        <v>Not Applicable</v>
      </c>
      <c r="X161" s="101" t="str">
        <f>VLOOKUP(Table1[[#This Row],[District staff are recognized for excellent work by school leaders.]],Key!$A$44:$B$49,2,FALSE)</f>
        <v>Not Applicable</v>
      </c>
      <c r="Y161" s="101" t="str">
        <f>VLOOKUP(Table1[[#This Row],[I feel valued for my work as a district employee.]],Key!$A$44:$B$49,2,FALSE)</f>
        <v>Not Applicable</v>
      </c>
      <c r="Z161" s="101" t="str">
        <f>VLOOKUP(Table1[[#This Row],[In the past week, I’ve received recognition for doing my job well.]],Key!$A$44:$B$49,2,FALSE)</f>
        <v>Not Applicable</v>
      </c>
      <c r="AA161" s="101" t="str">
        <f>VLOOKUP(Table1[[#This Row],[In the past year, my district has provided opportunities for me to learn and grow as a district employee. ]],Key!$A$44:$B$49,2,FALSE)</f>
        <v>Not Applicable</v>
      </c>
      <c r="AB161" s="101" t="str">
        <f>VLOOKUP(Table1[[#This Row],[My direct supervisor supports my career aspirations and goals.]],Key!$A$44:$B$49,2,FALSE)</f>
        <v>Not Applicable</v>
      </c>
      <c r="AC161" s="101" t="str">
        <f>VLOOKUP(Table1[[#This Row],[I see a path for professional advancement in my district.]],Key!$A$44:$B$49,2,FALSE)</f>
        <v>Not Applicable</v>
      </c>
    </row>
    <row r="162" spans="1:29" ht="13.75" thickBot="1" x14ac:dyDescent="0.75">
      <c r="A162" s="5">
        <v>160</v>
      </c>
      <c r="B162" s="65" t="e">
        <f>Table1[[#This Row],[School Number]]</f>
        <v>#N/A</v>
      </c>
      <c r="C162" s="134">
        <f>Table1[[#This Row],[School Name]]</f>
        <v>0</v>
      </c>
      <c r="D162" s="101" t="str">
        <f>VLOOKUP(Table1[[#This Row],[How would you rate your overall satisfaction level with: My School District]],Key!$A$36:$B$41,2,FALSE)</f>
        <v>Not Applicable</v>
      </c>
      <c r="E162" s="101" t="str">
        <f>VLOOKUP(Table1[[#This Row],[How would you rate your overall satisfaction level with: My School]],Key!$A$36:$B$41,2,FALSE)</f>
        <v>Not Applicable</v>
      </c>
      <c r="F162" s="101" t="str">
        <f>VLOOKUP(Table1[[#This Row],[District leadership has communicated clear actions they will take in response to previous staff survey results.]],Key!$A$44:$B$49,2,FALSE)</f>
        <v>Not Applicable</v>
      </c>
      <c r="G162" s="101" t="str">
        <f>VLOOKUP(Table1[[#This Row],[I feel safe at school.]],Key!$A$44:$B$49,2,FALSE)</f>
        <v>Not Applicable</v>
      </c>
      <c r="H162" s="101" t="str">
        <f>VLOOKUP(Table1[[#This Row],[The benefits provided by my district meet my needs. ]],Key!$A$44:$B$49,2,FALSE)</f>
        <v>Not Applicable</v>
      </c>
      <c r="I162" s="101" t="str">
        <f>VLOOKUP(Table1[[#This Row],[Someone seems to care about me at work. ]],Key!$A$44:$B$49,2,FALSE)</f>
        <v>Not Applicable</v>
      </c>
      <c r="J162" s="101" t="str">
        <f>VLOOKUP(Table1[[#This Row],[I have the materials and resources needed to do my job well. ]],Key!$A$44:$B$49,2,FALSE)</f>
        <v>Not Applicable</v>
      </c>
      <c r="K162" s="101" t="str">
        <f>VLOOKUP(Table1[[#This Row],[Most days, I have a manageable workload.]],Key!$A$44:$B$49,2,FALSE)</f>
        <v>Not Applicable</v>
      </c>
      <c r="L162" s="101" t="str">
        <f>VLOOKUP(Table1[[#This Row],[I have the training and skills I need to do my best at work.]],Key!$A$44:$B$49,2,FALSE)</f>
        <v>Not Applicable</v>
      </c>
      <c r="M162" s="101" t="str">
        <f>VLOOKUP(Table1[[#This Row],[I understand how my daily work contributes to my school district’s mission. ]],Key!$A$44:$B$49,2,FALSE)</f>
        <v>Not Applicable</v>
      </c>
      <c r="N162" s="101" t="str">
        <f>VLOOKUP(Table1[[#This Row],[My district’s mission and values are reflected in the actions of district leaders.]],Key!$A$44:$B$49,2,FALSE)</f>
        <v>Not Applicable</v>
      </c>
      <c r="O162" s="101" t="str">
        <f>VLOOKUP(Table1[[#This Row],[My district’s mission and values are reflected in the actions of school leaders.]],Key!$A$44:$B$49,2,FALSE)</f>
        <v>Not Applicable</v>
      </c>
      <c r="P162" s="101" t="str">
        <f>VLOOKUP(Table1[[#This Row],[I am treated fairly by district leaders.]],Key!$A$44:$B$49,2,FALSE)</f>
        <v>Not Applicable</v>
      </c>
      <c r="Q162" s="101" t="str">
        <f>VLOOKUP(Table1[[#This Row],[I am treated fairly by school leaders.]],Key!$A$44:$B$49,2,FALSE)</f>
        <v>Not Applicable</v>
      </c>
      <c r="R162" s="101" t="str">
        <f>VLOOKUP(Table1[[#This Row],[I am treated fairly by my colleagues.]],Key!$A$44:$B$49,2,FALSE)</f>
        <v>Not Applicable</v>
      </c>
      <c r="S162" s="101" t="str">
        <f>VLOOKUP(Table1[[#This Row],[I have ownership and control over my work.]],Key!$A$44:$B$49,2,FALSE)</f>
        <v>Not Applicable</v>
      </c>
      <c r="T162" s="101" t="str">
        <f>VLOOKUP(Table1[[#This Row],[My opinions are heard and valued by district leaders.]],Key!$A$44:$B$49,2,FALSE)</f>
        <v>Not Applicable</v>
      </c>
      <c r="U162" s="101" t="str">
        <f>VLOOKUP(Table1[[#This Row],[My opinions are heard and valued by school leaders.]],Key!$A$44:$B$49,2,FALSE)</f>
        <v>Not Applicable</v>
      </c>
      <c r="V162" s="101" t="str">
        <f>VLOOKUP(Table1[[#This Row],[In my current role, I get to do what I do best every day.]],Key!$A$44:$B$49,2,FALSE)</f>
        <v>Not Applicable</v>
      </c>
      <c r="W162" s="101" t="str">
        <f>VLOOKUP(Table1[[#This Row],[District staff are recognized for excellent work by district leaders.]],Key!$A$44:$B$49,2,FALSE)</f>
        <v>Not Applicable</v>
      </c>
      <c r="X162" s="101" t="str">
        <f>VLOOKUP(Table1[[#This Row],[District staff are recognized for excellent work by school leaders.]],Key!$A$44:$B$49,2,FALSE)</f>
        <v>Not Applicable</v>
      </c>
      <c r="Y162" s="101" t="str">
        <f>VLOOKUP(Table1[[#This Row],[I feel valued for my work as a district employee.]],Key!$A$44:$B$49,2,FALSE)</f>
        <v>Not Applicable</v>
      </c>
      <c r="Z162" s="101" t="str">
        <f>VLOOKUP(Table1[[#This Row],[In the past week, I’ve received recognition for doing my job well.]],Key!$A$44:$B$49,2,FALSE)</f>
        <v>Not Applicable</v>
      </c>
      <c r="AA162" s="101" t="str">
        <f>VLOOKUP(Table1[[#This Row],[In the past year, my district has provided opportunities for me to learn and grow as a district employee. ]],Key!$A$44:$B$49,2,FALSE)</f>
        <v>Not Applicable</v>
      </c>
      <c r="AB162" s="101" t="str">
        <f>VLOOKUP(Table1[[#This Row],[My direct supervisor supports my career aspirations and goals.]],Key!$A$44:$B$49,2,FALSE)</f>
        <v>Not Applicable</v>
      </c>
      <c r="AC162" s="101" t="str">
        <f>VLOOKUP(Table1[[#This Row],[I see a path for professional advancement in my district.]],Key!$A$44:$B$49,2,FALSE)</f>
        <v>Not Applicable</v>
      </c>
    </row>
    <row r="163" spans="1:29" ht="13.75" thickBot="1" x14ac:dyDescent="0.75">
      <c r="A163" s="5">
        <v>161</v>
      </c>
      <c r="B163" s="65" t="e">
        <f>Table1[[#This Row],[School Number]]</f>
        <v>#N/A</v>
      </c>
      <c r="C163" s="134">
        <f>Table1[[#This Row],[School Name]]</f>
        <v>0</v>
      </c>
      <c r="D163" s="101" t="str">
        <f>VLOOKUP(Table1[[#This Row],[How would you rate your overall satisfaction level with: My School District]],Key!$A$36:$B$41,2,FALSE)</f>
        <v>Not Applicable</v>
      </c>
      <c r="E163" s="101" t="str">
        <f>VLOOKUP(Table1[[#This Row],[How would you rate your overall satisfaction level with: My School]],Key!$A$36:$B$41,2,FALSE)</f>
        <v>Not Applicable</v>
      </c>
      <c r="F163" s="101" t="str">
        <f>VLOOKUP(Table1[[#This Row],[District leadership has communicated clear actions they will take in response to previous staff survey results.]],Key!$A$44:$B$49,2,FALSE)</f>
        <v>Not Applicable</v>
      </c>
      <c r="G163" s="101" t="str">
        <f>VLOOKUP(Table1[[#This Row],[I feel safe at school.]],Key!$A$44:$B$49,2,FALSE)</f>
        <v>Not Applicable</v>
      </c>
      <c r="H163" s="101" t="str">
        <f>VLOOKUP(Table1[[#This Row],[The benefits provided by my district meet my needs. ]],Key!$A$44:$B$49,2,FALSE)</f>
        <v>Not Applicable</v>
      </c>
      <c r="I163" s="101" t="str">
        <f>VLOOKUP(Table1[[#This Row],[Someone seems to care about me at work. ]],Key!$A$44:$B$49,2,FALSE)</f>
        <v>Not Applicable</v>
      </c>
      <c r="J163" s="101" t="str">
        <f>VLOOKUP(Table1[[#This Row],[I have the materials and resources needed to do my job well. ]],Key!$A$44:$B$49,2,FALSE)</f>
        <v>Not Applicable</v>
      </c>
      <c r="K163" s="101" t="str">
        <f>VLOOKUP(Table1[[#This Row],[Most days, I have a manageable workload.]],Key!$A$44:$B$49,2,FALSE)</f>
        <v>Not Applicable</v>
      </c>
      <c r="L163" s="101" t="str">
        <f>VLOOKUP(Table1[[#This Row],[I have the training and skills I need to do my best at work.]],Key!$A$44:$B$49,2,FALSE)</f>
        <v>Not Applicable</v>
      </c>
      <c r="M163" s="101" t="str">
        <f>VLOOKUP(Table1[[#This Row],[I understand how my daily work contributes to my school district’s mission. ]],Key!$A$44:$B$49,2,FALSE)</f>
        <v>Not Applicable</v>
      </c>
      <c r="N163" s="101" t="str">
        <f>VLOOKUP(Table1[[#This Row],[My district’s mission and values are reflected in the actions of district leaders.]],Key!$A$44:$B$49,2,FALSE)</f>
        <v>Not Applicable</v>
      </c>
      <c r="O163" s="101" t="str">
        <f>VLOOKUP(Table1[[#This Row],[My district’s mission and values are reflected in the actions of school leaders.]],Key!$A$44:$B$49,2,FALSE)</f>
        <v>Not Applicable</v>
      </c>
      <c r="P163" s="101" t="str">
        <f>VLOOKUP(Table1[[#This Row],[I am treated fairly by district leaders.]],Key!$A$44:$B$49,2,FALSE)</f>
        <v>Not Applicable</v>
      </c>
      <c r="Q163" s="101" t="str">
        <f>VLOOKUP(Table1[[#This Row],[I am treated fairly by school leaders.]],Key!$A$44:$B$49,2,FALSE)</f>
        <v>Not Applicable</v>
      </c>
      <c r="R163" s="101" t="str">
        <f>VLOOKUP(Table1[[#This Row],[I am treated fairly by my colleagues.]],Key!$A$44:$B$49,2,FALSE)</f>
        <v>Not Applicable</v>
      </c>
      <c r="S163" s="101" t="str">
        <f>VLOOKUP(Table1[[#This Row],[I have ownership and control over my work.]],Key!$A$44:$B$49,2,FALSE)</f>
        <v>Not Applicable</v>
      </c>
      <c r="T163" s="101" t="str">
        <f>VLOOKUP(Table1[[#This Row],[My opinions are heard and valued by district leaders.]],Key!$A$44:$B$49,2,FALSE)</f>
        <v>Not Applicable</v>
      </c>
      <c r="U163" s="101" t="str">
        <f>VLOOKUP(Table1[[#This Row],[My opinions are heard and valued by school leaders.]],Key!$A$44:$B$49,2,FALSE)</f>
        <v>Not Applicable</v>
      </c>
      <c r="V163" s="101" t="str">
        <f>VLOOKUP(Table1[[#This Row],[In my current role, I get to do what I do best every day.]],Key!$A$44:$B$49,2,FALSE)</f>
        <v>Not Applicable</v>
      </c>
      <c r="W163" s="101" t="str">
        <f>VLOOKUP(Table1[[#This Row],[District staff are recognized for excellent work by district leaders.]],Key!$A$44:$B$49,2,FALSE)</f>
        <v>Not Applicable</v>
      </c>
      <c r="X163" s="101" t="str">
        <f>VLOOKUP(Table1[[#This Row],[District staff are recognized for excellent work by school leaders.]],Key!$A$44:$B$49,2,FALSE)</f>
        <v>Not Applicable</v>
      </c>
      <c r="Y163" s="101" t="str">
        <f>VLOOKUP(Table1[[#This Row],[I feel valued for my work as a district employee.]],Key!$A$44:$B$49,2,FALSE)</f>
        <v>Not Applicable</v>
      </c>
      <c r="Z163" s="101" t="str">
        <f>VLOOKUP(Table1[[#This Row],[In the past week, I’ve received recognition for doing my job well.]],Key!$A$44:$B$49,2,FALSE)</f>
        <v>Not Applicable</v>
      </c>
      <c r="AA163" s="101" t="str">
        <f>VLOOKUP(Table1[[#This Row],[In the past year, my district has provided opportunities for me to learn and grow as a district employee. ]],Key!$A$44:$B$49,2,FALSE)</f>
        <v>Not Applicable</v>
      </c>
      <c r="AB163" s="101" t="str">
        <f>VLOOKUP(Table1[[#This Row],[My direct supervisor supports my career aspirations and goals.]],Key!$A$44:$B$49,2,FALSE)</f>
        <v>Not Applicable</v>
      </c>
      <c r="AC163" s="101" t="str">
        <f>VLOOKUP(Table1[[#This Row],[I see a path for professional advancement in my district.]],Key!$A$44:$B$49,2,FALSE)</f>
        <v>Not Applicable</v>
      </c>
    </row>
    <row r="164" spans="1:29" ht="13.75" thickBot="1" x14ac:dyDescent="0.75">
      <c r="A164" s="5">
        <v>162</v>
      </c>
      <c r="B164" s="65" t="e">
        <f>Table1[[#This Row],[School Number]]</f>
        <v>#N/A</v>
      </c>
      <c r="C164" s="134">
        <f>Table1[[#This Row],[School Name]]</f>
        <v>0</v>
      </c>
      <c r="D164" s="101" t="str">
        <f>VLOOKUP(Table1[[#This Row],[How would you rate your overall satisfaction level with: My School District]],Key!$A$36:$B$41,2,FALSE)</f>
        <v>Not Applicable</v>
      </c>
      <c r="E164" s="101" t="str">
        <f>VLOOKUP(Table1[[#This Row],[How would you rate your overall satisfaction level with: My School]],Key!$A$36:$B$41,2,FALSE)</f>
        <v>Not Applicable</v>
      </c>
      <c r="F164" s="101" t="str">
        <f>VLOOKUP(Table1[[#This Row],[District leadership has communicated clear actions they will take in response to previous staff survey results.]],Key!$A$44:$B$49,2,FALSE)</f>
        <v>Not Applicable</v>
      </c>
      <c r="G164" s="101" t="str">
        <f>VLOOKUP(Table1[[#This Row],[I feel safe at school.]],Key!$A$44:$B$49,2,FALSE)</f>
        <v>Not Applicable</v>
      </c>
      <c r="H164" s="101" t="str">
        <f>VLOOKUP(Table1[[#This Row],[The benefits provided by my district meet my needs. ]],Key!$A$44:$B$49,2,FALSE)</f>
        <v>Not Applicable</v>
      </c>
      <c r="I164" s="101" t="str">
        <f>VLOOKUP(Table1[[#This Row],[Someone seems to care about me at work. ]],Key!$A$44:$B$49,2,FALSE)</f>
        <v>Not Applicable</v>
      </c>
      <c r="J164" s="101" t="str">
        <f>VLOOKUP(Table1[[#This Row],[I have the materials and resources needed to do my job well. ]],Key!$A$44:$B$49,2,FALSE)</f>
        <v>Not Applicable</v>
      </c>
      <c r="K164" s="101" t="str">
        <f>VLOOKUP(Table1[[#This Row],[Most days, I have a manageable workload.]],Key!$A$44:$B$49,2,FALSE)</f>
        <v>Not Applicable</v>
      </c>
      <c r="L164" s="101" t="str">
        <f>VLOOKUP(Table1[[#This Row],[I have the training and skills I need to do my best at work.]],Key!$A$44:$B$49,2,FALSE)</f>
        <v>Not Applicable</v>
      </c>
      <c r="M164" s="101" t="str">
        <f>VLOOKUP(Table1[[#This Row],[I understand how my daily work contributes to my school district’s mission. ]],Key!$A$44:$B$49,2,FALSE)</f>
        <v>Not Applicable</v>
      </c>
      <c r="N164" s="101" t="str">
        <f>VLOOKUP(Table1[[#This Row],[My district’s mission and values are reflected in the actions of district leaders.]],Key!$A$44:$B$49,2,FALSE)</f>
        <v>Not Applicable</v>
      </c>
      <c r="O164" s="101" t="str">
        <f>VLOOKUP(Table1[[#This Row],[My district’s mission and values are reflected in the actions of school leaders.]],Key!$A$44:$B$49,2,FALSE)</f>
        <v>Not Applicable</v>
      </c>
      <c r="P164" s="101" t="str">
        <f>VLOOKUP(Table1[[#This Row],[I am treated fairly by district leaders.]],Key!$A$44:$B$49,2,FALSE)</f>
        <v>Not Applicable</v>
      </c>
      <c r="Q164" s="101" t="str">
        <f>VLOOKUP(Table1[[#This Row],[I am treated fairly by school leaders.]],Key!$A$44:$B$49,2,FALSE)</f>
        <v>Not Applicable</v>
      </c>
      <c r="R164" s="101" t="str">
        <f>VLOOKUP(Table1[[#This Row],[I am treated fairly by my colleagues.]],Key!$A$44:$B$49,2,FALSE)</f>
        <v>Not Applicable</v>
      </c>
      <c r="S164" s="101" t="str">
        <f>VLOOKUP(Table1[[#This Row],[I have ownership and control over my work.]],Key!$A$44:$B$49,2,FALSE)</f>
        <v>Not Applicable</v>
      </c>
      <c r="T164" s="101" t="str">
        <f>VLOOKUP(Table1[[#This Row],[My opinions are heard and valued by district leaders.]],Key!$A$44:$B$49,2,FALSE)</f>
        <v>Not Applicable</v>
      </c>
      <c r="U164" s="101" t="str">
        <f>VLOOKUP(Table1[[#This Row],[My opinions are heard and valued by school leaders.]],Key!$A$44:$B$49,2,FALSE)</f>
        <v>Not Applicable</v>
      </c>
      <c r="V164" s="101" t="str">
        <f>VLOOKUP(Table1[[#This Row],[In my current role, I get to do what I do best every day.]],Key!$A$44:$B$49,2,FALSE)</f>
        <v>Not Applicable</v>
      </c>
      <c r="W164" s="101" t="str">
        <f>VLOOKUP(Table1[[#This Row],[District staff are recognized for excellent work by district leaders.]],Key!$A$44:$B$49,2,FALSE)</f>
        <v>Not Applicable</v>
      </c>
      <c r="X164" s="101" t="str">
        <f>VLOOKUP(Table1[[#This Row],[District staff are recognized for excellent work by school leaders.]],Key!$A$44:$B$49,2,FALSE)</f>
        <v>Not Applicable</v>
      </c>
      <c r="Y164" s="101" t="str">
        <f>VLOOKUP(Table1[[#This Row],[I feel valued for my work as a district employee.]],Key!$A$44:$B$49,2,FALSE)</f>
        <v>Not Applicable</v>
      </c>
      <c r="Z164" s="101" t="str">
        <f>VLOOKUP(Table1[[#This Row],[In the past week, I’ve received recognition for doing my job well.]],Key!$A$44:$B$49,2,FALSE)</f>
        <v>Not Applicable</v>
      </c>
      <c r="AA164" s="101" t="str">
        <f>VLOOKUP(Table1[[#This Row],[In the past year, my district has provided opportunities for me to learn and grow as a district employee. ]],Key!$A$44:$B$49,2,FALSE)</f>
        <v>Not Applicable</v>
      </c>
      <c r="AB164" s="101" t="str">
        <f>VLOOKUP(Table1[[#This Row],[My direct supervisor supports my career aspirations and goals.]],Key!$A$44:$B$49,2,FALSE)</f>
        <v>Not Applicable</v>
      </c>
      <c r="AC164" s="101" t="str">
        <f>VLOOKUP(Table1[[#This Row],[I see a path for professional advancement in my district.]],Key!$A$44:$B$49,2,FALSE)</f>
        <v>Not Applicable</v>
      </c>
    </row>
    <row r="165" spans="1:29" ht="13.75" thickBot="1" x14ac:dyDescent="0.75">
      <c r="A165" s="5">
        <v>163</v>
      </c>
      <c r="B165" s="65" t="e">
        <f>Table1[[#This Row],[School Number]]</f>
        <v>#N/A</v>
      </c>
      <c r="C165" s="134">
        <f>Table1[[#This Row],[School Name]]</f>
        <v>0</v>
      </c>
      <c r="D165" s="101" t="str">
        <f>VLOOKUP(Table1[[#This Row],[How would you rate your overall satisfaction level with: My School District]],Key!$A$36:$B$41,2,FALSE)</f>
        <v>Not Applicable</v>
      </c>
      <c r="E165" s="101" t="str">
        <f>VLOOKUP(Table1[[#This Row],[How would you rate your overall satisfaction level with: My School]],Key!$A$36:$B$41,2,FALSE)</f>
        <v>Not Applicable</v>
      </c>
      <c r="F165" s="101" t="str">
        <f>VLOOKUP(Table1[[#This Row],[District leadership has communicated clear actions they will take in response to previous staff survey results.]],Key!$A$44:$B$49,2,FALSE)</f>
        <v>Not Applicable</v>
      </c>
      <c r="G165" s="101" t="str">
        <f>VLOOKUP(Table1[[#This Row],[I feel safe at school.]],Key!$A$44:$B$49,2,FALSE)</f>
        <v>Not Applicable</v>
      </c>
      <c r="H165" s="101" t="str">
        <f>VLOOKUP(Table1[[#This Row],[The benefits provided by my district meet my needs. ]],Key!$A$44:$B$49,2,FALSE)</f>
        <v>Not Applicable</v>
      </c>
      <c r="I165" s="101" t="str">
        <f>VLOOKUP(Table1[[#This Row],[Someone seems to care about me at work. ]],Key!$A$44:$B$49,2,FALSE)</f>
        <v>Not Applicable</v>
      </c>
      <c r="J165" s="101" t="str">
        <f>VLOOKUP(Table1[[#This Row],[I have the materials and resources needed to do my job well. ]],Key!$A$44:$B$49,2,FALSE)</f>
        <v>Not Applicable</v>
      </c>
      <c r="K165" s="101" t="str">
        <f>VLOOKUP(Table1[[#This Row],[Most days, I have a manageable workload.]],Key!$A$44:$B$49,2,FALSE)</f>
        <v>Not Applicable</v>
      </c>
      <c r="L165" s="101" t="str">
        <f>VLOOKUP(Table1[[#This Row],[I have the training and skills I need to do my best at work.]],Key!$A$44:$B$49,2,FALSE)</f>
        <v>Not Applicable</v>
      </c>
      <c r="M165" s="101" t="str">
        <f>VLOOKUP(Table1[[#This Row],[I understand how my daily work contributes to my school district’s mission. ]],Key!$A$44:$B$49,2,FALSE)</f>
        <v>Not Applicable</v>
      </c>
      <c r="N165" s="101" t="str">
        <f>VLOOKUP(Table1[[#This Row],[My district’s mission and values are reflected in the actions of district leaders.]],Key!$A$44:$B$49,2,FALSE)</f>
        <v>Not Applicable</v>
      </c>
      <c r="O165" s="101" t="str">
        <f>VLOOKUP(Table1[[#This Row],[My district’s mission and values are reflected in the actions of school leaders.]],Key!$A$44:$B$49,2,FALSE)</f>
        <v>Not Applicable</v>
      </c>
      <c r="P165" s="101" t="str">
        <f>VLOOKUP(Table1[[#This Row],[I am treated fairly by district leaders.]],Key!$A$44:$B$49,2,FALSE)</f>
        <v>Not Applicable</v>
      </c>
      <c r="Q165" s="101" t="str">
        <f>VLOOKUP(Table1[[#This Row],[I am treated fairly by school leaders.]],Key!$A$44:$B$49,2,FALSE)</f>
        <v>Not Applicable</v>
      </c>
      <c r="R165" s="101" t="str">
        <f>VLOOKUP(Table1[[#This Row],[I am treated fairly by my colleagues.]],Key!$A$44:$B$49,2,FALSE)</f>
        <v>Not Applicable</v>
      </c>
      <c r="S165" s="101" t="str">
        <f>VLOOKUP(Table1[[#This Row],[I have ownership and control over my work.]],Key!$A$44:$B$49,2,FALSE)</f>
        <v>Not Applicable</v>
      </c>
      <c r="T165" s="101" t="str">
        <f>VLOOKUP(Table1[[#This Row],[My opinions are heard and valued by district leaders.]],Key!$A$44:$B$49,2,FALSE)</f>
        <v>Not Applicable</v>
      </c>
      <c r="U165" s="101" t="str">
        <f>VLOOKUP(Table1[[#This Row],[My opinions are heard and valued by school leaders.]],Key!$A$44:$B$49,2,FALSE)</f>
        <v>Not Applicable</v>
      </c>
      <c r="V165" s="101" t="str">
        <f>VLOOKUP(Table1[[#This Row],[In my current role, I get to do what I do best every day.]],Key!$A$44:$B$49,2,FALSE)</f>
        <v>Not Applicable</v>
      </c>
      <c r="W165" s="101" t="str">
        <f>VLOOKUP(Table1[[#This Row],[District staff are recognized for excellent work by district leaders.]],Key!$A$44:$B$49,2,FALSE)</f>
        <v>Not Applicable</v>
      </c>
      <c r="X165" s="101" t="str">
        <f>VLOOKUP(Table1[[#This Row],[District staff are recognized for excellent work by school leaders.]],Key!$A$44:$B$49,2,FALSE)</f>
        <v>Not Applicable</v>
      </c>
      <c r="Y165" s="101" t="str">
        <f>VLOOKUP(Table1[[#This Row],[I feel valued for my work as a district employee.]],Key!$A$44:$B$49,2,FALSE)</f>
        <v>Not Applicable</v>
      </c>
      <c r="Z165" s="101" t="str">
        <f>VLOOKUP(Table1[[#This Row],[In the past week, I’ve received recognition for doing my job well.]],Key!$A$44:$B$49,2,FALSE)</f>
        <v>Not Applicable</v>
      </c>
      <c r="AA165" s="101" t="str">
        <f>VLOOKUP(Table1[[#This Row],[In the past year, my district has provided opportunities for me to learn and grow as a district employee. ]],Key!$A$44:$B$49,2,FALSE)</f>
        <v>Not Applicable</v>
      </c>
      <c r="AB165" s="101" t="str">
        <f>VLOOKUP(Table1[[#This Row],[My direct supervisor supports my career aspirations and goals.]],Key!$A$44:$B$49,2,FALSE)</f>
        <v>Not Applicable</v>
      </c>
      <c r="AC165" s="101" t="str">
        <f>VLOOKUP(Table1[[#This Row],[I see a path for professional advancement in my district.]],Key!$A$44:$B$49,2,FALSE)</f>
        <v>Not Applicable</v>
      </c>
    </row>
    <row r="166" spans="1:29" ht="13.75" thickBot="1" x14ac:dyDescent="0.75">
      <c r="A166" s="5">
        <v>164</v>
      </c>
      <c r="B166" s="65" t="e">
        <f>Table1[[#This Row],[School Number]]</f>
        <v>#N/A</v>
      </c>
      <c r="C166" s="134">
        <f>Table1[[#This Row],[School Name]]</f>
        <v>0</v>
      </c>
      <c r="D166" s="101" t="str">
        <f>VLOOKUP(Table1[[#This Row],[How would you rate your overall satisfaction level with: My School District]],Key!$A$36:$B$41,2,FALSE)</f>
        <v>Not Applicable</v>
      </c>
      <c r="E166" s="101" t="str">
        <f>VLOOKUP(Table1[[#This Row],[How would you rate your overall satisfaction level with: My School]],Key!$A$36:$B$41,2,FALSE)</f>
        <v>Not Applicable</v>
      </c>
      <c r="F166" s="101" t="str">
        <f>VLOOKUP(Table1[[#This Row],[District leadership has communicated clear actions they will take in response to previous staff survey results.]],Key!$A$44:$B$49,2,FALSE)</f>
        <v>Not Applicable</v>
      </c>
      <c r="G166" s="101" t="str">
        <f>VLOOKUP(Table1[[#This Row],[I feel safe at school.]],Key!$A$44:$B$49,2,FALSE)</f>
        <v>Not Applicable</v>
      </c>
      <c r="H166" s="101" t="str">
        <f>VLOOKUP(Table1[[#This Row],[The benefits provided by my district meet my needs. ]],Key!$A$44:$B$49,2,FALSE)</f>
        <v>Not Applicable</v>
      </c>
      <c r="I166" s="101" t="str">
        <f>VLOOKUP(Table1[[#This Row],[Someone seems to care about me at work. ]],Key!$A$44:$B$49,2,FALSE)</f>
        <v>Not Applicable</v>
      </c>
      <c r="J166" s="101" t="str">
        <f>VLOOKUP(Table1[[#This Row],[I have the materials and resources needed to do my job well. ]],Key!$A$44:$B$49,2,FALSE)</f>
        <v>Not Applicable</v>
      </c>
      <c r="K166" s="101" t="str">
        <f>VLOOKUP(Table1[[#This Row],[Most days, I have a manageable workload.]],Key!$A$44:$B$49,2,FALSE)</f>
        <v>Not Applicable</v>
      </c>
      <c r="L166" s="101" t="str">
        <f>VLOOKUP(Table1[[#This Row],[I have the training and skills I need to do my best at work.]],Key!$A$44:$B$49,2,FALSE)</f>
        <v>Not Applicable</v>
      </c>
      <c r="M166" s="101" t="str">
        <f>VLOOKUP(Table1[[#This Row],[I understand how my daily work contributes to my school district’s mission. ]],Key!$A$44:$B$49,2,FALSE)</f>
        <v>Not Applicable</v>
      </c>
      <c r="N166" s="101" t="str">
        <f>VLOOKUP(Table1[[#This Row],[My district’s mission and values are reflected in the actions of district leaders.]],Key!$A$44:$B$49,2,FALSE)</f>
        <v>Not Applicable</v>
      </c>
      <c r="O166" s="101" t="str">
        <f>VLOOKUP(Table1[[#This Row],[My district’s mission and values are reflected in the actions of school leaders.]],Key!$A$44:$B$49,2,FALSE)</f>
        <v>Not Applicable</v>
      </c>
      <c r="P166" s="101" t="str">
        <f>VLOOKUP(Table1[[#This Row],[I am treated fairly by district leaders.]],Key!$A$44:$B$49,2,FALSE)</f>
        <v>Not Applicable</v>
      </c>
      <c r="Q166" s="101" t="str">
        <f>VLOOKUP(Table1[[#This Row],[I am treated fairly by school leaders.]],Key!$A$44:$B$49,2,FALSE)</f>
        <v>Not Applicable</v>
      </c>
      <c r="R166" s="101" t="str">
        <f>VLOOKUP(Table1[[#This Row],[I am treated fairly by my colleagues.]],Key!$A$44:$B$49,2,FALSE)</f>
        <v>Not Applicable</v>
      </c>
      <c r="S166" s="101" t="str">
        <f>VLOOKUP(Table1[[#This Row],[I have ownership and control over my work.]],Key!$A$44:$B$49,2,FALSE)</f>
        <v>Not Applicable</v>
      </c>
      <c r="T166" s="101" t="str">
        <f>VLOOKUP(Table1[[#This Row],[My opinions are heard and valued by district leaders.]],Key!$A$44:$B$49,2,FALSE)</f>
        <v>Not Applicable</v>
      </c>
      <c r="U166" s="101" t="str">
        <f>VLOOKUP(Table1[[#This Row],[My opinions are heard and valued by school leaders.]],Key!$A$44:$B$49,2,FALSE)</f>
        <v>Not Applicable</v>
      </c>
      <c r="V166" s="101" t="str">
        <f>VLOOKUP(Table1[[#This Row],[In my current role, I get to do what I do best every day.]],Key!$A$44:$B$49,2,FALSE)</f>
        <v>Not Applicable</v>
      </c>
      <c r="W166" s="101" t="str">
        <f>VLOOKUP(Table1[[#This Row],[District staff are recognized for excellent work by district leaders.]],Key!$A$44:$B$49,2,FALSE)</f>
        <v>Not Applicable</v>
      </c>
      <c r="X166" s="101" t="str">
        <f>VLOOKUP(Table1[[#This Row],[District staff are recognized for excellent work by school leaders.]],Key!$A$44:$B$49,2,FALSE)</f>
        <v>Not Applicable</v>
      </c>
      <c r="Y166" s="101" t="str">
        <f>VLOOKUP(Table1[[#This Row],[I feel valued for my work as a district employee.]],Key!$A$44:$B$49,2,FALSE)</f>
        <v>Not Applicable</v>
      </c>
      <c r="Z166" s="101" t="str">
        <f>VLOOKUP(Table1[[#This Row],[In the past week, I’ve received recognition for doing my job well.]],Key!$A$44:$B$49,2,FALSE)</f>
        <v>Not Applicable</v>
      </c>
      <c r="AA166" s="101" t="str">
        <f>VLOOKUP(Table1[[#This Row],[In the past year, my district has provided opportunities for me to learn and grow as a district employee. ]],Key!$A$44:$B$49,2,FALSE)</f>
        <v>Not Applicable</v>
      </c>
      <c r="AB166" s="101" t="str">
        <f>VLOOKUP(Table1[[#This Row],[My direct supervisor supports my career aspirations and goals.]],Key!$A$44:$B$49,2,FALSE)</f>
        <v>Not Applicable</v>
      </c>
      <c r="AC166" s="101" t="str">
        <f>VLOOKUP(Table1[[#This Row],[I see a path for professional advancement in my district.]],Key!$A$44:$B$49,2,FALSE)</f>
        <v>Not Applicable</v>
      </c>
    </row>
    <row r="167" spans="1:29" ht="13.75" thickBot="1" x14ac:dyDescent="0.75">
      <c r="A167" s="5">
        <v>165</v>
      </c>
      <c r="B167" s="65" t="e">
        <f>Table1[[#This Row],[School Number]]</f>
        <v>#N/A</v>
      </c>
      <c r="C167" s="134">
        <f>Table1[[#This Row],[School Name]]</f>
        <v>0</v>
      </c>
      <c r="D167" s="101" t="str">
        <f>VLOOKUP(Table1[[#This Row],[How would you rate your overall satisfaction level with: My School District]],Key!$A$36:$B$41,2,FALSE)</f>
        <v>Not Applicable</v>
      </c>
      <c r="E167" s="101" t="str">
        <f>VLOOKUP(Table1[[#This Row],[How would you rate your overall satisfaction level with: My School]],Key!$A$36:$B$41,2,FALSE)</f>
        <v>Not Applicable</v>
      </c>
      <c r="F167" s="101" t="str">
        <f>VLOOKUP(Table1[[#This Row],[District leadership has communicated clear actions they will take in response to previous staff survey results.]],Key!$A$44:$B$49,2,FALSE)</f>
        <v>Not Applicable</v>
      </c>
      <c r="G167" s="101" t="str">
        <f>VLOOKUP(Table1[[#This Row],[I feel safe at school.]],Key!$A$44:$B$49,2,FALSE)</f>
        <v>Not Applicable</v>
      </c>
      <c r="H167" s="101" t="str">
        <f>VLOOKUP(Table1[[#This Row],[The benefits provided by my district meet my needs. ]],Key!$A$44:$B$49,2,FALSE)</f>
        <v>Not Applicable</v>
      </c>
      <c r="I167" s="101" t="str">
        <f>VLOOKUP(Table1[[#This Row],[Someone seems to care about me at work. ]],Key!$A$44:$B$49,2,FALSE)</f>
        <v>Not Applicable</v>
      </c>
      <c r="J167" s="101" t="str">
        <f>VLOOKUP(Table1[[#This Row],[I have the materials and resources needed to do my job well. ]],Key!$A$44:$B$49,2,FALSE)</f>
        <v>Not Applicable</v>
      </c>
      <c r="K167" s="101" t="str">
        <f>VLOOKUP(Table1[[#This Row],[Most days, I have a manageable workload.]],Key!$A$44:$B$49,2,FALSE)</f>
        <v>Not Applicable</v>
      </c>
      <c r="L167" s="101" t="str">
        <f>VLOOKUP(Table1[[#This Row],[I have the training and skills I need to do my best at work.]],Key!$A$44:$B$49,2,FALSE)</f>
        <v>Not Applicable</v>
      </c>
      <c r="M167" s="101" t="str">
        <f>VLOOKUP(Table1[[#This Row],[I understand how my daily work contributes to my school district’s mission. ]],Key!$A$44:$B$49,2,FALSE)</f>
        <v>Not Applicable</v>
      </c>
      <c r="N167" s="101" t="str">
        <f>VLOOKUP(Table1[[#This Row],[My district’s mission and values are reflected in the actions of district leaders.]],Key!$A$44:$B$49,2,FALSE)</f>
        <v>Not Applicable</v>
      </c>
      <c r="O167" s="101" t="str">
        <f>VLOOKUP(Table1[[#This Row],[My district’s mission and values are reflected in the actions of school leaders.]],Key!$A$44:$B$49,2,FALSE)</f>
        <v>Not Applicable</v>
      </c>
      <c r="P167" s="101" t="str">
        <f>VLOOKUP(Table1[[#This Row],[I am treated fairly by district leaders.]],Key!$A$44:$B$49,2,FALSE)</f>
        <v>Not Applicable</v>
      </c>
      <c r="Q167" s="101" t="str">
        <f>VLOOKUP(Table1[[#This Row],[I am treated fairly by school leaders.]],Key!$A$44:$B$49,2,FALSE)</f>
        <v>Not Applicable</v>
      </c>
      <c r="R167" s="101" t="str">
        <f>VLOOKUP(Table1[[#This Row],[I am treated fairly by my colleagues.]],Key!$A$44:$B$49,2,FALSE)</f>
        <v>Not Applicable</v>
      </c>
      <c r="S167" s="101" t="str">
        <f>VLOOKUP(Table1[[#This Row],[I have ownership and control over my work.]],Key!$A$44:$B$49,2,FALSE)</f>
        <v>Not Applicable</v>
      </c>
      <c r="T167" s="101" t="str">
        <f>VLOOKUP(Table1[[#This Row],[My opinions are heard and valued by district leaders.]],Key!$A$44:$B$49,2,FALSE)</f>
        <v>Not Applicable</v>
      </c>
      <c r="U167" s="101" t="str">
        <f>VLOOKUP(Table1[[#This Row],[My opinions are heard and valued by school leaders.]],Key!$A$44:$B$49,2,FALSE)</f>
        <v>Not Applicable</v>
      </c>
      <c r="V167" s="101" t="str">
        <f>VLOOKUP(Table1[[#This Row],[In my current role, I get to do what I do best every day.]],Key!$A$44:$B$49,2,FALSE)</f>
        <v>Not Applicable</v>
      </c>
      <c r="W167" s="101" t="str">
        <f>VLOOKUP(Table1[[#This Row],[District staff are recognized for excellent work by district leaders.]],Key!$A$44:$B$49,2,FALSE)</f>
        <v>Not Applicable</v>
      </c>
      <c r="X167" s="101" t="str">
        <f>VLOOKUP(Table1[[#This Row],[District staff are recognized for excellent work by school leaders.]],Key!$A$44:$B$49,2,FALSE)</f>
        <v>Not Applicable</v>
      </c>
      <c r="Y167" s="101" t="str">
        <f>VLOOKUP(Table1[[#This Row],[I feel valued for my work as a district employee.]],Key!$A$44:$B$49,2,FALSE)</f>
        <v>Not Applicable</v>
      </c>
      <c r="Z167" s="101" t="str">
        <f>VLOOKUP(Table1[[#This Row],[In the past week, I’ve received recognition for doing my job well.]],Key!$A$44:$B$49,2,FALSE)</f>
        <v>Not Applicable</v>
      </c>
      <c r="AA167" s="101" t="str">
        <f>VLOOKUP(Table1[[#This Row],[In the past year, my district has provided opportunities for me to learn and grow as a district employee. ]],Key!$A$44:$B$49,2,FALSE)</f>
        <v>Not Applicable</v>
      </c>
      <c r="AB167" s="101" t="str">
        <f>VLOOKUP(Table1[[#This Row],[My direct supervisor supports my career aspirations and goals.]],Key!$A$44:$B$49,2,FALSE)</f>
        <v>Not Applicable</v>
      </c>
      <c r="AC167" s="101" t="str">
        <f>VLOOKUP(Table1[[#This Row],[I see a path for professional advancement in my district.]],Key!$A$44:$B$49,2,FALSE)</f>
        <v>Not Applicable</v>
      </c>
    </row>
    <row r="168" spans="1:29" ht="13.75" thickBot="1" x14ac:dyDescent="0.75">
      <c r="A168" s="5">
        <v>166</v>
      </c>
      <c r="B168" s="65" t="e">
        <f>Table1[[#This Row],[School Number]]</f>
        <v>#N/A</v>
      </c>
      <c r="C168" s="134">
        <f>Table1[[#This Row],[School Name]]</f>
        <v>0</v>
      </c>
      <c r="D168" s="101" t="str">
        <f>VLOOKUP(Table1[[#This Row],[How would you rate your overall satisfaction level with: My School District]],Key!$A$36:$B$41,2,FALSE)</f>
        <v>Not Applicable</v>
      </c>
      <c r="E168" s="101" t="str">
        <f>VLOOKUP(Table1[[#This Row],[How would you rate your overall satisfaction level with: My School]],Key!$A$36:$B$41,2,FALSE)</f>
        <v>Not Applicable</v>
      </c>
      <c r="F168" s="101" t="str">
        <f>VLOOKUP(Table1[[#This Row],[District leadership has communicated clear actions they will take in response to previous staff survey results.]],Key!$A$44:$B$49,2,FALSE)</f>
        <v>Not Applicable</v>
      </c>
      <c r="G168" s="101" t="str">
        <f>VLOOKUP(Table1[[#This Row],[I feel safe at school.]],Key!$A$44:$B$49,2,FALSE)</f>
        <v>Not Applicable</v>
      </c>
      <c r="H168" s="101" t="str">
        <f>VLOOKUP(Table1[[#This Row],[The benefits provided by my district meet my needs. ]],Key!$A$44:$B$49,2,FALSE)</f>
        <v>Not Applicable</v>
      </c>
      <c r="I168" s="101" t="str">
        <f>VLOOKUP(Table1[[#This Row],[Someone seems to care about me at work. ]],Key!$A$44:$B$49,2,FALSE)</f>
        <v>Not Applicable</v>
      </c>
      <c r="J168" s="101" t="str">
        <f>VLOOKUP(Table1[[#This Row],[I have the materials and resources needed to do my job well. ]],Key!$A$44:$B$49,2,FALSE)</f>
        <v>Not Applicable</v>
      </c>
      <c r="K168" s="101" t="str">
        <f>VLOOKUP(Table1[[#This Row],[Most days, I have a manageable workload.]],Key!$A$44:$B$49,2,FALSE)</f>
        <v>Not Applicable</v>
      </c>
      <c r="L168" s="101" t="str">
        <f>VLOOKUP(Table1[[#This Row],[I have the training and skills I need to do my best at work.]],Key!$A$44:$B$49,2,FALSE)</f>
        <v>Not Applicable</v>
      </c>
      <c r="M168" s="101" t="str">
        <f>VLOOKUP(Table1[[#This Row],[I understand how my daily work contributes to my school district’s mission. ]],Key!$A$44:$B$49,2,FALSE)</f>
        <v>Not Applicable</v>
      </c>
      <c r="N168" s="101" t="str">
        <f>VLOOKUP(Table1[[#This Row],[My district’s mission and values are reflected in the actions of district leaders.]],Key!$A$44:$B$49,2,FALSE)</f>
        <v>Not Applicable</v>
      </c>
      <c r="O168" s="101" t="str">
        <f>VLOOKUP(Table1[[#This Row],[My district’s mission and values are reflected in the actions of school leaders.]],Key!$A$44:$B$49,2,FALSE)</f>
        <v>Not Applicable</v>
      </c>
      <c r="P168" s="101" t="str">
        <f>VLOOKUP(Table1[[#This Row],[I am treated fairly by district leaders.]],Key!$A$44:$B$49,2,FALSE)</f>
        <v>Not Applicable</v>
      </c>
      <c r="Q168" s="101" t="str">
        <f>VLOOKUP(Table1[[#This Row],[I am treated fairly by school leaders.]],Key!$A$44:$B$49,2,FALSE)</f>
        <v>Not Applicable</v>
      </c>
      <c r="R168" s="101" t="str">
        <f>VLOOKUP(Table1[[#This Row],[I am treated fairly by my colleagues.]],Key!$A$44:$B$49,2,FALSE)</f>
        <v>Not Applicable</v>
      </c>
      <c r="S168" s="101" t="str">
        <f>VLOOKUP(Table1[[#This Row],[I have ownership and control over my work.]],Key!$A$44:$B$49,2,FALSE)</f>
        <v>Not Applicable</v>
      </c>
      <c r="T168" s="101" t="str">
        <f>VLOOKUP(Table1[[#This Row],[My opinions are heard and valued by district leaders.]],Key!$A$44:$B$49,2,FALSE)</f>
        <v>Not Applicable</v>
      </c>
      <c r="U168" s="101" t="str">
        <f>VLOOKUP(Table1[[#This Row],[My opinions are heard and valued by school leaders.]],Key!$A$44:$B$49,2,FALSE)</f>
        <v>Not Applicable</v>
      </c>
      <c r="V168" s="101" t="str">
        <f>VLOOKUP(Table1[[#This Row],[In my current role, I get to do what I do best every day.]],Key!$A$44:$B$49,2,FALSE)</f>
        <v>Not Applicable</v>
      </c>
      <c r="W168" s="101" t="str">
        <f>VLOOKUP(Table1[[#This Row],[District staff are recognized for excellent work by district leaders.]],Key!$A$44:$B$49,2,FALSE)</f>
        <v>Not Applicable</v>
      </c>
      <c r="X168" s="101" t="str">
        <f>VLOOKUP(Table1[[#This Row],[District staff are recognized for excellent work by school leaders.]],Key!$A$44:$B$49,2,FALSE)</f>
        <v>Not Applicable</v>
      </c>
      <c r="Y168" s="101" t="str">
        <f>VLOOKUP(Table1[[#This Row],[I feel valued for my work as a district employee.]],Key!$A$44:$B$49,2,FALSE)</f>
        <v>Not Applicable</v>
      </c>
      <c r="Z168" s="101" t="str">
        <f>VLOOKUP(Table1[[#This Row],[In the past week, I’ve received recognition for doing my job well.]],Key!$A$44:$B$49,2,FALSE)</f>
        <v>Not Applicable</v>
      </c>
      <c r="AA168" s="101" t="str">
        <f>VLOOKUP(Table1[[#This Row],[In the past year, my district has provided opportunities for me to learn and grow as a district employee. ]],Key!$A$44:$B$49,2,FALSE)</f>
        <v>Not Applicable</v>
      </c>
      <c r="AB168" s="101" t="str">
        <f>VLOOKUP(Table1[[#This Row],[My direct supervisor supports my career aspirations and goals.]],Key!$A$44:$B$49,2,FALSE)</f>
        <v>Not Applicable</v>
      </c>
      <c r="AC168" s="101" t="str">
        <f>VLOOKUP(Table1[[#This Row],[I see a path for professional advancement in my district.]],Key!$A$44:$B$49,2,FALSE)</f>
        <v>Not Applicable</v>
      </c>
    </row>
    <row r="169" spans="1:29" ht="13.75" thickBot="1" x14ac:dyDescent="0.75">
      <c r="A169" s="5">
        <v>167</v>
      </c>
      <c r="B169" s="65" t="e">
        <f>Table1[[#This Row],[School Number]]</f>
        <v>#N/A</v>
      </c>
      <c r="C169" s="134">
        <f>Table1[[#This Row],[School Name]]</f>
        <v>0</v>
      </c>
      <c r="D169" s="101" t="str">
        <f>VLOOKUP(Table1[[#This Row],[How would you rate your overall satisfaction level with: My School District]],Key!$A$36:$B$41,2,FALSE)</f>
        <v>Not Applicable</v>
      </c>
      <c r="E169" s="101" t="str">
        <f>VLOOKUP(Table1[[#This Row],[How would you rate your overall satisfaction level with: My School]],Key!$A$36:$B$41,2,FALSE)</f>
        <v>Not Applicable</v>
      </c>
      <c r="F169" s="101" t="str">
        <f>VLOOKUP(Table1[[#This Row],[District leadership has communicated clear actions they will take in response to previous staff survey results.]],Key!$A$44:$B$49,2,FALSE)</f>
        <v>Not Applicable</v>
      </c>
      <c r="G169" s="101" t="str">
        <f>VLOOKUP(Table1[[#This Row],[I feel safe at school.]],Key!$A$44:$B$49,2,FALSE)</f>
        <v>Not Applicable</v>
      </c>
      <c r="H169" s="101" t="str">
        <f>VLOOKUP(Table1[[#This Row],[The benefits provided by my district meet my needs. ]],Key!$A$44:$B$49,2,FALSE)</f>
        <v>Not Applicable</v>
      </c>
      <c r="I169" s="101" t="str">
        <f>VLOOKUP(Table1[[#This Row],[Someone seems to care about me at work. ]],Key!$A$44:$B$49,2,FALSE)</f>
        <v>Not Applicable</v>
      </c>
      <c r="J169" s="101" t="str">
        <f>VLOOKUP(Table1[[#This Row],[I have the materials and resources needed to do my job well. ]],Key!$A$44:$B$49,2,FALSE)</f>
        <v>Not Applicable</v>
      </c>
      <c r="K169" s="101" t="str">
        <f>VLOOKUP(Table1[[#This Row],[Most days, I have a manageable workload.]],Key!$A$44:$B$49,2,FALSE)</f>
        <v>Not Applicable</v>
      </c>
      <c r="L169" s="101" t="str">
        <f>VLOOKUP(Table1[[#This Row],[I have the training and skills I need to do my best at work.]],Key!$A$44:$B$49,2,FALSE)</f>
        <v>Not Applicable</v>
      </c>
      <c r="M169" s="101" t="str">
        <f>VLOOKUP(Table1[[#This Row],[I understand how my daily work contributes to my school district’s mission. ]],Key!$A$44:$B$49,2,FALSE)</f>
        <v>Not Applicable</v>
      </c>
      <c r="N169" s="101" t="str">
        <f>VLOOKUP(Table1[[#This Row],[My district’s mission and values are reflected in the actions of district leaders.]],Key!$A$44:$B$49,2,FALSE)</f>
        <v>Not Applicable</v>
      </c>
      <c r="O169" s="101" t="str">
        <f>VLOOKUP(Table1[[#This Row],[My district’s mission and values are reflected in the actions of school leaders.]],Key!$A$44:$B$49,2,FALSE)</f>
        <v>Not Applicable</v>
      </c>
      <c r="P169" s="101" t="str">
        <f>VLOOKUP(Table1[[#This Row],[I am treated fairly by district leaders.]],Key!$A$44:$B$49,2,FALSE)</f>
        <v>Not Applicable</v>
      </c>
      <c r="Q169" s="101" t="str">
        <f>VLOOKUP(Table1[[#This Row],[I am treated fairly by school leaders.]],Key!$A$44:$B$49,2,FALSE)</f>
        <v>Not Applicable</v>
      </c>
      <c r="R169" s="101" t="str">
        <f>VLOOKUP(Table1[[#This Row],[I am treated fairly by my colleagues.]],Key!$A$44:$B$49,2,FALSE)</f>
        <v>Not Applicable</v>
      </c>
      <c r="S169" s="101" t="str">
        <f>VLOOKUP(Table1[[#This Row],[I have ownership and control over my work.]],Key!$A$44:$B$49,2,FALSE)</f>
        <v>Not Applicable</v>
      </c>
      <c r="T169" s="101" t="str">
        <f>VLOOKUP(Table1[[#This Row],[My opinions are heard and valued by district leaders.]],Key!$A$44:$B$49,2,FALSE)</f>
        <v>Not Applicable</v>
      </c>
      <c r="U169" s="101" t="str">
        <f>VLOOKUP(Table1[[#This Row],[My opinions are heard and valued by school leaders.]],Key!$A$44:$B$49,2,FALSE)</f>
        <v>Not Applicable</v>
      </c>
      <c r="V169" s="101" t="str">
        <f>VLOOKUP(Table1[[#This Row],[In my current role, I get to do what I do best every day.]],Key!$A$44:$B$49,2,FALSE)</f>
        <v>Not Applicable</v>
      </c>
      <c r="W169" s="101" t="str">
        <f>VLOOKUP(Table1[[#This Row],[District staff are recognized for excellent work by district leaders.]],Key!$A$44:$B$49,2,FALSE)</f>
        <v>Not Applicable</v>
      </c>
      <c r="X169" s="101" t="str">
        <f>VLOOKUP(Table1[[#This Row],[District staff are recognized for excellent work by school leaders.]],Key!$A$44:$B$49,2,FALSE)</f>
        <v>Not Applicable</v>
      </c>
      <c r="Y169" s="101" t="str">
        <f>VLOOKUP(Table1[[#This Row],[I feel valued for my work as a district employee.]],Key!$A$44:$B$49,2,FALSE)</f>
        <v>Not Applicable</v>
      </c>
      <c r="Z169" s="101" t="str">
        <f>VLOOKUP(Table1[[#This Row],[In the past week, I’ve received recognition for doing my job well.]],Key!$A$44:$B$49,2,FALSE)</f>
        <v>Not Applicable</v>
      </c>
      <c r="AA169" s="101" t="str">
        <f>VLOOKUP(Table1[[#This Row],[In the past year, my district has provided opportunities for me to learn and grow as a district employee. ]],Key!$A$44:$B$49,2,FALSE)</f>
        <v>Not Applicable</v>
      </c>
      <c r="AB169" s="101" t="str">
        <f>VLOOKUP(Table1[[#This Row],[My direct supervisor supports my career aspirations and goals.]],Key!$A$44:$B$49,2,FALSE)</f>
        <v>Not Applicable</v>
      </c>
      <c r="AC169" s="101" t="str">
        <f>VLOOKUP(Table1[[#This Row],[I see a path for professional advancement in my district.]],Key!$A$44:$B$49,2,FALSE)</f>
        <v>Not Applicable</v>
      </c>
    </row>
    <row r="170" spans="1:29" ht="13.75" thickBot="1" x14ac:dyDescent="0.75">
      <c r="A170" s="5">
        <v>168</v>
      </c>
      <c r="B170" s="65" t="e">
        <f>Table1[[#This Row],[School Number]]</f>
        <v>#N/A</v>
      </c>
      <c r="C170" s="134">
        <f>Table1[[#This Row],[School Name]]</f>
        <v>0</v>
      </c>
      <c r="D170" s="101" t="str">
        <f>VLOOKUP(Table1[[#This Row],[How would you rate your overall satisfaction level with: My School District]],Key!$A$36:$B$41,2,FALSE)</f>
        <v>Not Applicable</v>
      </c>
      <c r="E170" s="101" t="str">
        <f>VLOOKUP(Table1[[#This Row],[How would you rate your overall satisfaction level with: My School]],Key!$A$36:$B$41,2,FALSE)</f>
        <v>Not Applicable</v>
      </c>
      <c r="F170" s="101" t="str">
        <f>VLOOKUP(Table1[[#This Row],[District leadership has communicated clear actions they will take in response to previous staff survey results.]],Key!$A$44:$B$49,2,FALSE)</f>
        <v>Not Applicable</v>
      </c>
      <c r="G170" s="101" t="str">
        <f>VLOOKUP(Table1[[#This Row],[I feel safe at school.]],Key!$A$44:$B$49,2,FALSE)</f>
        <v>Not Applicable</v>
      </c>
      <c r="H170" s="101" t="str">
        <f>VLOOKUP(Table1[[#This Row],[The benefits provided by my district meet my needs. ]],Key!$A$44:$B$49,2,FALSE)</f>
        <v>Not Applicable</v>
      </c>
      <c r="I170" s="101" t="str">
        <f>VLOOKUP(Table1[[#This Row],[Someone seems to care about me at work. ]],Key!$A$44:$B$49,2,FALSE)</f>
        <v>Not Applicable</v>
      </c>
      <c r="J170" s="101" t="str">
        <f>VLOOKUP(Table1[[#This Row],[I have the materials and resources needed to do my job well. ]],Key!$A$44:$B$49,2,FALSE)</f>
        <v>Not Applicable</v>
      </c>
      <c r="K170" s="101" t="str">
        <f>VLOOKUP(Table1[[#This Row],[Most days, I have a manageable workload.]],Key!$A$44:$B$49,2,FALSE)</f>
        <v>Not Applicable</v>
      </c>
      <c r="L170" s="101" t="str">
        <f>VLOOKUP(Table1[[#This Row],[I have the training and skills I need to do my best at work.]],Key!$A$44:$B$49,2,FALSE)</f>
        <v>Not Applicable</v>
      </c>
      <c r="M170" s="101" t="str">
        <f>VLOOKUP(Table1[[#This Row],[I understand how my daily work contributes to my school district’s mission. ]],Key!$A$44:$B$49,2,FALSE)</f>
        <v>Not Applicable</v>
      </c>
      <c r="N170" s="101" t="str">
        <f>VLOOKUP(Table1[[#This Row],[My district’s mission and values are reflected in the actions of district leaders.]],Key!$A$44:$B$49,2,FALSE)</f>
        <v>Not Applicable</v>
      </c>
      <c r="O170" s="101" t="str">
        <f>VLOOKUP(Table1[[#This Row],[My district’s mission and values are reflected in the actions of school leaders.]],Key!$A$44:$B$49,2,FALSE)</f>
        <v>Not Applicable</v>
      </c>
      <c r="P170" s="101" t="str">
        <f>VLOOKUP(Table1[[#This Row],[I am treated fairly by district leaders.]],Key!$A$44:$B$49,2,FALSE)</f>
        <v>Not Applicable</v>
      </c>
      <c r="Q170" s="101" t="str">
        <f>VLOOKUP(Table1[[#This Row],[I am treated fairly by school leaders.]],Key!$A$44:$B$49,2,FALSE)</f>
        <v>Not Applicable</v>
      </c>
      <c r="R170" s="101" t="str">
        <f>VLOOKUP(Table1[[#This Row],[I am treated fairly by my colleagues.]],Key!$A$44:$B$49,2,FALSE)</f>
        <v>Not Applicable</v>
      </c>
      <c r="S170" s="101" t="str">
        <f>VLOOKUP(Table1[[#This Row],[I have ownership and control over my work.]],Key!$A$44:$B$49,2,FALSE)</f>
        <v>Not Applicable</v>
      </c>
      <c r="T170" s="101" t="str">
        <f>VLOOKUP(Table1[[#This Row],[My opinions are heard and valued by district leaders.]],Key!$A$44:$B$49,2,FALSE)</f>
        <v>Not Applicable</v>
      </c>
      <c r="U170" s="101" t="str">
        <f>VLOOKUP(Table1[[#This Row],[My opinions are heard and valued by school leaders.]],Key!$A$44:$B$49,2,FALSE)</f>
        <v>Not Applicable</v>
      </c>
      <c r="V170" s="101" t="str">
        <f>VLOOKUP(Table1[[#This Row],[In my current role, I get to do what I do best every day.]],Key!$A$44:$B$49,2,FALSE)</f>
        <v>Not Applicable</v>
      </c>
      <c r="W170" s="101" t="str">
        <f>VLOOKUP(Table1[[#This Row],[District staff are recognized for excellent work by district leaders.]],Key!$A$44:$B$49,2,FALSE)</f>
        <v>Not Applicable</v>
      </c>
      <c r="X170" s="101" t="str">
        <f>VLOOKUP(Table1[[#This Row],[District staff are recognized for excellent work by school leaders.]],Key!$A$44:$B$49,2,FALSE)</f>
        <v>Not Applicable</v>
      </c>
      <c r="Y170" s="101" t="str">
        <f>VLOOKUP(Table1[[#This Row],[I feel valued for my work as a district employee.]],Key!$A$44:$B$49,2,FALSE)</f>
        <v>Not Applicable</v>
      </c>
      <c r="Z170" s="101" t="str">
        <f>VLOOKUP(Table1[[#This Row],[In the past week, I’ve received recognition for doing my job well.]],Key!$A$44:$B$49,2,FALSE)</f>
        <v>Not Applicable</v>
      </c>
      <c r="AA170" s="101" t="str">
        <f>VLOOKUP(Table1[[#This Row],[In the past year, my district has provided opportunities for me to learn and grow as a district employee. ]],Key!$A$44:$B$49,2,FALSE)</f>
        <v>Not Applicable</v>
      </c>
      <c r="AB170" s="101" t="str">
        <f>VLOOKUP(Table1[[#This Row],[My direct supervisor supports my career aspirations and goals.]],Key!$A$44:$B$49,2,FALSE)</f>
        <v>Not Applicable</v>
      </c>
      <c r="AC170" s="101" t="str">
        <f>VLOOKUP(Table1[[#This Row],[I see a path for professional advancement in my district.]],Key!$A$44:$B$49,2,FALSE)</f>
        <v>Not Applicable</v>
      </c>
    </row>
    <row r="171" spans="1:29" ht="13.75" thickBot="1" x14ac:dyDescent="0.75">
      <c r="A171" s="5">
        <v>169</v>
      </c>
      <c r="B171" s="65" t="e">
        <f>Table1[[#This Row],[School Number]]</f>
        <v>#N/A</v>
      </c>
      <c r="C171" s="134">
        <f>Table1[[#This Row],[School Name]]</f>
        <v>0</v>
      </c>
      <c r="D171" s="101" t="str">
        <f>VLOOKUP(Table1[[#This Row],[How would you rate your overall satisfaction level with: My School District]],Key!$A$36:$B$41,2,FALSE)</f>
        <v>Not Applicable</v>
      </c>
      <c r="E171" s="101" t="str">
        <f>VLOOKUP(Table1[[#This Row],[How would you rate your overall satisfaction level with: My School]],Key!$A$36:$B$41,2,FALSE)</f>
        <v>Not Applicable</v>
      </c>
      <c r="F171" s="101" t="str">
        <f>VLOOKUP(Table1[[#This Row],[District leadership has communicated clear actions they will take in response to previous staff survey results.]],Key!$A$44:$B$49,2,FALSE)</f>
        <v>Not Applicable</v>
      </c>
      <c r="G171" s="101" t="str">
        <f>VLOOKUP(Table1[[#This Row],[I feel safe at school.]],Key!$A$44:$B$49,2,FALSE)</f>
        <v>Not Applicable</v>
      </c>
      <c r="H171" s="101" t="str">
        <f>VLOOKUP(Table1[[#This Row],[The benefits provided by my district meet my needs. ]],Key!$A$44:$B$49,2,FALSE)</f>
        <v>Not Applicable</v>
      </c>
      <c r="I171" s="101" t="str">
        <f>VLOOKUP(Table1[[#This Row],[Someone seems to care about me at work. ]],Key!$A$44:$B$49,2,FALSE)</f>
        <v>Not Applicable</v>
      </c>
      <c r="J171" s="101" t="str">
        <f>VLOOKUP(Table1[[#This Row],[I have the materials and resources needed to do my job well. ]],Key!$A$44:$B$49,2,FALSE)</f>
        <v>Not Applicable</v>
      </c>
      <c r="K171" s="101" t="str">
        <f>VLOOKUP(Table1[[#This Row],[Most days, I have a manageable workload.]],Key!$A$44:$B$49,2,FALSE)</f>
        <v>Not Applicable</v>
      </c>
      <c r="L171" s="101" t="str">
        <f>VLOOKUP(Table1[[#This Row],[I have the training and skills I need to do my best at work.]],Key!$A$44:$B$49,2,FALSE)</f>
        <v>Not Applicable</v>
      </c>
      <c r="M171" s="101" t="str">
        <f>VLOOKUP(Table1[[#This Row],[I understand how my daily work contributes to my school district’s mission. ]],Key!$A$44:$B$49,2,FALSE)</f>
        <v>Not Applicable</v>
      </c>
      <c r="N171" s="101" t="str">
        <f>VLOOKUP(Table1[[#This Row],[My district’s mission and values are reflected in the actions of district leaders.]],Key!$A$44:$B$49,2,FALSE)</f>
        <v>Not Applicable</v>
      </c>
      <c r="O171" s="101" t="str">
        <f>VLOOKUP(Table1[[#This Row],[My district’s mission and values are reflected in the actions of school leaders.]],Key!$A$44:$B$49,2,FALSE)</f>
        <v>Not Applicable</v>
      </c>
      <c r="P171" s="101" t="str">
        <f>VLOOKUP(Table1[[#This Row],[I am treated fairly by district leaders.]],Key!$A$44:$B$49,2,FALSE)</f>
        <v>Not Applicable</v>
      </c>
      <c r="Q171" s="101" t="str">
        <f>VLOOKUP(Table1[[#This Row],[I am treated fairly by school leaders.]],Key!$A$44:$B$49,2,FALSE)</f>
        <v>Not Applicable</v>
      </c>
      <c r="R171" s="101" t="str">
        <f>VLOOKUP(Table1[[#This Row],[I am treated fairly by my colleagues.]],Key!$A$44:$B$49,2,FALSE)</f>
        <v>Not Applicable</v>
      </c>
      <c r="S171" s="101" t="str">
        <f>VLOOKUP(Table1[[#This Row],[I have ownership and control over my work.]],Key!$A$44:$B$49,2,FALSE)</f>
        <v>Not Applicable</v>
      </c>
      <c r="T171" s="101" t="str">
        <f>VLOOKUP(Table1[[#This Row],[My opinions are heard and valued by district leaders.]],Key!$A$44:$B$49,2,FALSE)</f>
        <v>Not Applicable</v>
      </c>
      <c r="U171" s="101" t="str">
        <f>VLOOKUP(Table1[[#This Row],[My opinions are heard and valued by school leaders.]],Key!$A$44:$B$49,2,FALSE)</f>
        <v>Not Applicable</v>
      </c>
      <c r="V171" s="101" t="str">
        <f>VLOOKUP(Table1[[#This Row],[In my current role, I get to do what I do best every day.]],Key!$A$44:$B$49,2,FALSE)</f>
        <v>Not Applicable</v>
      </c>
      <c r="W171" s="101" t="str">
        <f>VLOOKUP(Table1[[#This Row],[District staff are recognized for excellent work by district leaders.]],Key!$A$44:$B$49,2,FALSE)</f>
        <v>Not Applicable</v>
      </c>
      <c r="X171" s="101" t="str">
        <f>VLOOKUP(Table1[[#This Row],[District staff are recognized for excellent work by school leaders.]],Key!$A$44:$B$49,2,FALSE)</f>
        <v>Not Applicable</v>
      </c>
      <c r="Y171" s="101" t="str">
        <f>VLOOKUP(Table1[[#This Row],[I feel valued for my work as a district employee.]],Key!$A$44:$B$49,2,FALSE)</f>
        <v>Not Applicable</v>
      </c>
      <c r="Z171" s="101" t="str">
        <f>VLOOKUP(Table1[[#This Row],[In the past week, I’ve received recognition for doing my job well.]],Key!$A$44:$B$49,2,FALSE)</f>
        <v>Not Applicable</v>
      </c>
      <c r="AA171" s="101" t="str">
        <f>VLOOKUP(Table1[[#This Row],[In the past year, my district has provided opportunities for me to learn and grow as a district employee. ]],Key!$A$44:$B$49,2,FALSE)</f>
        <v>Not Applicable</v>
      </c>
      <c r="AB171" s="101" t="str">
        <f>VLOOKUP(Table1[[#This Row],[My direct supervisor supports my career aspirations and goals.]],Key!$A$44:$B$49,2,FALSE)</f>
        <v>Not Applicable</v>
      </c>
      <c r="AC171" s="101" t="str">
        <f>VLOOKUP(Table1[[#This Row],[I see a path for professional advancement in my district.]],Key!$A$44:$B$49,2,FALSE)</f>
        <v>Not Applicable</v>
      </c>
    </row>
    <row r="172" spans="1:29" ht="13.75" thickBot="1" x14ac:dyDescent="0.75">
      <c r="A172" s="5">
        <v>170</v>
      </c>
      <c r="B172" s="65" t="e">
        <f>Table1[[#This Row],[School Number]]</f>
        <v>#N/A</v>
      </c>
      <c r="C172" s="134">
        <f>Table1[[#This Row],[School Name]]</f>
        <v>0</v>
      </c>
      <c r="D172" s="101" t="str">
        <f>VLOOKUP(Table1[[#This Row],[How would you rate your overall satisfaction level with: My School District]],Key!$A$36:$B$41,2,FALSE)</f>
        <v>Not Applicable</v>
      </c>
      <c r="E172" s="101" t="str">
        <f>VLOOKUP(Table1[[#This Row],[How would you rate your overall satisfaction level with: My School]],Key!$A$36:$B$41,2,FALSE)</f>
        <v>Not Applicable</v>
      </c>
      <c r="F172" s="101" t="str">
        <f>VLOOKUP(Table1[[#This Row],[District leadership has communicated clear actions they will take in response to previous staff survey results.]],Key!$A$44:$B$49,2,FALSE)</f>
        <v>Not Applicable</v>
      </c>
      <c r="G172" s="101" t="str">
        <f>VLOOKUP(Table1[[#This Row],[I feel safe at school.]],Key!$A$44:$B$49,2,FALSE)</f>
        <v>Not Applicable</v>
      </c>
      <c r="H172" s="101" t="str">
        <f>VLOOKUP(Table1[[#This Row],[The benefits provided by my district meet my needs. ]],Key!$A$44:$B$49,2,FALSE)</f>
        <v>Not Applicable</v>
      </c>
      <c r="I172" s="101" t="str">
        <f>VLOOKUP(Table1[[#This Row],[Someone seems to care about me at work. ]],Key!$A$44:$B$49,2,FALSE)</f>
        <v>Not Applicable</v>
      </c>
      <c r="J172" s="101" t="str">
        <f>VLOOKUP(Table1[[#This Row],[I have the materials and resources needed to do my job well. ]],Key!$A$44:$B$49,2,FALSE)</f>
        <v>Not Applicable</v>
      </c>
      <c r="K172" s="101" t="str">
        <f>VLOOKUP(Table1[[#This Row],[Most days, I have a manageable workload.]],Key!$A$44:$B$49,2,FALSE)</f>
        <v>Not Applicable</v>
      </c>
      <c r="L172" s="101" t="str">
        <f>VLOOKUP(Table1[[#This Row],[I have the training and skills I need to do my best at work.]],Key!$A$44:$B$49,2,FALSE)</f>
        <v>Not Applicable</v>
      </c>
      <c r="M172" s="101" t="str">
        <f>VLOOKUP(Table1[[#This Row],[I understand how my daily work contributes to my school district’s mission. ]],Key!$A$44:$B$49,2,FALSE)</f>
        <v>Not Applicable</v>
      </c>
      <c r="N172" s="101" t="str">
        <f>VLOOKUP(Table1[[#This Row],[My district’s mission and values are reflected in the actions of district leaders.]],Key!$A$44:$B$49,2,FALSE)</f>
        <v>Not Applicable</v>
      </c>
      <c r="O172" s="101" t="str">
        <f>VLOOKUP(Table1[[#This Row],[My district’s mission and values are reflected in the actions of school leaders.]],Key!$A$44:$B$49,2,FALSE)</f>
        <v>Not Applicable</v>
      </c>
      <c r="P172" s="101" t="str">
        <f>VLOOKUP(Table1[[#This Row],[I am treated fairly by district leaders.]],Key!$A$44:$B$49,2,FALSE)</f>
        <v>Not Applicable</v>
      </c>
      <c r="Q172" s="101" t="str">
        <f>VLOOKUP(Table1[[#This Row],[I am treated fairly by school leaders.]],Key!$A$44:$B$49,2,FALSE)</f>
        <v>Not Applicable</v>
      </c>
      <c r="R172" s="101" t="str">
        <f>VLOOKUP(Table1[[#This Row],[I am treated fairly by my colleagues.]],Key!$A$44:$B$49,2,FALSE)</f>
        <v>Not Applicable</v>
      </c>
      <c r="S172" s="101" t="str">
        <f>VLOOKUP(Table1[[#This Row],[I have ownership and control over my work.]],Key!$A$44:$B$49,2,FALSE)</f>
        <v>Not Applicable</v>
      </c>
      <c r="T172" s="101" t="str">
        <f>VLOOKUP(Table1[[#This Row],[My opinions are heard and valued by district leaders.]],Key!$A$44:$B$49,2,FALSE)</f>
        <v>Not Applicable</v>
      </c>
      <c r="U172" s="101" t="str">
        <f>VLOOKUP(Table1[[#This Row],[My opinions are heard and valued by school leaders.]],Key!$A$44:$B$49,2,FALSE)</f>
        <v>Not Applicable</v>
      </c>
      <c r="V172" s="101" t="str">
        <f>VLOOKUP(Table1[[#This Row],[In my current role, I get to do what I do best every day.]],Key!$A$44:$B$49,2,FALSE)</f>
        <v>Not Applicable</v>
      </c>
      <c r="W172" s="101" t="str">
        <f>VLOOKUP(Table1[[#This Row],[District staff are recognized for excellent work by district leaders.]],Key!$A$44:$B$49,2,FALSE)</f>
        <v>Not Applicable</v>
      </c>
      <c r="X172" s="101" t="str">
        <f>VLOOKUP(Table1[[#This Row],[District staff are recognized for excellent work by school leaders.]],Key!$A$44:$B$49,2,FALSE)</f>
        <v>Not Applicable</v>
      </c>
      <c r="Y172" s="101" t="str">
        <f>VLOOKUP(Table1[[#This Row],[I feel valued for my work as a district employee.]],Key!$A$44:$B$49,2,FALSE)</f>
        <v>Not Applicable</v>
      </c>
      <c r="Z172" s="101" t="str">
        <f>VLOOKUP(Table1[[#This Row],[In the past week, I’ve received recognition for doing my job well.]],Key!$A$44:$B$49,2,FALSE)</f>
        <v>Not Applicable</v>
      </c>
      <c r="AA172" s="101" t="str">
        <f>VLOOKUP(Table1[[#This Row],[In the past year, my district has provided opportunities for me to learn and grow as a district employee. ]],Key!$A$44:$B$49,2,FALSE)</f>
        <v>Not Applicable</v>
      </c>
      <c r="AB172" s="101" t="str">
        <f>VLOOKUP(Table1[[#This Row],[My direct supervisor supports my career aspirations and goals.]],Key!$A$44:$B$49,2,FALSE)</f>
        <v>Not Applicable</v>
      </c>
      <c r="AC172" s="101" t="str">
        <f>VLOOKUP(Table1[[#This Row],[I see a path for professional advancement in my district.]],Key!$A$44:$B$49,2,FALSE)</f>
        <v>Not Applicable</v>
      </c>
    </row>
    <row r="173" spans="1:29" ht="13.75" thickBot="1" x14ac:dyDescent="0.75">
      <c r="A173" s="5">
        <v>171</v>
      </c>
      <c r="B173" s="65" t="e">
        <f>Table1[[#This Row],[School Number]]</f>
        <v>#N/A</v>
      </c>
      <c r="C173" s="134">
        <f>Table1[[#This Row],[School Name]]</f>
        <v>0</v>
      </c>
      <c r="D173" s="101" t="str">
        <f>VLOOKUP(Table1[[#This Row],[How would you rate your overall satisfaction level with: My School District]],Key!$A$36:$B$41,2,FALSE)</f>
        <v>Not Applicable</v>
      </c>
      <c r="E173" s="101" t="str">
        <f>VLOOKUP(Table1[[#This Row],[How would you rate your overall satisfaction level with: My School]],Key!$A$36:$B$41,2,FALSE)</f>
        <v>Not Applicable</v>
      </c>
      <c r="F173" s="101" t="str">
        <f>VLOOKUP(Table1[[#This Row],[District leadership has communicated clear actions they will take in response to previous staff survey results.]],Key!$A$44:$B$49,2,FALSE)</f>
        <v>Not Applicable</v>
      </c>
      <c r="G173" s="101" t="str">
        <f>VLOOKUP(Table1[[#This Row],[I feel safe at school.]],Key!$A$44:$B$49,2,FALSE)</f>
        <v>Not Applicable</v>
      </c>
      <c r="H173" s="101" t="str">
        <f>VLOOKUP(Table1[[#This Row],[The benefits provided by my district meet my needs. ]],Key!$A$44:$B$49,2,FALSE)</f>
        <v>Not Applicable</v>
      </c>
      <c r="I173" s="101" t="str">
        <f>VLOOKUP(Table1[[#This Row],[Someone seems to care about me at work. ]],Key!$A$44:$B$49,2,FALSE)</f>
        <v>Not Applicable</v>
      </c>
      <c r="J173" s="101" t="str">
        <f>VLOOKUP(Table1[[#This Row],[I have the materials and resources needed to do my job well. ]],Key!$A$44:$B$49,2,FALSE)</f>
        <v>Not Applicable</v>
      </c>
      <c r="K173" s="101" t="str">
        <f>VLOOKUP(Table1[[#This Row],[Most days, I have a manageable workload.]],Key!$A$44:$B$49,2,FALSE)</f>
        <v>Not Applicable</v>
      </c>
      <c r="L173" s="101" t="str">
        <f>VLOOKUP(Table1[[#This Row],[I have the training and skills I need to do my best at work.]],Key!$A$44:$B$49,2,FALSE)</f>
        <v>Not Applicable</v>
      </c>
      <c r="M173" s="101" t="str">
        <f>VLOOKUP(Table1[[#This Row],[I understand how my daily work contributes to my school district’s mission. ]],Key!$A$44:$B$49,2,FALSE)</f>
        <v>Not Applicable</v>
      </c>
      <c r="N173" s="101" t="str">
        <f>VLOOKUP(Table1[[#This Row],[My district’s mission and values are reflected in the actions of district leaders.]],Key!$A$44:$B$49,2,FALSE)</f>
        <v>Not Applicable</v>
      </c>
      <c r="O173" s="101" t="str">
        <f>VLOOKUP(Table1[[#This Row],[My district’s mission and values are reflected in the actions of school leaders.]],Key!$A$44:$B$49,2,FALSE)</f>
        <v>Not Applicable</v>
      </c>
      <c r="P173" s="101" t="str">
        <f>VLOOKUP(Table1[[#This Row],[I am treated fairly by district leaders.]],Key!$A$44:$B$49,2,FALSE)</f>
        <v>Not Applicable</v>
      </c>
      <c r="Q173" s="101" t="str">
        <f>VLOOKUP(Table1[[#This Row],[I am treated fairly by school leaders.]],Key!$A$44:$B$49,2,FALSE)</f>
        <v>Not Applicable</v>
      </c>
      <c r="R173" s="101" t="str">
        <f>VLOOKUP(Table1[[#This Row],[I am treated fairly by my colleagues.]],Key!$A$44:$B$49,2,FALSE)</f>
        <v>Not Applicable</v>
      </c>
      <c r="S173" s="101" t="str">
        <f>VLOOKUP(Table1[[#This Row],[I have ownership and control over my work.]],Key!$A$44:$B$49,2,FALSE)</f>
        <v>Not Applicable</v>
      </c>
      <c r="T173" s="101" t="str">
        <f>VLOOKUP(Table1[[#This Row],[My opinions are heard and valued by district leaders.]],Key!$A$44:$B$49,2,FALSE)</f>
        <v>Not Applicable</v>
      </c>
      <c r="U173" s="101" t="str">
        <f>VLOOKUP(Table1[[#This Row],[My opinions are heard and valued by school leaders.]],Key!$A$44:$B$49,2,FALSE)</f>
        <v>Not Applicable</v>
      </c>
      <c r="V173" s="101" t="str">
        <f>VLOOKUP(Table1[[#This Row],[In my current role, I get to do what I do best every day.]],Key!$A$44:$B$49,2,FALSE)</f>
        <v>Not Applicable</v>
      </c>
      <c r="W173" s="101" t="str">
        <f>VLOOKUP(Table1[[#This Row],[District staff are recognized for excellent work by district leaders.]],Key!$A$44:$B$49,2,FALSE)</f>
        <v>Not Applicable</v>
      </c>
      <c r="X173" s="101" t="str">
        <f>VLOOKUP(Table1[[#This Row],[District staff are recognized for excellent work by school leaders.]],Key!$A$44:$B$49,2,FALSE)</f>
        <v>Not Applicable</v>
      </c>
      <c r="Y173" s="101" t="str">
        <f>VLOOKUP(Table1[[#This Row],[I feel valued for my work as a district employee.]],Key!$A$44:$B$49,2,FALSE)</f>
        <v>Not Applicable</v>
      </c>
      <c r="Z173" s="101" t="str">
        <f>VLOOKUP(Table1[[#This Row],[In the past week, I’ve received recognition for doing my job well.]],Key!$A$44:$B$49,2,FALSE)</f>
        <v>Not Applicable</v>
      </c>
      <c r="AA173" s="101" t="str">
        <f>VLOOKUP(Table1[[#This Row],[In the past year, my district has provided opportunities for me to learn and grow as a district employee. ]],Key!$A$44:$B$49,2,FALSE)</f>
        <v>Not Applicable</v>
      </c>
      <c r="AB173" s="101" t="str">
        <f>VLOOKUP(Table1[[#This Row],[My direct supervisor supports my career aspirations and goals.]],Key!$A$44:$B$49,2,FALSE)</f>
        <v>Not Applicable</v>
      </c>
      <c r="AC173" s="101" t="str">
        <f>VLOOKUP(Table1[[#This Row],[I see a path for professional advancement in my district.]],Key!$A$44:$B$49,2,FALSE)</f>
        <v>Not Applicable</v>
      </c>
    </row>
    <row r="174" spans="1:29" ht="13.75" thickBot="1" x14ac:dyDescent="0.75">
      <c r="A174" s="5">
        <v>172</v>
      </c>
      <c r="B174" s="65" t="e">
        <f>Table1[[#This Row],[School Number]]</f>
        <v>#N/A</v>
      </c>
      <c r="C174" s="134">
        <f>Table1[[#This Row],[School Name]]</f>
        <v>0</v>
      </c>
      <c r="D174" s="101" t="str">
        <f>VLOOKUP(Table1[[#This Row],[How would you rate your overall satisfaction level with: My School District]],Key!$A$36:$B$41,2,FALSE)</f>
        <v>Not Applicable</v>
      </c>
      <c r="E174" s="101" t="str">
        <f>VLOOKUP(Table1[[#This Row],[How would you rate your overall satisfaction level with: My School]],Key!$A$36:$B$41,2,FALSE)</f>
        <v>Not Applicable</v>
      </c>
      <c r="F174" s="101" t="str">
        <f>VLOOKUP(Table1[[#This Row],[District leadership has communicated clear actions they will take in response to previous staff survey results.]],Key!$A$44:$B$49,2,FALSE)</f>
        <v>Not Applicable</v>
      </c>
      <c r="G174" s="101" t="str">
        <f>VLOOKUP(Table1[[#This Row],[I feel safe at school.]],Key!$A$44:$B$49,2,FALSE)</f>
        <v>Not Applicable</v>
      </c>
      <c r="H174" s="101" t="str">
        <f>VLOOKUP(Table1[[#This Row],[The benefits provided by my district meet my needs. ]],Key!$A$44:$B$49,2,FALSE)</f>
        <v>Not Applicable</v>
      </c>
      <c r="I174" s="101" t="str">
        <f>VLOOKUP(Table1[[#This Row],[Someone seems to care about me at work. ]],Key!$A$44:$B$49,2,FALSE)</f>
        <v>Not Applicable</v>
      </c>
      <c r="J174" s="101" t="str">
        <f>VLOOKUP(Table1[[#This Row],[I have the materials and resources needed to do my job well. ]],Key!$A$44:$B$49,2,FALSE)</f>
        <v>Not Applicable</v>
      </c>
      <c r="K174" s="101" t="str">
        <f>VLOOKUP(Table1[[#This Row],[Most days, I have a manageable workload.]],Key!$A$44:$B$49,2,FALSE)</f>
        <v>Not Applicable</v>
      </c>
      <c r="L174" s="101" t="str">
        <f>VLOOKUP(Table1[[#This Row],[I have the training and skills I need to do my best at work.]],Key!$A$44:$B$49,2,FALSE)</f>
        <v>Not Applicable</v>
      </c>
      <c r="M174" s="101" t="str">
        <f>VLOOKUP(Table1[[#This Row],[I understand how my daily work contributes to my school district’s mission. ]],Key!$A$44:$B$49,2,FALSE)</f>
        <v>Not Applicable</v>
      </c>
      <c r="N174" s="101" t="str">
        <f>VLOOKUP(Table1[[#This Row],[My district’s mission and values are reflected in the actions of district leaders.]],Key!$A$44:$B$49,2,FALSE)</f>
        <v>Not Applicable</v>
      </c>
      <c r="O174" s="101" t="str">
        <f>VLOOKUP(Table1[[#This Row],[My district’s mission and values are reflected in the actions of school leaders.]],Key!$A$44:$B$49,2,FALSE)</f>
        <v>Not Applicable</v>
      </c>
      <c r="P174" s="101" t="str">
        <f>VLOOKUP(Table1[[#This Row],[I am treated fairly by district leaders.]],Key!$A$44:$B$49,2,FALSE)</f>
        <v>Not Applicable</v>
      </c>
      <c r="Q174" s="101" t="str">
        <f>VLOOKUP(Table1[[#This Row],[I am treated fairly by school leaders.]],Key!$A$44:$B$49,2,FALSE)</f>
        <v>Not Applicable</v>
      </c>
      <c r="R174" s="101" t="str">
        <f>VLOOKUP(Table1[[#This Row],[I am treated fairly by my colleagues.]],Key!$A$44:$B$49,2,FALSE)</f>
        <v>Not Applicable</v>
      </c>
      <c r="S174" s="101" t="str">
        <f>VLOOKUP(Table1[[#This Row],[I have ownership and control over my work.]],Key!$A$44:$B$49,2,FALSE)</f>
        <v>Not Applicable</v>
      </c>
      <c r="T174" s="101" t="str">
        <f>VLOOKUP(Table1[[#This Row],[My opinions are heard and valued by district leaders.]],Key!$A$44:$B$49,2,FALSE)</f>
        <v>Not Applicable</v>
      </c>
      <c r="U174" s="101" t="str">
        <f>VLOOKUP(Table1[[#This Row],[My opinions are heard and valued by school leaders.]],Key!$A$44:$B$49,2,FALSE)</f>
        <v>Not Applicable</v>
      </c>
      <c r="V174" s="101" t="str">
        <f>VLOOKUP(Table1[[#This Row],[In my current role, I get to do what I do best every day.]],Key!$A$44:$B$49,2,FALSE)</f>
        <v>Not Applicable</v>
      </c>
      <c r="W174" s="101" t="str">
        <f>VLOOKUP(Table1[[#This Row],[District staff are recognized for excellent work by district leaders.]],Key!$A$44:$B$49,2,FALSE)</f>
        <v>Not Applicable</v>
      </c>
      <c r="X174" s="101" t="str">
        <f>VLOOKUP(Table1[[#This Row],[District staff are recognized for excellent work by school leaders.]],Key!$A$44:$B$49,2,FALSE)</f>
        <v>Not Applicable</v>
      </c>
      <c r="Y174" s="101" t="str">
        <f>VLOOKUP(Table1[[#This Row],[I feel valued for my work as a district employee.]],Key!$A$44:$B$49,2,FALSE)</f>
        <v>Not Applicable</v>
      </c>
      <c r="Z174" s="101" t="str">
        <f>VLOOKUP(Table1[[#This Row],[In the past week, I’ve received recognition for doing my job well.]],Key!$A$44:$B$49,2,FALSE)</f>
        <v>Not Applicable</v>
      </c>
      <c r="AA174" s="101" t="str">
        <f>VLOOKUP(Table1[[#This Row],[In the past year, my district has provided opportunities for me to learn and grow as a district employee. ]],Key!$A$44:$B$49,2,FALSE)</f>
        <v>Not Applicable</v>
      </c>
      <c r="AB174" s="101" t="str">
        <f>VLOOKUP(Table1[[#This Row],[My direct supervisor supports my career aspirations and goals.]],Key!$A$44:$B$49,2,FALSE)</f>
        <v>Not Applicable</v>
      </c>
      <c r="AC174" s="101" t="str">
        <f>VLOOKUP(Table1[[#This Row],[I see a path for professional advancement in my district.]],Key!$A$44:$B$49,2,FALSE)</f>
        <v>Not Applicable</v>
      </c>
    </row>
    <row r="175" spans="1:29" ht="13.75" thickBot="1" x14ac:dyDescent="0.75">
      <c r="A175" s="5">
        <v>173</v>
      </c>
      <c r="B175" s="65" t="e">
        <f>Table1[[#This Row],[School Number]]</f>
        <v>#N/A</v>
      </c>
      <c r="C175" s="134">
        <f>Table1[[#This Row],[School Name]]</f>
        <v>0</v>
      </c>
      <c r="D175" s="101" t="str">
        <f>VLOOKUP(Table1[[#This Row],[How would you rate your overall satisfaction level with: My School District]],Key!$A$36:$B$41,2,FALSE)</f>
        <v>Not Applicable</v>
      </c>
      <c r="E175" s="101" t="str">
        <f>VLOOKUP(Table1[[#This Row],[How would you rate your overall satisfaction level with: My School]],Key!$A$36:$B$41,2,FALSE)</f>
        <v>Not Applicable</v>
      </c>
      <c r="F175" s="101" t="str">
        <f>VLOOKUP(Table1[[#This Row],[District leadership has communicated clear actions they will take in response to previous staff survey results.]],Key!$A$44:$B$49,2,FALSE)</f>
        <v>Not Applicable</v>
      </c>
      <c r="G175" s="101" t="str">
        <f>VLOOKUP(Table1[[#This Row],[I feel safe at school.]],Key!$A$44:$B$49,2,FALSE)</f>
        <v>Not Applicable</v>
      </c>
      <c r="H175" s="101" t="str">
        <f>VLOOKUP(Table1[[#This Row],[The benefits provided by my district meet my needs. ]],Key!$A$44:$B$49,2,FALSE)</f>
        <v>Not Applicable</v>
      </c>
      <c r="I175" s="101" t="str">
        <f>VLOOKUP(Table1[[#This Row],[Someone seems to care about me at work. ]],Key!$A$44:$B$49,2,FALSE)</f>
        <v>Not Applicable</v>
      </c>
      <c r="J175" s="101" t="str">
        <f>VLOOKUP(Table1[[#This Row],[I have the materials and resources needed to do my job well. ]],Key!$A$44:$B$49,2,FALSE)</f>
        <v>Not Applicable</v>
      </c>
      <c r="K175" s="101" t="str">
        <f>VLOOKUP(Table1[[#This Row],[Most days, I have a manageable workload.]],Key!$A$44:$B$49,2,FALSE)</f>
        <v>Not Applicable</v>
      </c>
      <c r="L175" s="101" t="str">
        <f>VLOOKUP(Table1[[#This Row],[I have the training and skills I need to do my best at work.]],Key!$A$44:$B$49,2,FALSE)</f>
        <v>Not Applicable</v>
      </c>
      <c r="M175" s="101" t="str">
        <f>VLOOKUP(Table1[[#This Row],[I understand how my daily work contributes to my school district’s mission. ]],Key!$A$44:$B$49,2,FALSE)</f>
        <v>Not Applicable</v>
      </c>
      <c r="N175" s="101" t="str">
        <f>VLOOKUP(Table1[[#This Row],[My district’s mission and values are reflected in the actions of district leaders.]],Key!$A$44:$B$49,2,FALSE)</f>
        <v>Not Applicable</v>
      </c>
      <c r="O175" s="101" t="str">
        <f>VLOOKUP(Table1[[#This Row],[My district’s mission and values are reflected in the actions of school leaders.]],Key!$A$44:$B$49,2,FALSE)</f>
        <v>Not Applicable</v>
      </c>
      <c r="P175" s="101" t="str">
        <f>VLOOKUP(Table1[[#This Row],[I am treated fairly by district leaders.]],Key!$A$44:$B$49,2,FALSE)</f>
        <v>Not Applicable</v>
      </c>
      <c r="Q175" s="101" t="str">
        <f>VLOOKUP(Table1[[#This Row],[I am treated fairly by school leaders.]],Key!$A$44:$B$49,2,FALSE)</f>
        <v>Not Applicable</v>
      </c>
      <c r="R175" s="101" t="str">
        <f>VLOOKUP(Table1[[#This Row],[I am treated fairly by my colleagues.]],Key!$A$44:$B$49,2,FALSE)</f>
        <v>Not Applicable</v>
      </c>
      <c r="S175" s="101" t="str">
        <f>VLOOKUP(Table1[[#This Row],[I have ownership and control over my work.]],Key!$A$44:$B$49,2,FALSE)</f>
        <v>Not Applicable</v>
      </c>
      <c r="T175" s="101" t="str">
        <f>VLOOKUP(Table1[[#This Row],[My opinions are heard and valued by district leaders.]],Key!$A$44:$B$49,2,FALSE)</f>
        <v>Not Applicable</v>
      </c>
      <c r="U175" s="101" t="str">
        <f>VLOOKUP(Table1[[#This Row],[My opinions are heard and valued by school leaders.]],Key!$A$44:$B$49,2,FALSE)</f>
        <v>Not Applicable</v>
      </c>
      <c r="V175" s="101" t="str">
        <f>VLOOKUP(Table1[[#This Row],[In my current role, I get to do what I do best every day.]],Key!$A$44:$B$49,2,FALSE)</f>
        <v>Not Applicable</v>
      </c>
      <c r="W175" s="101" t="str">
        <f>VLOOKUP(Table1[[#This Row],[District staff are recognized for excellent work by district leaders.]],Key!$A$44:$B$49,2,FALSE)</f>
        <v>Not Applicable</v>
      </c>
      <c r="X175" s="101" t="str">
        <f>VLOOKUP(Table1[[#This Row],[District staff are recognized for excellent work by school leaders.]],Key!$A$44:$B$49,2,FALSE)</f>
        <v>Not Applicable</v>
      </c>
      <c r="Y175" s="101" t="str">
        <f>VLOOKUP(Table1[[#This Row],[I feel valued for my work as a district employee.]],Key!$A$44:$B$49,2,FALSE)</f>
        <v>Not Applicable</v>
      </c>
      <c r="Z175" s="101" t="str">
        <f>VLOOKUP(Table1[[#This Row],[In the past week, I’ve received recognition for doing my job well.]],Key!$A$44:$B$49,2,FALSE)</f>
        <v>Not Applicable</v>
      </c>
      <c r="AA175" s="101" t="str">
        <f>VLOOKUP(Table1[[#This Row],[In the past year, my district has provided opportunities for me to learn and grow as a district employee. ]],Key!$A$44:$B$49,2,FALSE)</f>
        <v>Not Applicable</v>
      </c>
      <c r="AB175" s="101" t="str">
        <f>VLOOKUP(Table1[[#This Row],[My direct supervisor supports my career aspirations and goals.]],Key!$A$44:$B$49,2,FALSE)</f>
        <v>Not Applicable</v>
      </c>
      <c r="AC175" s="101" t="str">
        <f>VLOOKUP(Table1[[#This Row],[I see a path for professional advancement in my district.]],Key!$A$44:$B$49,2,FALSE)</f>
        <v>Not Applicable</v>
      </c>
    </row>
    <row r="176" spans="1:29" ht="13.75" thickBot="1" x14ac:dyDescent="0.75">
      <c r="A176" s="5">
        <v>174</v>
      </c>
      <c r="B176" s="65" t="e">
        <f>Table1[[#This Row],[School Number]]</f>
        <v>#N/A</v>
      </c>
      <c r="C176" s="134">
        <f>Table1[[#This Row],[School Name]]</f>
        <v>0</v>
      </c>
      <c r="D176" s="101" t="str">
        <f>VLOOKUP(Table1[[#This Row],[How would you rate your overall satisfaction level with: My School District]],Key!$A$36:$B$41,2,FALSE)</f>
        <v>Not Applicable</v>
      </c>
      <c r="E176" s="101" t="str">
        <f>VLOOKUP(Table1[[#This Row],[How would you rate your overall satisfaction level with: My School]],Key!$A$36:$B$41,2,FALSE)</f>
        <v>Not Applicable</v>
      </c>
      <c r="F176" s="101" t="str">
        <f>VLOOKUP(Table1[[#This Row],[District leadership has communicated clear actions they will take in response to previous staff survey results.]],Key!$A$44:$B$49,2,FALSE)</f>
        <v>Not Applicable</v>
      </c>
      <c r="G176" s="101" t="str">
        <f>VLOOKUP(Table1[[#This Row],[I feel safe at school.]],Key!$A$44:$B$49,2,FALSE)</f>
        <v>Not Applicable</v>
      </c>
      <c r="H176" s="101" t="str">
        <f>VLOOKUP(Table1[[#This Row],[The benefits provided by my district meet my needs. ]],Key!$A$44:$B$49,2,FALSE)</f>
        <v>Not Applicable</v>
      </c>
      <c r="I176" s="101" t="str">
        <f>VLOOKUP(Table1[[#This Row],[Someone seems to care about me at work. ]],Key!$A$44:$B$49,2,FALSE)</f>
        <v>Not Applicable</v>
      </c>
      <c r="J176" s="101" t="str">
        <f>VLOOKUP(Table1[[#This Row],[I have the materials and resources needed to do my job well. ]],Key!$A$44:$B$49,2,FALSE)</f>
        <v>Not Applicable</v>
      </c>
      <c r="K176" s="101" t="str">
        <f>VLOOKUP(Table1[[#This Row],[Most days, I have a manageable workload.]],Key!$A$44:$B$49,2,FALSE)</f>
        <v>Not Applicable</v>
      </c>
      <c r="L176" s="101" t="str">
        <f>VLOOKUP(Table1[[#This Row],[I have the training and skills I need to do my best at work.]],Key!$A$44:$B$49,2,FALSE)</f>
        <v>Not Applicable</v>
      </c>
      <c r="M176" s="101" t="str">
        <f>VLOOKUP(Table1[[#This Row],[I understand how my daily work contributes to my school district’s mission. ]],Key!$A$44:$B$49,2,FALSE)</f>
        <v>Not Applicable</v>
      </c>
      <c r="N176" s="101" t="str">
        <f>VLOOKUP(Table1[[#This Row],[My district’s mission and values are reflected in the actions of district leaders.]],Key!$A$44:$B$49,2,FALSE)</f>
        <v>Not Applicable</v>
      </c>
      <c r="O176" s="101" t="str">
        <f>VLOOKUP(Table1[[#This Row],[My district’s mission and values are reflected in the actions of school leaders.]],Key!$A$44:$B$49,2,FALSE)</f>
        <v>Not Applicable</v>
      </c>
      <c r="P176" s="101" t="str">
        <f>VLOOKUP(Table1[[#This Row],[I am treated fairly by district leaders.]],Key!$A$44:$B$49,2,FALSE)</f>
        <v>Not Applicable</v>
      </c>
      <c r="Q176" s="101" t="str">
        <f>VLOOKUP(Table1[[#This Row],[I am treated fairly by school leaders.]],Key!$A$44:$B$49,2,FALSE)</f>
        <v>Not Applicable</v>
      </c>
      <c r="R176" s="101" t="str">
        <f>VLOOKUP(Table1[[#This Row],[I am treated fairly by my colleagues.]],Key!$A$44:$B$49,2,FALSE)</f>
        <v>Not Applicable</v>
      </c>
      <c r="S176" s="101" t="str">
        <f>VLOOKUP(Table1[[#This Row],[I have ownership and control over my work.]],Key!$A$44:$B$49,2,FALSE)</f>
        <v>Not Applicable</v>
      </c>
      <c r="T176" s="101" t="str">
        <f>VLOOKUP(Table1[[#This Row],[My opinions are heard and valued by district leaders.]],Key!$A$44:$B$49,2,FALSE)</f>
        <v>Not Applicable</v>
      </c>
      <c r="U176" s="101" t="str">
        <f>VLOOKUP(Table1[[#This Row],[My opinions are heard and valued by school leaders.]],Key!$A$44:$B$49,2,FALSE)</f>
        <v>Not Applicable</v>
      </c>
      <c r="V176" s="101" t="str">
        <f>VLOOKUP(Table1[[#This Row],[In my current role, I get to do what I do best every day.]],Key!$A$44:$B$49,2,FALSE)</f>
        <v>Not Applicable</v>
      </c>
      <c r="W176" s="101" t="str">
        <f>VLOOKUP(Table1[[#This Row],[District staff are recognized for excellent work by district leaders.]],Key!$A$44:$B$49,2,FALSE)</f>
        <v>Not Applicable</v>
      </c>
      <c r="X176" s="101" t="str">
        <f>VLOOKUP(Table1[[#This Row],[District staff are recognized for excellent work by school leaders.]],Key!$A$44:$B$49,2,FALSE)</f>
        <v>Not Applicable</v>
      </c>
      <c r="Y176" s="101" t="str">
        <f>VLOOKUP(Table1[[#This Row],[I feel valued for my work as a district employee.]],Key!$A$44:$B$49,2,FALSE)</f>
        <v>Not Applicable</v>
      </c>
      <c r="Z176" s="101" t="str">
        <f>VLOOKUP(Table1[[#This Row],[In the past week, I’ve received recognition for doing my job well.]],Key!$A$44:$B$49,2,FALSE)</f>
        <v>Not Applicable</v>
      </c>
      <c r="AA176" s="101" t="str">
        <f>VLOOKUP(Table1[[#This Row],[In the past year, my district has provided opportunities for me to learn and grow as a district employee. ]],Key!$A$44:$B$49,2,FALSE)</f>
        <v>Not Applicable</v>
      </c>
      <c r="AB176" s="101" t="str">
        <f>VLOOKUP(Table1[[#This Row],[My direct supervisor supports my career aspirations and goals.]],Key!$A$44:$B$49,2,FALSE)</f>
        <v>Not Applicable</v>
      </c>
      <c r="AC176" s="101" t="str">
        <f>VLOOKUP(Table1[[#This Row],[I see a path for professional advancement in my district.]],Key!$A$44:$B$49,2,FALSE)</f>
        <v>Not Applicable</v>
      </c>
    </row>
    <row r="177" spans="1:29" ht="13.75" thickBot="1" x14ac:dyDescent="0.75">
      <c r="A177" s="5">
        <v>175</v>
      </c>
      <c r="B177" s="65" t="e">
        <f>Table1[[#This Row],[School Number]]</f>
        <v>#N/A</v>
      </c>
      <c r="C177" s="134">
        <f>Table1[[#This Row],[School Name]]</f>
        <v>0</v>
      </c>
      <c r="D177" s="101" t="str">
        <f>VLOOKUP(Table1[[#This Row],[How would you rate your overall satisfaction level with: My School District]],Key!$A$36:$B$41,2,FALSE)</f>
        <v>Not Applicable</v>
      </c>
      <c r="E177" s="101" t="str">
        <f>VLOOKUP(Table1[[#This Row],[How would you rate your overall satisfaction level with: My School]],Key!$A$36:$B$41,2,FALSE)</f>
        <v>Not Applicable</v>
      </c>
      <c r="F177" s="101" t="str">
        <f>VLOOKUP(Table1[[#This Row],[District leadership has communicated clear actions they will take in response to previous staff survey results.]],Key!$A$44:$B$49,2,FALSE)</f>
        <v>Not Applicable</v>
      </c>
      <c r="G177" s="101" t="str">
        <f>VLOOKUP(Table1[[#This Row],[I feel safe at school.]],Key!$A$44:$B$49,2,FALSE)</f>
        <v>Not Applicable</v>
      </c>
      <c r="H177" s="101" t="str">
        <f>VLOOKUP(Table1[[#This Row],[The benefits provided by my district meet my needs. ]],Key!$A$44:$B$49,2,FALSE)</f>
        <v>Not Applicable</v>
      </c>
      <c r="I177" s="101" t="str">
        <f>VLOOKUP(Table1[[#This Row],[Someone seems to care about me at work. ]],Key!$A$44:$B$49,2,FALSE)</f>
        <v>Not Applicable</v>
      </c>
      <c r="J177" s="101" t="str">
        <f>VLOOKUP(Table1[[#This Row],[I have the materials and resources needed to do my job well. ]],Key!$A$44:$B$49,2,FALSE)</f>
        <v>Not Applicable</v>
      </c>
      <c r="K177" s="101" t="str">
        <f>VLOOKUP(Table1[[#This Row],[Most days, I have a manageable workload.]],Key!$A$44:$B$49,2,FALSE)</f>
        <v>Not Applicable</v>
      </c>
      <c r="L177" s="101" t="str">
        <f>VLOOKUP(Table1[[#This Row],[I have the training and skills I need to do my best at work.]],Key!$A$44:$B$49,2,FALSE)</f>
        <v>Not Applicable</v>
      </c>
      <c r="M177" s="101" t="str">
        <f>VLOOKUP(Table1[[#This Row],[I understand how my daily work contributes to my school district’s mission. ]],Key!$A$44:$B$49,2,FALSE)</f>
        <v>Not Applicable</v>
      </c>
      <c r="N177" s="101" t="str">
        <f>VLOOKUP(Table1[[#This Row],[My district’s mission and values are reflected in the actions of district leaders.]],Key!$A$44:$B$49,2,FALSE)</f>
        <v>Not Applicable</v>
      </c>
      <c r="O177" s="101" t="str">
        <f>VLOOKUP(Table1[[#This Row],[My district’s mission and values are reflected in the actions of school leaders.]],Key!$A$44:$B$49,2,FALSE)</f>
        <v>Not Applicable</v>
      </c>
      <c r="P177" s="101" t="str">
        <f>VLOOKUP(Table1[[#This Row],[I am treated fairly by district leaders.]],Key!$A$44:$B$49,2,FALSE)</f>
        <v>Not Applicable</v>
      </c>
      <c r="Q177" s="101" t="str">
        <f>VLOOKUP(Table1[[#This Row],[I am treated fairly by school leaders.]],Key!$A$44:$B$49,2,FALSE)</f>
        <v>Not Applicable</v>
      </c>
      <c r="R177" s="101" t="str">
        <f>VLOOKUP(Table1[[#This Row],[I am treated fairly by my colleagues.]],Key!$A$44:$B$49,2,FALSE)</f>
        <v>Not Applicable</v>
      </c>
      <c r="S177" s="101" t="str">
        <f>VLOOKUP(Table1[[#This Row],[I have ownership and control over my work.]],Key!$A$44:$B$49,2,FALSE)</f>
        <v>Not Applicable</v>
      </c>
      <c r="T177" s="101" t="str">
        <f>VLOOKUP(Table1[[#This Row],[My opinions are heard and valued by district leaders.]],Key!$A$44:$B$49,2,FALSE)</f>
        <v>Not Applicable</v>
      </c>
      <c r="U177" s="101" t="str">
        <f>VLOOKUP(Table1[[#This Row],[My opinions are heard and valued by school leaders.]],Key!$A$44:$B$49,2,FALSE)</f>
        <v>Not Applicable</v>
      </c>
      <c r="V177" s="101" t="str">
        <f>VLOOKUP(Table1[[#This Row],[In my current role, I get to do what I do best every day.]],Key!$A$44:$B$49,2,FALSE)</f>
        <v>Not Applicable</v>
      </c>
      <c r="W177" s="101" t="str">
        <f>VLOOKUP(Table1[[#This Row],[District staff are recognized for excellent work by district leaders.]],Key!$A$44:$B$49,2,FALSE)</f>
        <v>Not Applicable</v>
      </c>
      <c r="X177" s="101" t="str">
        <f>VLOOKUP(Table1[[#This Row],[District staff are recognized for excellent work by school leaders.]],Key!$A$44:$B$49,2,FALSE)</f>
        <v>Not Applicable</v>
      </c>
      <c r="Y177" s="101" t="str">
        <f>VLOOKUP(Table1[[#This Row],[I feel valued for my work as a district employee.]],Key!$A$44:$B$49,2,FALSE)</f>
        <v>Not Applicable</v>
      </c>
      <c r="Z177" s="101" t="str">
        <f>VLOOKUP(Table1[[#This Row],[In the past week, I’ve received recognition for doing my job well.]],Key!$A$44:$B$49,2,FALSE)</f>
        <v>Not Applicable</v>
      </c>
      <c r="AA177" s="101" t="str">
        <f>VLOOKUP(Table1[[#This Row],[In the past year, my district has provided opportunities for me to learn and grow as a district employee. ]],Key!$A$44:$B$49,2,FALSE)</f>
        <v>Not Applicable</v>
      </c>
      <c r="AB177" s="101" t="str">
        <f>VLOOKUP(Table1[[#This Row],[My direct supervisor supports my career aspirations and goals.]],Key!$A$44:$B$49,2,FALSE)</f>
        <v>Not Applicable</v>
      </c>
      <c r="AC177" s="101" t="str">
        <f>VLOOKUP(Table1[[#This Row],[I see a path for professional advancement in my district.]],Key!$A$44:$B$49,2,FALSE)</f>
        <v>Not Applicable</v>
      </c>
    </row>
    <row r="178" spans="1:29" ht="13.75" thickBot="1" x14ac:dyDescent="0.75">
      <c r="A178" s="5">
        <v>176</v>
      </c>
      <c r="B178" s="65" t="e">
        <f>Table1[[#This Row],[School Number]]</f>
        <v>#N/A</v>
      </c>
      <c r="C178" s="134">
        <f>Table1[[#This Row],[School Name]]</f>
        <v>0</v>
      </c>
      <c r="D178" s="101" t="str">
        <f>VLOOKUP(Table1[[#This Row],[How would you rate your overall satisfaction level with: My School District]],Key!$A$36:$B$41,2,FALSE)</f>
        <v>Not Applicable</v>
      </c>
      <c r="E178" s="101" t="str">
        <f>VLOOKUP(Table1[[#This Row],[How would you rate your overall satisfaction level with: My School]],Key!$A$36:$B$41,2,FALSE)</f>
        <v>Not Applicable</v>
      </c>
      <c r="F178" s="101" t="str">
        <f>VLOOKUP(Table1[[#This Row],[District leadership has communicated clear actions they will take in response to previous staff survey results.]],Key!$A$44:$B$49,2,FALSE)</f>
        <v>Not Applicable</v>
      </c>
      <c r="G178" s="101" t="str">
        <f>VLOOKUP(Table1[[#This Row],[I feel safe at school.]],Key!$A$44:$B$49,2,FALSE)</f>
        <v>Not Applicable</v>
      </c>
      <c r="H178" s="101" t="str">
        <f>VLOOKUP(Table1[[#This Row],[The benefits provided by my district meet my needs. ]],Key!$A$44:$B$49,2,FALSE)</f>
        <v>Not Applicable</v>
      </c>
      <c r="I178" s="101" t="str">
        <f>VLOOKUP(Table1[[#This Row],[Someone seems to care about me at work. ]],Key!$A$44:$B$49,2,FALSE)</f>
        <v>Not Applicable</v>
      </c>
      <c r="J178" s="101" t="str">
        <f>VLOOKUP(Table1[[#This Row],[I have the materials and resources needed to do my job well. ]],Key!$A$44:$B$49,2,FALSE)</f>
        <v>Not Applicable</v>
      </c>
      <c r="K178" s="101" t="str">
        <f>VLOOKUP(Table1[[#This Row],[Most days, I have a manageable workload.]],Key!$A$44:$B$49,2,FALSE)</f>
        <v>Not Applicable</v>
      </c>
      <c r="L178" s="101" t="str">
        <f>VLOOKUP(Table1[[#This Row],[I have the training and skills I need to do my best at work.]],Key!$A$44:$B$49,2,FALSE)</f>
        <v>Not Applicable</v>
      </c>
      <c r="M178" s="101" t="str">
        <f>VLOOKUP(Table1[[#This Row],[I understand how my daily work contributes to my school district’s mission. ]],Key!$A$44:$B$49,2,FALSE)</f>
        <v>Not Applicable</v>
      </c>
      <c r="N178" s="101" t="str">
        <f>VLOOKUP(Table1[[#This Row],[My district’s mission and values are reflected in the actions of district leaders.]],Key!$A$44:$B$49,2,FALSE)</f>
        <v>Not Applicable</v>
      </c>
      <c r="O178" s="101" t="str">
        <f>VLOOKUP(Table1[[#This Row],[My district’s mission and values are reflected in the actions of school leaders.]],Key!$A$44:$B$49,2,FALSE)</f>
        <v>Not Applicable</v>
      </c>
      <c r="P178" s="101" t="str">
        <f>VLOOKUP(Table1[[#This Row],[I am treated fairly by district leaders.]],Key!$A$44:$B$49,2,FALSE)</f>
        <v>Not Applicable</v>
      </c>
      <c r="Q178" s="101" t="str">
        <f>VLOOKUP(Table1[[#This Row],[I am treated fairly by school leaders.]],Key!$A$44:$B$49,2,FALSE)</f>
        <v>Not Applicable</v>
      </c>
      <c r="R178" s="101" t="str">
        <f>VLOOKUP(Table1[[#This Row],[I am treated fairly by my colleagues.]],Key!$A$44:$B$49,2,FALSE)</f>
        <v>Not Applicable</v>
      </c>
      <c r="S178" s="101" t="str">
        <f>VLOOKUP(Table1[[#This Row],[I have ownership and control over my work.]],Key!$A$44:$B$49,2,FALSE)</f>
        <v>Not Applicable</v>
      </c>
      <c r="T178" s="101" t="str">
        <f>VLOOKUP(Table1[[#This Row],[My opinions are heard and valued by district leaders.]],Key!$A$44:$B$49,2,FALSE)</f>
        <v>Not Applicable</v>
      </c>
      <c r="U178" s="101" t="str">
        <f>VLOOKUP(Table1[[#This Row],[My opinions are heard and valued by school leaders.]],Key!$A$44:$B$49,2,FALSE)</f>
        <v>Not Applicable</v>
      </c>
      <c r="V178" s="101" t="str">
        <f>VLOOKUP(Table1[[#This Row],[In my current role, I get to do what I do best every day.]],Key!$A$44:$B$49,2,FALSE)</f>
        <v>Not Applicable</v>
      </c>
      <c r="W178" s="101" t="str">
        <f>VLOOKUP(Table1[[#This Row],[District staff are recognized for excellent work by district leaders.]],Key!$A$44:$B$49,2,FALSE)</f>
        <v>Not Applicable</v>
      </c>
      <c r="X178" s="101" t="str">
        <f>VLOOKUP(Table1[[#This Row],[District staff are recognized for excellent work by school leaders.]],Key!$A$44:$B$49,2,FALSE)</f>
        <v>Not Applicable</v>
      </c>
      <c r="Y178" s="101" t="str">
        <f>VLOOKUP(Table1[[#This Row],[I feel valued for my work as a district employee.]],Key!$A$44:$B$49,2,FALSE)</f>
        <v>Not Applicable</v>
      </c>
      <c r="Z178" s="101" t="str">
        <f>VLOOKUP(Table1[[#This Row],[In the past week, I’ve received recognition for doing my job well.]],Key!$A$44:$B$49,2,FALSE)</f>
        <v>Not Applicable</v>
      </c>
      <c r="AA178" s="101" t="str">
        <f>VLOOKUP(Table1[[#This Row],[In the past year, my district has provided opportunities for me to learn and grow as a district employee. ]],Key!$A$44:$B$49,2,FALSE)</f>
        <v>Not Applicable</v>
      </c>
      <c r="AB178" s="101" t="str">
        <f>VLOOKUP(Table1[[#This Row],[My direct supervisor supports my career aspirations and goals.]],Key!$A$44:$B$49,2,FALSE)</f>
        <v>Not Applicable</v>
      </c>
      <c r="AC178" s="101" t="str">
        <f>VLOOKUP(Table1[[#This Row],[I see a path for professional advancement in my district.]],Key!$A$44:$B$49,2,FALSE)</f>
        <v>Not Applicable</v>
      </c>
    </row>
    <row r="179" spans="1:29" ht="13.75" thickBot="1" x14ac:dyDescent="0.75">
      <c r="A179" s="5">
        <v>177</v>
      </c>
      <c r="B179" s="65" t="e">
        <f>Table1[[#This Row],[School Number]]</f>
        <v>#N/A</v>
      </c>
      <c r="C179" s="134">
        <f>Table1[[#This Row],[School Name]]</f>
        <v>0</v>
      </c>
      <c r="D179" s="101" t="str">
        <f>VLOOKUP(Table1[[#This Row],[How would you rate your overall satisfaction level with: My School District]],Key!$A$36:$B$41,2,FALSE)</f>
        <v>Not Applicable</v>
      </c>
      <c r="E179" s="101" t="str">
        <f>VLOOKUP(Table1[[#This Row],[How would you rate your overall satisfaction level with: My School]],Key!$A$36:$B$41,2,FALSE)</f>
        <v>Not Applicable</v>
      </c>
      <c r="F179" s="101" t="str">
        <f>VLOOKUP(Table1[[#This Row],[District leadership has communicated clear actions they will take in response to previous staff survey results.]],Key!$A$44:$B$49,2,FALSE)</f>
        <v>Not Applicable</v>
      </c>
      <c r="G179" s="101" t="str">
        <f>VLOOKUP(Table1[[#This Row],[I feel safe at school.]],Key!$A$44:$B$49,2,FALSE)</f>
        <v>Not Applicable</v>
      </c>
      <c r="H179" s="101" t="str">
        <f>VLOOKUP(Table1[[#This Row],[The benefits provided by my district meet my needs. ]],Key!$A$44:$B$49,2,FALSE)</f>
        <v>Not Applicable</v>
      </c>
      <c r="I179" s="101" t="str">
        <f>VLOOKUP(Table1[[#This Row],[Someone seems to care about me at work. ]],Key!$A$44:$B$49,2,FALSE)</f>
        <v>Not Applicable</v>
      </c>
      <c r="J179" s="101" t="str">
        <f>VLOOKUP(Table1[[#This Row],[I have the materials and resources needed to do my job well. ]],Key!$A$44:$B$49,2,FALSE)</f>
        <v>Not Applicable</v>
      </c>
      <c r="K179" s="101" t="str">
        <f>VLOOKUP(Table1[[#This Row],[Most days, I have a manageable workload.]],Key!$A$44:$B$49,2,FALSE)</f>
        <v>Not Applicable</v>
      </c>
      <c r="L179" s="101" t="str">
        <f>VLOOKUP(Table1[[#This Row],[I have the training and skills I need to do my best at work.]],Key!$A$44:$B$49,2,FALSE)</f>
        <v>Not Applicable</v>
      </c>
      <c r="M179" s="101" t="str">
        <f>VLOOKUP(Table1[[#This Row],[I understand how my daily work contributes to my school district’s mission. ]],Key!$A$44:$B$49,2,FALSE)</f>
        <v>Not Applicable</v>
      </c>
      <c r="N179" s="101" t="str">
        <f>VLOOKUP(Table1[[#This Row],[My district’s mission and values are reflected in the actions of district leaders.]],Key!$A$44:$B$49,2,FALSE)</f>
        <v>Not Applicable</v>
      </c>
      <c r="O179" s="101" t="str">
        <f>VLOOKUP(Table1[[#This Row],[My district’s mission and values are reflected in the actions of school leaders.]],Key!$A$44:$B$49,2,FALSE)</f>
        <v>Not Applicable</v>
      </c>
      <c r="P179" s="101" t="str">
        <f>VLOOKUP(Table1[[#This Row],[I am treated fairly by district leaders.]],Key!$A$44:$B$49,2,FALSE)</f>
        <v>Not Applicable</v>
      </c>
      <c r="Q179" s="101" t="str">
        <f>VLOOKUP(Table1[[#This Row],[I am treated fairly by school leaders.]],Key!$A$44:$B$49,2,FALSE)</f>
        <v>Not Applicable</v>
      </c>
      <c r="R179" s="101" t="str">
        <f>VLOOKUP(Table1[[#This Row],[I am treated fairly by my colleagues.]],Key!$A$44:$B$49,2,FALSE)</f>
        <v>Not Applicable</v>
      </c>
      <c r="S179" s="101" t="str">
        <f>VLOOKUP(Table1[[#This Row],[I have ownership and control over my work.]],Key!$A$44:$B$49,2,FALSE)</f>
        <v>Not Applicable</v>
      </c>
      <c r="T179" s="101" t="str">
        <f>VLOOKUP(Table1[[#This Row],[My opinions are heard and valued by district leaders.]],Key!$A$44:$B$49,2,FALSE)</f>
        <v>Not Applicable</v>
      </c>
      <c r="U179" s="101" t="str">
        <f>VLOOKUP(Table1[[#This Row],[My opinions are heard and valued by school leaders.]],Key!$A$44:$B$49,2,FALSE)</f>
        <v>Not Applicable</v>
      </c>
      <c r="V179" s="101" t="str">
        <f>VLOOKUP(Table1[[#This Row],[In my current role, I get to do what I do best every day.]],Key!$A$44:$B$49,2,FALSE)</f>
        <v>Not Applicable</v>
      </c>
      <c r="W179" s="101" t="str">
        <f>VLOOKUP(Table1[[#This Row],[District staff are recognized for excellent work by district leaders.]],Key!$A$44:$B$49,2,FALSE)</f>
        <v>Not Applicable</v>
      </c>
      <c r="X179" s="101" t="str">
        <f>VLOOKUP(Table1[[#This Row],[District staff are recognized for excellent work by school leaders.]],Key!$A$44:$B$49,2,FALSE)</f>
        <v>Not Applicable</v>
      </c>
      <c r="Y179" s="101" t="str">
        <f>VLOOKUP(Table1[[#This Row],[I feel valued for my work as a district employee.]],Key!$A$44:$B$49,2,FALSE)</f>
        <v>Not Applicable</v>
      </c>
      <c r="Z179" s="101" t="str">
        <f>VLOOKUP(Table1[[#This Row],[In the past week, I’ve received recognition for doing my job well.]],Key!$A$44:$B$49,2,FALSE)</f>
        <v>Not Applicable</v>
      </c>
      <c r="AA179" s="101" t="str">
        <f>VLOOKUP(Table1[[#This Row],[In the past year, my district has provided opportunities for me to learn and grow as a district employee. ]],Key!$A$44:$B$49,2,FALSE)</f>
        <v>Not Applicable</v>
      </c>
      <c r="AB179" s="101" t="str">
        <f>VLOOKUP(Table1[[#This Row],[My direct supervisor supports my career aspirations and goals.]],Key!$A$44:$B$49,2,FALSE)</f>
        <v>Not Applicable</v>
      </c>
      <c r="AC179" s="101" t="str">
        <f>VLOOKUP(Table1[[#This Row],[I see a path for professional advancement in my district.]],Key!$A$44:$B$49,2,FALSE)</f>
        <v>Not Applicable</v>
      </c>
    </row>
    <row r="180" spans="1:29" ht="13.75" thickBot="1" x14ac:dyDescent="0.75">
      <c r="A180" s="5">
        <v>178</v>
      </c>
      <c r="B180" s="65" t="e">
        <f>Table1[[#This Row],[School Number]]</f>
        <v>#N/A</v>
      </c>
      <c r="C180" s="134">
        <f>Table1[[#This Row],[School Name]]</f>
        <v>0</v>
      </c>
      <c r="D180" s="101" t="str">
        <f>VLOOKUP(Table1[[#This Row],[How would you rate your overall satisfaction level with: My School District]],Key!$A$36:$B$41,2,FALSE)</f>
        <v>Not Applicable</v>
      </c>
      <c r="E180" s="101" t="str">
        <f>VLOOKUP(Table1[[#This Row],[How would you rate your overall satisfaction level with: My School]],Key!$A$36:$B$41,2,FALSE)</f>
        <v>Not Applicable</v>
      </c>
      <c r="F180" s="101" t="str">
        <f>VLOOKUP(Table1[[#This Row],[District leadership has communicated clear actions they will take in response to previous staff survey results.]],Key!$A$44:$B$49,2,FALSE)</f>
        <v>Not Applicable</v>
      </c>
      <c r="G180" s="101" t="str">
        <f>VLOOKUP(Table1[[#This Row],[I feel safe at school.]],Key!$A$44:$B$49,2,FALSE)</f>
        <v>Not Applicable</v>
      </c>
      <c r="H180" s="101" t="str">
        <f>VLOOKUP(Table1[[#This Row],[The benefits provided by my district meet my needs. ]],Key!$A$44:$B$49,2,FALSE)</f>
        <v>Not Applicable</v>
      </c>
      <c r="I180" s="101" t="str">
        <f>VLOOKUP(Table1[[#This Row],[Someone seems to care about me at work. ]],Key!$A$44:$B$49,2,FALSE)</f>
        <v>Not Applicable</v>
      </c>
      <c r="J180" s="101" t="str">
        <f>VLOOKUP(Table1[[#This Row],[I have the materials and resources needed to do my job well. ]],Key!$A$44:$B$49,2,FALSE)</f>
        <v>Not Applicable</v>
      </c>
      <c r="K180" s="101" t="str">
        <f>VLOOKUP(Table1[[#This Row],[Most days, I have a manageable workload.]],Key!$A$44:$B$49,2,FALSE)</f>
        <v>Not Applicable</v>
      </c>
      <c r="L180" s="101" t="str">
        <f>VLOOKUP(Table1[[#This Row],[I have the training and skills I need to do my best at work.]],Key!$A$44:$B$49,2,FALSE)</f>
        <v>Not Applicable</v>
      </c>
      <c r="M180" s="101" t="str">
        <f>VLOOKUP(Table1[[#This Row],[I understand how my daily work contributes to my school district’s mission. ]],Key!$A$44:$B$49,2,FALSE)</f>
        <v>Not Applicable</v>
      </c>
      <c r="N180" s="101" t="str">
        <f>VLOOKUP(Table1[[#This Row],[My district’s mission and values are reflected in the actions of district leaders.]],Key!$A$44:$B$49,2,FALSE)</f>
        <v>Not Applicable</v>
      </c>
      <c r="O180" s="101" t="str">
        <f>VLOOKUP(Table1[[#This Row],[My district’s mission and values are reflected in the actions of school leaders.]],Key!$A$44:$B$49,2,FALSE)</f>
        <v>Not Applicable</v>
      </c>
      <c r="P180" s="101" t="str">
        <f>VLOOKUP(Table1[[#This Row],[I am treated fairly by district leaders.]],Key!$A$44:$B$49,2,FALSE)</f>
        <v>Not Applicable</v>
      </c>
      <c r="Q180" s="101" t="str">
        <f>VLOOKUP(Table1[[#This Row],[I am treated fairly by school leaders.]],Key!$A$44:$B$49,2,FALSE)</f>
        <v>Not Applicable</v>
      </c>
      <c r="R180" s="101" t="str">
        <f>VLOOKUP(Table1[[#This Row],[I am treated fairly by my colleagues.]],Key!$A$44:$B$49,2,FALSE)</f>
        <v>Not Applicable</v>
      </c>
      <c r="S180" s="101" t="str">
        <f>VLOOKUP(Table1[[#This Row],[I have ownership and control over my work.]],Key!$A$44:$B$49,2,FALSE)</f>
        <v>Not Applicable</v>
      </c>
      <c r="T180" s="101" t="str">
        <f>VLOOKUP(Table1[[#This Row],[My opinions are heard and valued by district leaders.]],Key!$A$44:$B$49,2,FALSE)</f>
        <v>Not Applicable</v>
      </c>
      <c r="U180" s="101" t="str">
        <f>VLOOKUP(Table1[[#This Row],[My opinions are heard and valued by school leaders.]],Key!$A$44:$B$49,2,FALSE)</f>
        <v>Not Applicable</v>
      </c>
      <c r="V180" s="101" t="str">
        <f>VLOOKUP(Table1[[#This Row],[In my current role, I get to do what I do best every day.]],Key!$A$44:$B$49,2,FALSE)</f>
        <v>Not Applicable</v>
      </c>
      <c r="W180" s="101" t="str">
        <f>VLOOKUP(Table1[[#This Row],[District staff are recognized for excellent work by district leaders.]],Key!$A$44:$B$49,2,FALSE)</f>
        <v>Not Applicable</v>
      </c>
      <c r="X180" s="101" t="str">
        <f>VLOOKUP(Table1[[#This Row],[District staff are recognized for excellent work by school leaders.]],Key!$A$44:$B$49,2,FALSE)</f>
        <v>Not Applicable</v>
      </c>
      <c r="Y180" s="101" t="str">
        <f>VLOOKUP(Table1[[#This Row],[I feel valued for my work as a district employee.]],Key!$A$44:$B$49,2,FALSE)</f>
        <v>Not Applicable</v>
      </c>
      <c r="Z180" s="101" t="str">
        <f>VLOOKUP(Table1[[#This Row],[In the past week, I’ve received recognition for doing my job well.]],Key!$A$44:$B$49,2,FALSE)</f>
        <v>Not Applicable</v>
      </c>
      <c r="AA180" s="101" t="str">
        <f>VLOOKUP(Table1[[#This Row],[In the past year, my district has provided opportunities for me to learn and grow as a district employee. ]],Key!$A$44:$B$49,2,FALSE)</f>
        <v>Not Applicable</v>
      </c>
      <c r="AB180" s="101" t="str">
        <f>VLOOKUP(Table1[[#This Row],[My direct supervisor supports my career aspirations and goals.]],Key!$A$44:$B$49,2,FALSE)</f>
        <v>Not Applicable</v>
      </c>
      <c r="AC180" s="101" t="str">
        <f>VLOOKUP(Table1[[#This Row],[I see a path for professional advancement in my district.]],Key!$A$44:$B$49,2,FALSE)</f>
        <v>Not Applicable</v>
      </c>
    </row>
    <row r="181" spans="1:29" ht="13.75" thickBot="1" x14ac:dyDescent="0.75">
      <c r="A181" s="5">
        <v>179</v>
      </c>
      <c r="B181" s="65" t="e">
        <f>Table1[[#This Row],[School Number]]</f>
        <v>#N/A</v>
      </c>
      <c r="C181" s="134">
        <f>Table1[[#This Row],[School Name]]</f>
        <v>0</v>
      </c>
      <c r="D181" s="101" t="str">
        <f>VLOOKUP(Table1[[#This Row],[How would you rate your overall satisfaction level with: My School District]],Key!$A$36:$B$41,2,FALSE)</f>
        <v>Not Applicable</v>
      </c>
      <c r="E181" s="101" t="str">
        <f>VLOOKUP(Table1[[#This Row],[How would you rate your overall satisfaction level with: My School]],Key!$A$36:$B$41,2,FALSE)</f>
        <v>Not Applicable</v>
      </c>
      <c r="F181" s="101" t="str">
        <f>VLOOKUP(Table1[[#This Row],[District leadership has communicated clear actions they will take in response to previous staff survey results.]],Key!$A$44:$B$49,2,FALSE)</f>
        <v>Not Applicable</v>
      </c>
      <c r="G181" s="101" t="str">
        <f>VLOOKUP(Table1[[#This Row],[I feel safe at school.]],Key!$A$44:$B$49,2,FALSE)</f>
        <v>Not Applicable</v>
      </c>
      <c r="H181" s="101" t="str">
        <f>VLOOKUP(Table1[[#This Row],[The benefits provided by my district meet my needs. ]],Key!$A$44:$B$49,2,FALSE)</f>
        <v>Not Applicable</v>
      </c>
      <c r="I181" s="101" t="str">
        <f>VLOOKUP(Table1[[#This Row],[Someone seems to care about me at work. ]],Key!$A$44:$B$49,2,FALSE)</f>
        <v>Not Applicable</v>
      </c>
      <c r="J181" s="101" t="str">
        <f>VLOOKUP(Table1[[#This Row],[I have the materials and resources needed to do my job well. ]],Key!$A$44:$B$49,2,FALSE)</f>
        <v>Not Applicable</v>
      </c>
      <c r="K181" s="101" t="str">
        <f>VLOOKUP(Table1[[#This Row],[Most days, I have a manageable workload.]],Key!$A$44:$B$49,2,FALSE)</f>
        <v>Not Applicable</v>
      </c>
      <c r="L181" s="101" t="str">
        <f>VLOOKUP(Table1[[#This Row],[I have the training and skills I need to do my best at work.]],Key!$A$44:$B$49,2,FALSE)</f>
        <v>Not Applicable</v>
      </c>
      <c r="M181" s="101" t="str">
        <f>VLOOKUP(Table1[[#This Row],[I understand how my daily work contributes to my school district’s mission. ]],Key!$A$44:$B$49,2,FALSE)</f>
        <v>Not Applicable</v>
      </c>
      <c r="N181" s="101" t="str">
        <f>VLOOKUP(Table1[[#This Row],[My district’s mission and values are reflected in the actions of district leaders.]],Key!$A$44:$B$49,2,FALSE)</f>
        <v>Not Applicable</v>
      </c>
      <c r="O181" s="101" t="str">
        <f>VLOOKUP(Table1[[#This Row],[My district’s mission and values are reflected in the actions of school leaders.]],Key!$A$44:$B$49,2,FALSE)</f>
        <v>Not Applicable</v>
      </c>
      <c r="P181" s="101" t="str">
        <f>VLOOKUP(Table1[[#This Row],[I am treated fairly by district leaders.]],Key!$A$44:$B$49,2,FALSE)</f>
        <v>Not Applicable</v>
      </c>
      <c r="Q181" s="101" t="str">
        <f>VLOOKUP(Table1[[#This Row],[I am treated fairly by school leaders.]],Key!$A$44:$B$49,2,FALSE)</f>
        <v>Not Applicable</v>
      </c>
      <c r="R181" s="101" t="str">
        <f>VLOOKUP(Table1[[#This Row],[I am treated fairly by my colleagues.]],Key!$A$44:$B$49,2,FALSE)</f>
        <v>Not Applicable</v>
      </c>
      <c r="S181" s="101" t="str">
        <f>VLOOKUP(Table1[[#This Row],[I have ownership and control over my work.]],Key!$A$44:$B$49,2,FALSE)</f>
        <v>Not Applicable</v>
      </c>
      <c r="T181" s="101" t="str">
        <f>VLOOKUP(Table1[[#This Row],[My opinions are heard and valued by district leaders.]],Key!$A$44:$B$49,2,FALSE)</f>
        <v>Not Applicable</v>
      </c>
      <c r="U181" s="101" t="str">
        <f>VLOOKUP(Table1[[#This Row],[My opinions are heard and valued by school leaders.]],Key!$A$44:$B$49,2,FALSE)</f>
        <v>Not Applicable</v>
      </c>
      <c r="V181" s="101" t="str">
        <f>VLOOKUP(Table1[[#This Row],[In my current role, I get to do what I do best every day.]],Key!$A$44:$B$49,2,FALSE)</f>
        <v>Not Applicable</v>
      </c>
      <c r="W181" s="101" t="str">
        <f>VLOOKUP(Table1[[#This Row],[District staff are recognized for excellent work by district leaders.]],Key!$A$44:$B$49,2,FALSE)</f>
        <v>Not Applicable</v>
      </c>
      <c r="X181" s="101" t="str">
        <f>VLOOKUP(Table1[[#This Row],[District staff are recognized for excellent work by school leaders.]],Key!$A$44:$B$49,2,FALSE)</f>
        <v>Not Applicable</v>
      </c>
      <c r="Y181" s="101" t="str">
        <f>VLOOKUP(Table1[[#This Row],[I feel valued for my work as a district employee.]],Key!$A$44:$B$49,2,FALSE)</f>
        <v>Not Applicable</v>
      </c>
      <c r="Z181" s="101" t="str">
        <f>VLOOKUP(Table1[[#This Row],[In the past week, I’ve received recognition for doing my job well.]],Key!$A$44:$B$49,2,FALSE)</f>
        <v>Not Applicable</v>
      </c>
      <c r="AA181" s="101" t="str">
        <f>VLOOKUP(Table1[[#This Row],[In the past year, my district has provided opportunities for me to learn and grow as a district employee. ]],Key!$A$44:$B$49,2,FALSE)</f>
        <v>Not Applicable</v>
      </c>
      <c r="AB181" s="101" t="str">
        <f>VLOOKUP(Table1[[#This Row],[My direct supervisor supports my career aspirations and goals.]],Key!$A$44:$B$49,2,FALSE)</f>
        <v>Not Applicable</v>
      </c>
      <c r="AC181" s="101" t="str">
        <f>VLOOKUP(Table1[[#This Row],[I see a path for professional advancement in my district.]],Key!$A$44:$B$49,2,FALSE)</f>
        <v>Not Applicable</v>
      </c>
    </row>
    <row r="182" spans="1:29" ht="13.75" thickBot="1" x14ac:dyDescent="0.75">
      <c r="A182" s="5">
        <v>180</v>
      </c>
      <c r="B182" s="65" t="e">
        <f>Table1[[#This Row],[School Number]]</f>
        <v>#N/A</v>
      </c>
      <c r="C182" s="134">
        <f>Table1[[#This Row],[School Name]]</f>
        <v>0</v>
      </c>
      <c r="D182" s="101" t="str">
        <f>VLOOKUP(Table1[[#This Row],[How would you rate your overall satisfaction level with: My School District]],Key!$A$36:$B$41,2,FALSE)</f>
        <v>Not Applicable</v>
      </c>
      <c r="E182" s="101" t="str">
        <f>VLOOKUP(Table1[[#This Row],[How would you rate your overall satisfaction level with: My School]],Key!$A$36:$B$41,2,FALSE)</f>
        <v>Not Applicable</v>
      </c>
      <c r="F182" s="101" t="str">
        <f>VLOOKUP(Table1[[#This Row],[District leadership has communicated clear actions they will take in response to previous staff survey results.]],Key!$A$44:$B$49,2,FALSE)</f>
        <v>Not Applicable</v>
      </c>
      <c r="G182" s="101" t="str">
        <f>VLOOKUP(Table1[[#This Row],[I feel safe at school.]],Key!$A$44:$B$49,2,FALSE)</f>
        <v>Not Applicable</v>
      </c>
      <c r="H182" s="101" t="str">
        <f>VLOOKUP(Table1[[#This Row],[The benefits provided by my district meet my needs. ]],Key!$A$44:$B$49,2,FALSE)</f>
        <v>Not Applicable</v>
      </c>
      <c r="I182" s="101" t="str">
        <f>VLOOKUP(Table1[[#This Row],[Someone seems to care about me at work. ]],Key!$A$44:$B$49,2,FALSE)</f>
        <v>Not Applicable</v>
      </c>
      <c r="J182" s="101" t="str">
        <f>VLOOKUP(Table1[[#This Row],[I have the materials and resources needed to do my job well. ]],Key!$A$44:$B$49,2,FALSE)</f>
        <v>Not Applicable</v>
      </c>
      <c r="K182" s="101" t="str">
        <f>VLOOKUP(Table1[[#This Row],[Most days, I have a manageable workload.]],Key!$A$44:$B$49,2,FALSE)</f>
        <v>Not Applicable</v>
      </c>
      <c r="L182" s="101" t="str">
        <f>VLOOKUP(Table1[[#This Row],[I have the training and skills I need to do my best at work.]],Key!$A$44:$B$49,2,FALSE)</f>
        <v>Not Applicable</v>
      </c>
      <c r="M182" s="101" t="str">
        <f>VLOOKUP(Table1[[#This Row],[I understand how my daily work contributes to my school district’s mission. ]],Key!$A$44:$B$49,2,FALSE)</f>
        <v>Not Applicable</v>
      </c>
      <c r="N182" s="101" t="str">
        <f>VLOOKUP(Table1[[#This Row],[My district’s mission and values are reflected in the actions of district leaders.]],Key!$A$44:$B$49,2,FALSE)</f>
        <v>Not Applicable</v>
      </c>
      <c r="O182" s="101" t="str">
        <f>VLOOKUP(Table1[[#This Row],[My district’s mission and values are reflected in the actions of school leaders.]],Key!$A$44:$B$49,2,FALSE)</f>
        <v>Not Applicable</v>
      </c>
      <c r="P182" s="101" t="str">
        <f>VLOOKUP(Table1[[#This Row],[I am treated fairly by district leaders.]],Key!$A$44:$B$49,2,FALSE)</f>
        <v>Not Applicable</v>
      </c>
      <c r="Q182" s="101" t="str">
        <f>VLOOKUP(Table1[[#This Row],[I am treated fairly by school leaders.]],Key!$A$44:$B$49,2,FALSE)</f>
        <v>Not Applicable</v>
      </c>
      <c r="R182" s="101" t="str">
        <f>VLOOKUP(Table1[[#This Row],[I am treated fairly by my colleagues.]],Key!$A$44:$B$49,2,FALSE)</f>
        <v>Not Applicable</v>
      </c>
      <c r="S182" s="101" t="str">
        <f>VLOOKUP(Table1[[#This Row],[I have ownership and control over my work.]],Key!$A$44:$B$49,2,FALSE)</f>
        <v>Not Applicable</v>
      </c>
      <c r="T182" s="101" t="str">
        <f>VLOOKUP(Table1[[#This Row],[My opinions are heard and valued by district leaders.]],Key!$A$44:$B$49,2,FALSE)</f>
        <v>Not Applicable</v>
      </c>
      <c r="U182" s="101" t="str">
        <f>VLOOKUP(Table1[[#This Row],[My opinions are heard and valued by school leaders.]],Key!$A$44:$B$49,2,FALSE)</f>
        <v>Not Applicable</v>
      </c>
      <c r="V182" s="101" t="str">
        <f>VLOOKUP(Table1[[#This Row],[In my current role, I get to do what I do best every day.]],Key!$A$44:$B$49,2,FALSE)</f>
        <v>Not Applicable</v>
      </c>
      <c r="W182" s="101" t="str">
        <f>VLOOKUP(Table1[[#This Row],[District staff are recognized for excellent work by district leaders.]],Key!$A$44:$B$49,2,FALSE)</f>
        <v>Not Applicable</v>
      </c>
      <c r="X182" s="101" t="str">
        <f>VLOOKUP(Table1[[#This Row],[District staff are recognized for excellent work by school leaders.]],Key!$A$44:$B$49,2,FALSE)</f>
        <v>Not Applicable</v>
      </c>
      <c r="Y182" s="101" t="str">
        <f>VLOOKUP(Table1[[#This Row],[I feel valued for my work as a district employee.]],Key!$A$44:$B$49,2,FALSE)</f>
        <v>Not Applicable</v>
      </c>
      <c r="Z182" s="101" t="str">
        <f>VLOOKUP(Table1[[#This Row],[In the past week, I’ve received recognition for doing my job well.]],Key!$A$44:$B$49,2,FALSE)</f>
        <v>Not Applicable</v>
      </c>
      <c r="AA182" s="101" t="str">
        <f>VLOOKUP(Table1[[#This Row],[In the past year, my district has provided opportunities for me to learn and grow as a district employee. ]],Key!$A$44:$B$49,2,FALSE)</f>
        <v>Not Applicable</v>
      </c>
      <c r="AB182" s="101" t="str">
        <f>VLOOKUP(Table1[[#This Row],[My direct supervisor supports my career aspirations and goals.]],Key!$A$44:$B$49,2,FALSE)</f>
        <v>Not Applicable</v>
      </c>
      <c r="AC182" s="101" t="str">
        <f>VLOOKUP(Table1[[#This Row],[I see a path for professional advancement in my district.]],Key!$A$44:$B$49,2,FALSE)</f>
        <v>Not Applicable</v>
      </c>
    </row>
    <row r="183" spans="1:29" ht="13.75" thickBot="1" x14ac:dyDescent="0.75">
      <c r="A183" s="5">
        <v>181</v>
      </c>
      <c r="B183" s="65" t="e">
        <f>Table1[[#This Row],[School Number]]</f>
        <v>#N/A</v>
      </c>
      <c r="C183" s="134">
        <f>Table1[[#This Row],[School Name]]</f>
        <v>0</v>
      </c>
      <c r="D183" s="101" t="str">
        <f>VLOOKUP(Table1[[#This Row],[How would you rate your overall satisfaction level with: My School District]],Key!$A$36:$B$41,2,FALSE)</f>
        <v>Not Applicable</v>
      </c>
      <c r="E183" s="101" t="str">
        <f>VLOOKUP(Table1[[#This Row],[How would you rate your overall satisfaction level with: My School]],Key!$A$36:$B$41,2,FALSE)</f>
        <v>Not Applicable</v>
      </c>
      <c r="F183" s="101" t="str">
        <f>VLOOKUP(Table1[[#This Row],[District leadership has communicated clear actions they will take in response to previous staff survey results.]],Key!$A$44:$B$49,2,FALSE)</f>
        <v>Not Applicable</v>
      </c>
      <c r="G183" s="101" t="str">
        <f>VLOOKUP(Table1[[#This Row],[I feel safe at school.]],Key!$A$44:$B$49,2,FALSE)</f>
        <v>Not Applicable</v>
      </c>
      <c r="H183" s="101" t="str">
        <f>VLOOKUP(Table1[[#This Row],[The benefits provided by my district meet my needs. ]],Key!$A$44:$B$49,2,FALSE)</f>
        <v>Not Applicable</v>
      </c>
      <c r="I183" s="101" t="str">
        <f>VLOOKUP(Table1[[#This Row],[Someone seems to care about me at work. ]],Key!$A$44:$B$49,2,FALSE)</f>
        <v>Not Applicable</v>
      </c>
      <c r="J183" s="101" t="str">
        <f>VLOOKUP(Table1[[#This Row],[I have the materials and resources needed to do my job well. ]],Key!$A$44:$B$49,2,FALSE)</f>
        <v>Not Applicable</v>
      </c>
      <c r="K183" s="101" t="str">
        <f>VLOOKUP(Table1[[#This Row],[Most days, I have a manageable workload.]],Key!$A$44:$B$49,2,FALSE)</f>
        <v>Not Applicable</v>
      </c>
      <c r="L183" s="101" t="str">
        <f>VLOOKUP(Table1[[#This Row],[I have the training and skills I need to do my best at work.]],Key!$A$44:$B$49,2,FALSE)</f>
        <v>Not Applicable</v>
      </c>
      <c r="M183" s="101" t="str">
        <f>VLOOKUP(Table1[[#This Row],[I understand how my daily work contributes to my school district’s mission. ]],Key!$A$44:$B$49,2,FALSE)</f>
        <v>Not Applicable</v>
      </c>
      <c r="N183" s="101" t="str">
        <f>VLOOKUP(Table1[[#This Row],[My district’s mission and values are reflected in the actions of district leaders.]],Key!$A$44:$B$49,2,FALSE)</f>
        <v>Not Applicable</v>
      </c>
      <c r="O183" s="101" t="str">
        <f>VLOOKUP(Table1[[#This Row],[My district’s mission and values are reflected in the actions of school leaders.]],Key!$A$44:$B$49,2,FALSE)</f>
        <v>Not Applicable</v>
      </c>
      <c r="P183" s="101" t="str">
        <f>VLOOKUP(Table1[[#This Row],[I am treated fairly by district leaders.]],Key!$A$44:$B$49,2,FALSE)</f>
        <v>Not Applicable</v>
      </c>
      <c r="Q183" s="101" t="str">
        <f>VLOOKUP(Table1[[#This Row],[I am treated fairly by school leaders.]],Key!$A$44:$B$49,2,FALSE)</f>
        <v>Not Applicable</v>
      </c>
      <c r="R183" s="101" t="str">
        <f>VLOOKUP(Table1[[#This Row],[I am treated fairly by my colleagues.]],Key!$A$44:$B$49,2,FALSE)</f>
        <v>Not Applicable</v>
      </c>
      <c r="S183" s="101" t="str">
        <f>VLOOKUP(Table1[[#This Row],[I have ownership and control over my work.]],Key!$A$44:$B$49,2,FALSE)</f>
        <v>Not Applicable</v>
      </c>
      <c r="T183" s="101" t="str">
        <f>VLOOKUP(Table1[[#This Row],[My opinions are heard and valued by district leaders.]],Key!$A$44:$B$49,2,FALSE)</f>
        <v>Not Applicable</v>
      </c>
      <c r="U183" s="101" t="str">
        <f>VLOOKUP(Table1[[#This Row],[My opinions are heard and valued by school leaders.]],Key!$A$44:$B$49,2,FALSE)</f>
        <v>Not Applicable</v>
      </c>
      <c r="V183" s="101" t="str">
        <f>VLOOKUP(Table1[[#This Row],[In my current role, I get to do what I do best every day.]],Key!$A$44:$B$49,2,FALSE)</f>
        <v>Not Applicable</v>
      </c>
      <c r="W183" s="101" t="str">
        <f>VLOOKUP(Table1[[#This Row],[District staff are recognized for excellent work by district leaders.]],Key!$A$44:$B$49,2,FALSE)</f>
        <v>Not Applicable</v>
      </c>
      <c r="X183" s="101" t="str">
        <f>VLOOKUP(Table1[[#This Row],[District staff are recognized for excellent work by school leaders.]],Key!$A$44:$B$49,2,FALSE)</f>
        <v>Not Applicable</v>
      </c>
      <c r="Y183" s="101" t="str">
        <f>VLOOKUP(Table1[[#This Row],[I feel valued for my work as a district employee.]],Key!$A$44:$B$49,2,FALSE)</f>
        <v>Not Applicable</v>
      </c>
      <c r="Z183" s="101" t="str">
        <f>VLOOKUP(Table1[[#This Row],[In the past week, I’ve received recognition for doing my job well.]],Key!$A$44:$B$49,2,FALSE)</f>
        <v>Not Applicable</v>
      </c>
      <c r="AA183" s="101" t="str">
        <f>VLOOKUP(Table1[[#This Row],[In the past year, my district has provided opportunities for me to learn and grow as a district employee. ]],Key!$A$44:$B$49,2,FALSE)</f>
        <v>Not Applicable</v>
      </c>
      <c r="AB183" s="101" t="str">
        <f>VLOOKUP(Table1[[#This Row],[My direct supervisor supports my career aspirations and goals.]],Key!$A$44:$B$49,2,FALSE)</f>
        <v>Not Applicable</v>
      </c>
      <c r="AC183" s="101" t="str">
        <f>VLOOKUP(Table1[[#This Row],[I see a path for professional advancement in my district.]],Key!$A$44:$B$49,2,FALSE)</f>
        <v>Not Applicable</v>
      </c>
    </row>
    <row r="184" spans="1:29" ht="13.75" thickBot="1" x14ac:dyDescent="0.75">
      <c r="A184" s="5">
        <v>182</v>
      </c>
      <c r="B184" s="65" t="e">
        <f>Table1[[#This Row],[School Number]]</f>
        <v>#N/A</v>
      </c>
      <c r="C184" s="134">
        <f>Table1[[#This Row],[School Name]]</f>
        <v>0</v>
      </c>
      <c r="D184" s="101" t="str">
        <f>VLOOKUP(Table1[[#This Row],[How would you rate your overall satisfaction level with: My School District]],Key!$A$36:$B$41,2,FALSE)</f>
        <v>Not Applicable</v>
      </c>
      <c r="E184" s="101" t="str">
        <f>VLOOKUP(Table1[[#This Row],[How would you rate your overall satisfaction level with: My School]],Key!$A$36:$B$41,2,FALSE)</f>
        <v>Not Applicable</v>
      </c>
      <c r="F184" s="101" t="str">
        <f>VLOOKUP(Table1[[#This Row],[District leadership has communicated clear actions they will take in response to previous staff survey results.]],Key!$A$44:$B$49,2,FALSE)</f>
        <v>Not Applicable</v>
      </c>
      <c r="G184" s="101" t="str">
        <f>VLOOKUP(Table1[[#This Row],[I feel safe at school.]],Key!$A$44:$B$49,2,FALSE)</f>
        <v>Not Applicable</v>
      </c>
      <c r="H184" s="101" t="str">
        <f>VLOOKUP(Table1[[#This Row],[The benefits provided by my district meet my needs. ]],Key!$A$44:$B$49,2,FALSE)</f>
        <v>Not Applicable</v>
      </c>
      <c r="I184" s="101" t="str">
        <f>VLOOKUP(Table1[[#This Row],[Someone seems to care about me at work. ]],Key!$A$44:$B$49,2,FALSE)</f>
        <v>Not Applicable</v>
      </c>
      <c r="J184" s="101" t="str">
        <f>VLOOKUP(Table1[[#This Row],[I have the materials and resources needed to do my job well. ]],Key!$A$44:$B$49,2,FALSE)</f>
        <v>Not Applicable</v>
      </c>
      <c r="K184" s="101" t="str">
        <f>VLOOKUP(Table1[[#This Row],[Most days, I have a manageable workload.]],Key!$A$44:$B$49,2,FALSE)</f>
        <v>Not Applicable</v>
      </c>
      <c r="L184" s="101" t="str">
        <f>VLOOKUP(Table1[[#This Row],[I have the training and skills I need to do my best at work.]],Key!$A$44:$B$49,2,FALSE)</f>
        <v>Not Applicable</v>
      </c>
      <c r="M184" s="101" t="str">
        <f>VLOOKUP(Table1[[#This Row],[I understand how my daily work contributes to my school district’s mission. ]],Key!$A$44:$B$49,2,FALSE)</f>
        <v>Not Applicable</v>
      </c>
      <c r="N184" s="101" t="str">
        <f>VLOOKUP(Table1[[#This Row],[My district’s mission and values are reflected in the actions of district leaders.]],Key!$A$44:$B$49,2,FALSE)</f>
        <v>Not Applicable</v>
      </c>
      <c r="O184" s="101" t="str">
        <f>VLOOKUP(Table1[[#This Row],[My district’s mission and values are reflected in the actions of school leaders.]],Key!$A$44:$B$49,2,FALSE)</f>
        <v>Not Applicable</v>
      </c>
      <c r="P184" s="101" t="str">
        <f>VLOOKUP(Table1[[#This Row],[I am treated fairly by district leaders.]],Key!$A$44:$B$49,2,FALSE)</f>
        <v>Not Applicable</v>
      </c>
      <c r="Q184" s="101" t="str">
        <f>VLOOKUP(Table1[[#This Row],[I am treated fairly by school leaders.]],Key!$A$44:$B$49,2,FALSE)</f>
        <v>Not Applicable</v>
      </c>
      <c r="R184" s="101" t="str">
        <f>VLOOKUP(Table1[[#This Row],[I am treated fairly by my colleagues.]],Key!$A$44:$B$49,2,FALSE)</f>
        <v>Not Applicable</v>
      </c>
      <c r="S184" s="101" t="str">
        <f>VLOOKUP(Table1[[#This Row],[I have ownership and control over my work.]],Key!$A$44:$B$49,2,FALSE)</f>
        <v>Not Applicable</v>
      </c>
      <c r="T184" s="101" t="str">
        <f>VLOOKUP(Table1[[#This Row],[My opinions are heard and valued by district leaders.]],Key!$A$44:$B$49,2,FALSE)</f>
        <v>Not Applicable</v>
      </c>
      <c r="U184" s="101" t="str">
        <f>VLOOKUP(Table1[[#This Row],[My opinions are heard and valued by school leaders.]],Key!$A$44:$B$49,2,FALSE)</f>
        <v>Not Applicable</v>
      </c>
      <c r="V184" s="101" t="str">
        <f>VLOOKUP(Table1[[#This Row],[In my current role, I get to do what I do best every day.]],Key!$A$44:$B$49,2,FALSE)</f>
        <v>Not Applicable</v>
      </c>
      <c r="W184" s="101" t="str">
        <f>VLOOKUP(Table1[[#This Row],[District staff are recognized for excellent work by district leaders.]],Key!$A$44:$B$49,2,FALSE)</f>
        <v>Not Applicable</v>
      </c>
      <c r="X184" s="101" t="str">
        <f>VLOOKUP(Table1[[#This Row],[District staff are recognized for excellent work by school leaders.]],Key!$A$44:$B$49,2,FALSE)</f>
        <v>Not Applicable</v>
      </c>
      <c r="Y184" s="101" t="str">
        <f>VLOOKUP(Table1[[#This Row],[I feel valued for my work as a district employee.]],Key!$A$44:$B$49,2,FALSE)</f>
        <v>Not Applicable</v>
      </c>
      <c r="Z184" s="101" t="str">
        <f>VLOOKUP(Table1[[#This Row],[In the past week, I’ve received recognition for doing my job well.]],Key!$A$44:$B$49,2,FALSE)</f>
        <v>Not Applicable</v>
      </c>
      <c r="AA184" s="101" t="str">
        <f>VLOOKUP(Table1[[#This Row],[In the past year, my district has provided opportunities for me to learn and grow as a district employee. ]],Key!$A$44:$B$49,2,FALSE)</f>
        <v>Not Applicable</v>
      </c>
      <c r="AB184" s="101" t="str">
        <f>VLOOKUP(Table1[[#This Row],[My direct supervisor supports my career aspirations and goals.]],Key!$A$44:$B$49,2,FALSE)</f>
        <v>Not Applicable</v>
      </c>
      <c r="AC184" s="101" t="str">
        <f>VLOOKUP(Table1[[#This Row],[I see a path for professional advancement in my district.]],Key!$A$44:$B$49,2,FALSE)</f>
        <v>Not Applicable</v>
      </c>
    </row>
    <row r="185" spans="1:29" ht="13.75" thickBot="1" x14ac:dyDescent="0.75">
      <c r="A185" s="5">
        <v>183</v>
      </c>
      <c r="B185" s="65" t="e">
        <f>Table1[[#This Row],[School Number]]</f>
        <v>#N/A</v>
      </c>
      <c r="C185" s="134">
        <f>Table1[[#This Row],[School Name]]</f>
        <v>0</v>
      </c>
      <c r="D185" s="101" t="str">
        <f>VLOOKUP(Table1[[#This Row],[How would you rate your overall satisfaction level with: My School District]],Key!$A$36:$B$41,2,FALSE)</f>
        <v>Not Applicable</v>
      </c>
      <c r="E185" s="101" t="str">
        <f>VLOOKUP(Table1[[#This Row],[How would you rate your overall satisfaction level with: My School]],Key!$A$36:$B$41,2,FALSE)</f>
        <v>Not Applicable</v>
      </c>
      <c r="F185" s="101" t="str">
        <f>VLOOKUP(Table1[[#This Row],[District leadership has communicated clear actions they will take in response to previous staff survey results.]],Key!$A$44:$B$49,2,FALSE)</f>
        <v>Not Applicable</v>
      </c>
      <c r="G185" s="101" t="str">
        <f>VLOOKUP(Table1[[#This Row],[I feel safe at school.]],Key!$A$44:$B$49,2,FALSE)</f>
        <v>Not Applicable</v>
      </c>
      <c r="H185" s="101" t="str">
        <f>VLOOKUP(Table1[[#This Row],[The benefits provided by my district meet my needs. ]],Key!$A$44:$B$49,2,FALSE)</f>
        <v>Not Applicable</v>
      </c>
      <c r="I185" s="101" t="str">
        <f>VLOOKUP(Table1[[#This Row],[Someone seems to care about me at work. ]],Key!$A$44:$B$49,2,FALSE)</f>
        <v>Not Applicable</v>
      </c>
      <c r="J185" s="101" t="str">
        <f>VLOOKUP(Table1[[#This Row],[I have the materials and resources needed to do my job well. ]],Key!$A$44:$B$49,2,FALSE)</f>
        <v>Not Applicable</v>
      </c>
      <c r="K185" s="101" t="str">
        <f>VLOOKUP(Table1[[#This Row],[Most days, I have a manageable workload.]],Key!$A$44:$B$49,2,FALSE)</f>
        <v>Not Applicable</v>
      </c>
      <c r="L185" s="101" t="str">
        <f>VLOOKUP(Table1[[#This Row],[I have the training and skills I need to do my best at work.]],Key!$A$44:$B$49,2,FALSE)</f>
        <v>Not Applicable</v>
      </c>
      <c r="M185" s="101" t="str">
        <f>VLOOKUP(Table1[[#This Row],[I understand how my daily work contributes to my school district’s mission. ]],Key!$A$44:$B$49,2,FALSE)</f>
        <v>Not Applicable</v>
      </c>
      <c r="N185" s="101" t="str">
        <f>VLOOKUP(Table1[[#This Row],[My district’s mission and values are reflected in the actions of district leaders.]],Key!$A$44:$B$49,2,FALSE)</f>
        <v>Not Applicable</v>
      </c>
      <c r="O185" s="101" t="str">
        <f>VLOOKUP(Table1[[#This Row],[My district’s mission and values are reflected in the actions of school leaders.]],Key!$A$44:$B$49,2,FALSE)</f>
        <v>Not Applicable</v>
      </c>
      <c r="P185" s="101" t="str">
        <f>VLOOKUP(Table1[[#This Row],[I am treated fairly by district leaders.]],Key!$A$44:$B$49,2,FALSE)</f>
        <v>Not Applicable</v>
      </c>
      <c r="Q185" s="101" t="str">
        <f>VLOOKUP(Table1[[#This Row],[I am treated fairly by school leaders.]],Key!$A$44:$B$49,2,FALSE)</f>
        <v>Not Applicable</v>
      </c>
      <c r="R185" s="101" t="str">
        <f>VLOOKUP(Table1[[#This Row],[I am treated fairly by my colleagues.]],Key!$A$44:$B$49,2,FALSE)</f>
        <v>Not Applicable</v>
      </c>
      <c r="S185" s="101" t="str">
        <f>VLOOKUP(Table1[[#This Row],[I have ownership and control over my work.]],Key!$A$44:$B$49,2,FALSE)</f>
        <v>Not Applicable</v>
      </c>
      <c r="T185" s="101" t="str">
        <f>VLOOKUP(Table1[[#This Row],[My opinions are heard and valued by district leaders.]],Key!$A$44:$B$49,2,FALSE)</f>
        <v>Not Applicable</v>
      </c>
      <c r="U185" s="101" t="str">
        <f>VLOOKUP(Table1[[#This Row],[My opinions are heard and valued by school leaders.]],Key!$A$44:$B$49,2,FALSE)</f>
        <v>Not Applicable</v>
      </c>
      <c r="V185" s="101" t="str">
        <f>VLOOKUP(Table1[[#This Row],[In my current role, I get to do what I do best every day.]],Key!$A$44:$B$49,2,FALSE)</f>
        <v>Not Applicable</v>
      </c>
      <c r="W185" s="101" t="str">
        <f>VLOOKUP(Table1[[#This Row],[District staff are recognized for excellent work by district leaders.]],Key!$A$44:$B$49,2,FALSE)</f>
        <v>Not Applicable</v>
      </c>
      <c r="X185" s="101" t="str">
        <f>VLOOKUP(Table1[[#This Row],[District staff are recognized for excellent work by school leaders.]],Key!$A$44:$B$49,2,FALSE)</f>
        <v>Not Applicable</v>
      </c>
      <c r="Y185" s="101" t="str">
        <f>VLOOKUP(Table1[[#This Row],[I feel valued for my work as a district employee.]],Key!$A$44:$B$49,2,FALSE)</f>
        <v>Not Applicable</v>
      </c>
      <c r="Z185" s="101" t="str">
        <f>VLOOKUP(Table1[[#This Row],[In the past week, I’ve received recognition for doing my job well.]],Key!$A$44:$B$49,2,FALSE)</f>
        <v>Not Applicable</v>
      </c>
      <c r="AA185" s="101" t="str">
        <f>VLOOKUP(Table1[[#This Row],[In the past year, my district has provided opportunities for me to learn and grow as a district employee. ]],Key!$A$44:$B$49,2,FALSE)</f>
        <v>Not Applicable</v>
      </c>
      <c r="AB185" s="101" t="str">
        <f>VLOOKUP(Table1[[#This Row],[My direct supervisor supports my career aspirations and goals.]],Key!$A$44:$B$49,2,FALSE)</f>
        <v>Not Applicable</v>
      </c>
      <c r="AC185" s="101" t="str">
        <f>VLOOKUP(Table1[[#This Row],[I see a path for professional advancement in my district.]],Key!$A$44:$B$49,2,FALSE)</f>
        <v>Not Applicable</v>
      </c>
    </row>
    <row r="186" spans="1:29" ht="13.75" thickBot="1" x14ac:dyDescent="0.75">
      <c r="A186" s="5">
        <v>184</v>
      </c>
      <c r="B186" s="65" t="e">
        <f>Table1[[#This Row],[School Number]]</f>
        <v>#N/A</v>
      </c>
      <c r="C186" s="134">
        <f>Table1[[#This Row],[School Name]]</f>
        <v>0</v>
      </c>
      <c r="D186" s="101" t="str">
        <f>VLOOKUP(Table1[[#This Row],[How would you rate your overall satisfaction level with: My School District]],Key!$A$36:$B$41,2,FALSE)</f>
        <v>Not Applicable</v>
      </c>
      <c r="E186" s="101" t="str">
        <f>VLOOKUP(Table1[[#This Row],[How would you rate your overall satisfaction level with: My School]],Key!$A$36:$B$41,2,FALSE)</f>
        <v>Not Applicable</v>
      </c>
      <c r="F186" s="101" t="str">
        <f>VLOOKUP(Table1[[#This Row],[District leadership has communicated clear actions they will take in response to previous staff survey results.]],Key!$A$44:$B$49,2,FALSE)</f>
        <v>Not Applicable</v>
      </c>
      <c r="G186" s="101" t="str">
        <f>VLOOKUP(Table1[[#This Row],[I feel safe at school.]],Key!$A$44:$B$49,2,FALSE)</f>
        <v>Not Applicable</v>
      </c>
      <c r="H186" s="101" t="str">
        <f>VLOOKUP(Table1[[#This Row],[The benefits provided by my district meet my needs. ]],Key!$A$44:$B$49,2,FALSE)</f>
        <v>Not Applicable</v>
      </c>
      <c r="I186" s="101" t="str">
        <f>VLOOKUP(Table1[[#This Row],[Someone seems to care about me at work. ]],Key!$A$44:$B$49,2,FALSE)</f>
        <v>Not Applicable</v>
      </c>
      <c r="J186" s="101" t="str">
        <f>VLOOKUP(Table1[[#This Row],[I have the materials and resources needed to do my job well. ]],Key!$A$44:$B$49,2,FALSE)</f>
        <v>Not Applicable</v>
      </c>
      <c r="K186" s="101" t="str">
        <f>VLOOKUP(Table1[[#This Row],[Most days, I have a manageable workload.]],Key!$A$44:$B$49,2,FALSE)</f>
        <v>Not Applicable</v>
      </c>
      <c r="L186" s="101" t="str">
        <f>VLOOKUP(Table1[[#This Row],[I have the training and skills I need to do my best at work.]],Key!$A$44:$B$49,2,FALSE)</f>
        <v>Not Applicable</v>
      </c>
      <c r="M186" s="101" t="str">
        <f>VLOOKUP(Table1[[#This Row],[I understand how my daily work contributes to my school district’s mission. ]],Key!$A$44:$B$49,2,FALSE)</f>
        <v>Not Applicable</v>
      </c>
      <c r="N186" s="101" t="str">
        <f>VLOOKUP(Table1[[#This Row],[My district’s mission and values are reflected in the actions of district leaders.]],Key!$A$44:$B$49,2,FALSE)</f>
        <v>Not Applicable</v>
      </c>
      <c r="O186" s="101" t="str">
        <f>VLOOKUP(Table1[[#This Row],[My district’s mission and values are reflected in the actions of school leaders.]],Key!$A$44:$B$49,2,FALSE)</f>
        <v>Not Applicable</v>
      </c>
      <c r="P186" s="101" t="str">
        <f>VLOOKUP(Table1[[#This Row],[I am treated fairly by district leaders.]],Key!$A$44:$B$49,2,FALSE)</f>
        <v>Not Applicable</v>
      </c>
      <c r="Q186" s="101" t="str">
        <f>VLOOKUP(Table1[[#This Row],[I am treated fairly by school leaders.]],Key!$A$44:$B$49,2,FALSE)</f>
        <v>Not Applicable</v>
      </c>
      <c r="R186" s="101" t="str">
        <f>VLOOKUP(Table1[[#This Row],[I am treated fairly by my colleagues.]],Key!$A$44:$B$49,2,FALSE)</f>
        <v>Not Applicable</v>
      </c>
      <c r="S186" s="101" t="str">
        <f>VLOOKUP(Table1[[#This Row],[I have ownership and control over my work.]],Key!$A$44:$B$49,2,FALSE)</f>
        <v>Not Applicable</v>
      </c>
      <c r="T186" s="101" t="str">
        <f>VLOOKUP(Table1[[#This Row],[My opinions are heard and valued by district leaders.]],Key!$A$44:$B$49,2,FALSE)</f>
        <v>Not Applicable</v>
      </c>
      <c r="U186" s="101" t="str">
        <f>VLOOKUP(Table1[[#This Row],[My opinions are heard and valued by school leaders.]],Key!$A$44:$B$49,2,FALSE)</f>
        <v>Not Applicable</v>
      </c>
      <c r="V186" s="101" t="str">
        <f>VLOOKUP(Table1[[#This Row],[In my current role, I get to do what I do best every day.]],Key!$A$44:$B$49,2,FALSE)</f>
        <v>Not Applicable</v>
      </c>
      <c r="W186" s="101" t="str">
        <f>VLOOKUP(Table1[[#This Row],[District staff are recognized for excellent work by district leaders.]],Key!$A$44:$B$49,2,FALSE)</f>
        <v>Not Applicable</v>
      </c>
      <c r="X186" s="101" t="str">
        <f>VLOOKUP(Table1[[#This Row],[District staff are recognized for excellent work by school leaders.]],Key!$A$44:$B$49,2,FALSE)</f>
        <v>Not Applicable</v>
      </c>
      <c r="Y186" s="101" t="str">
        <f>VLOOKUP(Table1[[#This Row],[I feel valued for my work as a district employee.]],Key!$A$44:$B$49,2,FALSE)</f>
        <v>Not Applicable</v>
      </c>
      <c r="Z186" s="101" t="str">
        <f>VLOOKUP(Table1[[#This Row],[In the past week, I’ve received recognition for doing my job well.]],Key!$A$44:$B$49,2,FALSE)</f>
        <v>Not Applicable</v>
      </c>
      <c r="AA186" s="101" t="str">
        <f>VLOOKUP(Table1[[#This Row],[In the past year, my district has provided opportunities for me to learn and grow as a district employee. ]],Key!$A$44:$B$49,2,FALSE)</f>
        <v>Not Applicable</v>
      </c>
      <c r="AB186" s="101" t="str">
        <f>VLOOKUP(Table1[[#This Row],[My direct supervisor supports my career aspirations and goals.]],Key!$A$44:$B$49,2,FALSE)</f>
        <v>Not Applicable</v>
      </c>
      <c r="AC186" s="101" t="str">
        <f>VLOOKUP(Table1[[#This Row],[I see a path for professional advancement in my district.]],Key!$A$44:$B$49,2,FALSE)</f>
        <v>Not Applicable</v>
      </c>
    </row>
    <row r="187" spans="1:29" ht="13.75" thickBot="1" x14ac:dyDescent="0.75">
      <c r="A187" s="5">
        <v>185</v>
      </c>
      <c r="B187" s="65" t="e">
        <f>Table1[[#This Row],[School Number]]</f>
        <v>#N/A</v>
      </c>
      <c r="C187" s="134">
        <f>Table1[[#This Row],[School Name]]</f>
        <v>0</v>
      </c>
      <c r="D187" s="101" t="str">
        <f>VLOOKUP(Table1[[#This Row],[How would you rate your overall satisfaction level with: My School District]],Key!$A$36:$B$41,2,FALSE)</f>
        <v>Not Applicable</v>
      </c>
      <c r="E187" s="101" t="str">
        <f>VLOOKUP(Table1[[#This Row],[How would you rate your overall satisfaction level with: My School]],Key!$A$36:$B$41,2,FALSE)</f>
        <v>Not Applicable</v>
      </c>
      <c r="F187" s="101" t="str">
        <f>VLOOKUP(Table1[[#This Row],[District leadership has communicated clear actions they will take in response to previous staff survey results.]],Key!$A$44:$B$49,2,FALSE)</f>
        <v>Not Applicable</v>
      </c>
      <c r="G187" s="101" t="str">
        <f>VLOOKUP(Table1[[#This Row],[I feel safe at school.]],Key!$A$44:$B$49,2,FALSE)</f>
        <v>Not Applicable</v>
      </c>
      <c r="H187" s="101" t="str">
        <f>VLOOKUP(Table1[[#This Row],[The benefits provided by my district meet my needs. ]],Key!$A$44:$B$49,2,FALSE)</f>
        <v>Not Applicable</v>
      </c>
      <c r="I187" s="101" t="str">
        <f>VLOOKUP(Table1[[#This Row],[Someone seems to care about me at work. ]],Key!$A$44:$B$49,2,FALSE)</f>
        <v>Not Applicable</v>
      </c>
      <c r="J187" s="101" t="str">
        <f>VLOOKUP(Table1[[#This Row],[I have the materials and resources needed to do my job well. ]],Key!$A$44:$B$49,2,FALSE)</f>
        <v>Not Applicable</v>
      </c>
      <c r="K187" s="101" t="str">
        <f>VLOOKUP(Table1[[#This Row],[Most days, I have a manageable workload.]],Key!$A$44:$B$49,2,FALSE)</f>
        <v>Not Applicable</v>
      </c>
      <c r="L187" s="101" t="str">
        <f>VLOOKUP(Table1[[#This Row],[I have the training and skills I need to do my best at work.]],Key!$A$44:$B$49,2,FALSE)</f>
        <v>Not Applicable</v>
      </c>
      <c r="M187" s="101" t="str">
        <f>VLOOKUP(Table1[[#This Row],[I understand how my daily work contributes to my school district’s mission. ]],Key!$A$44:$B$49,2,FALSE)</f>
        <v>Not Applicable</v>
      </c>
      <c r="N187" s="101" t="str">
        <f>VLOOKUP(Table1[[#This Row],[My district’s mission and values are reflected in the actions of district leaders.]],Key!$A$44:$B$49,2,FALSE)</f>
        <v>Not Applicable</v>
      </c>
      <c r="O187" s="101" t="str">
        <f>VLOOKUP(Table1[[#This Row],[My district’s mission and values are reflected in the actions of school leaders.]],Key!$A$44:$B$49,2,FALSE)</f>
        <v>Not Applicable</v>
      </c>
      <c r="P187" s="101" t="str">
        <f>VLOOKUP(Table1[[#This Row],[I am treated fairly by district leaders.]],Key!$A$44:$B$49,2,FALSE)</f>
        <v>Not Applicable</v>
      </c>
      <c r="Q187" s="101" t="str">
        <f>VLOOKUP(Table1[[#This Row],[I am treated fairly by school leaders.]],Key!$A$44:$B$49,2,FALSE)</f>
        <v>Not Applicable</v>
      </c>
      <c r="R187" s="101" t="str">
        <f>VLOOKUP(Table1[[#This Row],[I am treated fairly by my colleagues.]],Key!$A$44:$B$49,2,FALSE)</f>
        <v>Not Applicable</v>
      </c>
      <c r="S187" s="101" t="str">
        <f>VLOOKUP(Table1[[#This Row],[I have ownership and control over my work.]],Key!$A$44:$B$49,2,FALSE)</f>
        <v>Not Applicable</v>
      </c>
      <c r="T187" s="101" t="str">
        <f>VLOOKUP(Table1[[#This Row],[My opinions are heard and valued by district leaders.]],Key!$A$44:$B$49,2,FALSE)</f>
        <v>Not Applicable</v>
      </c>
      <c r="U187" s="101" t="str">
        <f>VLOOKUP(Table1[[#This Row],[My opinions are heard and valued by school leaders.]],Key!$A$44:$B$49,2,FALSE)</f>
        <v>Not Applicable</v>
      </c>
      <c r="V187" s="101" t="str">
        <f>VLOOKUP(Table1[[#This Row],[In my current role, I get to do what I do best every day.]],Key!$A$44:$B$49,2,FALSE)</f>
        <v>Not Applicable</v>
      </c>
      <c r="W187" s="101" t="str">
        <f>VLOOKUP(Table1[[#This Row],[District staff are recognized for excellent work by district leaders.]],Key!$A$44:$B$49,2,FALSE)</f>
        <v>Not Applicable</v>
      </c>
      <c r="X187" s="101" t="str">
        <f>VLOOKUP(Table1[[#This Row],[District staff are recognized for excellent work by school leaders.]],Key!$A$44:$B$49,2,FALSE)</f>
        <v>Not Applicable</v>
      </c>
      <c r="Y187" s="101" t="str">
        <f>VLOOKUP(Table1[[#This Row],[I feel valued for my work as a district employee.]],Key!$A$44:$B$49,2,FALSE)</f>
        <v>Not Applicable</v>
      </c>
      <c r="Z187" s="101" t="str">
        <f>VLOOKUP(Table1[[#This Row],[In the past week, I’ve received recognition for doing my job well.]],Key!$A$44:$B$49,2,FALSE)</f>
        <v>Not Applicable</v>
      </c>
      <c r="AA187" s="101" t="str">
        <f>VLOOKUP(Table1[[#This Row],[In the past year, my district has provided opportunities for me to learn and grow as a district employee. ]],Key!$A$44:$B$49,2,FALSE)</f>
        <v>Not Applicable</v>
      </c>
      <c r="AB187" s="101" t="str">
        <f>VLOOKUP(Table1[[#This Row],[My direct supervisor supports my career aspirations and goals.]],Key!$A$44:$B$49,2,FALSE)</f>
        <v>Not Applicable</v>
      </c>
      <c r="AC187" s="101" t="str">
        <f>VLOOKUP(Table1[[#This Row],[I see a path for professional advancement in my district.]],Key!$A$44:$B$49,2,FALSE)</f>
        <v>Not Applicable</v>
      </c>
    </row>
    <row r="188" spans="1:29" ht="13.75" thickBot="1" x14ac:dyDescent="0.75">
      <c r="A188" s="5">
        <v>186</v>
      </c>
      <c r="B188" s="65" t="e">
        <f>Table1[[#This Row],[School Number]]</f>
        <v>#N/A</v>
      </c>
      <c r="C188" s="134">
        <f>Table1[[#This Row],[School Name]]</f>
        <v>0</v>
      </c>
      <c r="D188" s="101" t="str">
        <f>VLOOKUP(Table1[[#This Row],[How would you rate your overall satisfaction level with: My School District]],Key!$A$36:$B$41,2,FALSE)</f>
        <v>Not Applicable</v>
      </c>
      <c r="E188" s="101" t="str">
        <f>VLOOKUP(Table1[[#This Row],[How would you rate your overall satisfaction level with: My School]],Key!$A$36:$B$41,2,FALSE)</f>
        <v>Not Applicable</v>
      </c>
      <c r="F188" s="101" t="str">
        <f>VLOOKUP(Table1[[#This Row],[District leadership has communicated clear actions they will take in response to previous staff survey results.]],Key!$A$44:$B$49,2,FALSE)</f>
        <v>Not Applicable</v>
      </c>
      <c r="G188" s="101" t="str">
        <f>VLOOKUP(Table1[[#This Row],[I feel safe at school.]],Key!$A$44:$B$49,2,FALSE)</f>
        <v>Not Applicable</v>
      </c>
      <c r="H188" s="101" t="str">
        <f>VLOOKUP(Table1[[#This Row],[The benefits provided by my district meet my needs. ]],Key!$A$44:$B$49,2,FALSE)</f>
        <v>Not Applicable</v>
      </c>
      <c r="I188" s="101" t="str">
        <f>VLOOKUP(Table1[[#This Row],[Someone seems to care about me at work. ]],Key!$A$44:$B$49,2,FALSE)</f>
        <v>Not Applicable</v>
      </c>
      <c r="J188" s="101" t="str">
        <f>VLOOKUP(Table1[[#This Row],[I have the materials and resources needed to do my job well. ]],Key!$A$44:$B$49,2,FALSE)</f>
        <v>Not Applicable</v>
      </c>
      <c r="K188" s="101" t="str">
        <f>VLOOKUP(Table1[[#This Row],[Most days, I have a manageable workload.]],Key!$A$44:$B$49,2,FALSE)</f>
        <v>Not Applicable</v>
      </c>
      <c r="L188" s="101" t="str">
        <f>VLOOKUP(Table1[[#This Row],[I have the training and skills I need to do my best at work.]],Key!$A$44:$B$49,2,FALSE)</f>
        <v>Not Applicable</v>
      </c>
      <c r="M188" s="101" t="str">
        <f>VLOOKUP(Table1[[#This Row],[I understand how my daily work contributes to my school district’s mission. ]],Key!$A$44:$B$49,2,FALSE)</f>
        <v>Not Applicable</v>
      </c>
      <c r="N188" s="101" t="str">
        <f>VLOOKUP(Table1[[#This Row],[My district’s mission and values are reflected in the actions of district leaders.]],Key!$A$44:$B$49,2,FALSE)</f>
        <v>Not Applicable</v>
      </c>
      <c r="O188" s="101" t="str">
        <f>VLOOKUP(Table1[[#This Row],[My district’s mission and values are reflected in the actions of school leaders.]],Key!$A$44:$B$49,2,FALSE)</f>
        <v>Not Applicable</v>
      </c>
      <c r="P188" s="101" t="str">
        <f>VLOOKUP(Table1[[#This Row],[I am treated fairly by district leaders.]],Key!$A$44:$B$49,2,FALSE)</f>
        <v>Not Applicable</v>
      </c>
      <c r="Q188" s="101" t="str">
        <f>VLOOKUP(Table1[[#This Row],[I am treated fairly by school leaders.]],Key!$A$44:$B$49,2,FALSE)</f>
        <v>Not Applicable</v>
      </c>
      <c r="R188" s="101" t="str">
        <f>VLOOKUP(Table1[[#This Row],[I am treated fairly by my colleagues.]],Key!$A$44:$B$49,2,FALSE)</f>
        <v>Not Applicable</v>
      </c>
      <c r="S188" s="101" t="str">
        <f>VLOOKUP(Table1[[#This Row],[I have ownership and control over my work.]],Key!$A$44:$B$49,2,FALSE)</f>
        <v>Not Applicable</v>
      </c>
      <c r="T188" s="101" t="str">
        <f>VLOOKUP(Table1[[#This Row],[My opinions are heard and valued by district leaders.]],Key!$A$44:$B$49,2,FALSE)</f>
        <v>Not Applicable</v>
      </c>
      <c r="U188" s="101" t="str">
        <f>VLOOKUP(Table1[[#This Row],[My opinions are heard and valued by school leaders.]],Key!$A$44:$B$49,2,FALSE)</f>
        <v>Not Applicable</v>
      </c>
      <c r="V188" s="101" t="str">
        <f>VLOOKUP(Table1[[#This Row],[In my current role, I get to do what I do best every day.]],Key!$A$44:$B$49,2,FALSE)</f>
        <v>Not Applicable</v>
      </c>
      <c r="W188" s="101" t="str">
        <f>VLOOKUP(Table1[[#This Row],[District staff are recognized for excellent work by district leaders.]],Key!$A$44:$B$49,2,FALSE)</f>
        <v>Not Applicable</v>
      </c>
      <c r="X188" s="101" t="str">
        <f>VLOOKUP(Table1[[#This Row],[District staff are recognized for excellent work by school leaders.]],Key!$A$44:$B$49,2,FALSE)</f>
        <v>Not Applicable</v>
      </c>
      <c r="Y188" s="101" t="str">
        <f>VLOOKUP(Table1[[#This Row],[I feel valued for my work as a district employee.]],Key!$A$44:$B$49,2,FALSE)</f>
        <v>Not Applicable</v>
      </c>
      <c r="Z188" s="101" t="str">
        <f>VLOOKUP(Table1[[#This Row],[In the past week, I’ve received recognition for doing my job well.]],Key!$A$44:$B$49,2,FALSE)</f>
        <v>Not Applicable</v>
      </c>
      <c r="AA188" s="101" t="str">
        <f>VLOOKUP(Table1[[#This Row],[In the past year, my district has provided opportunities for me to learn and grow as a district employee. ]],Key!$A$44:$B$49,2,FALSE)</f>
        <v>Not Applicable</v>
      </c>
      <c r="AB188" s="101" t="str">
        <f>VLOOKUP(Table1[[#This Row],[My direct supervisor supports my career aspirations and goals.]],Key!$A$44:$B$49,2,FALSE)</f>
        <v>Not Applicable</v>
      </c>
      <c r="AC188" s="101" t="str">
        <f>VLOOKUP(Table1[[#This Row],[I see a path for professional advancement in my district.]],Key!$A$44:$B$49,2,FALSE)</f>
        <v>Not Applicable</v>
      </c>
    </row>
    <row r="189" spans="1:29" ht="13.75" thickBot="1" x14ac:dyDescent="0.75">
      <c r="A189" s="5">
        <v>187</v>
      </c>
      <c r="B189" s="65" t="e">
        <f>Table1[[#This Row],[School Number]]</f>
        <v>#N/A</v>
      </c>
      <c r="C189" s="134">
        <f>Table1[[#This Row],[School Name]]</f>
        <v>0</v>
      </c>
      <c r="D189" s="101" t="str">
        <f>VLOOKUP(Table1[[#This Row],[How would you rate your overall satisfaction level with: My School District]],Key!$A$36:$B$41,2,FALSE)</f>
        <v>Not Applicable</v>
      </c>
      <c r="E189" s="101" t="str">
        <f>VLOOKUP(Table1[[#This Row],[How would you rate your overall satisfaction level with: My School]],Key!$A$36:$B$41,2,FALSE)</f>
        <v>Not Applicable</v>
      </c>
      <c r="F189" s="101" t="str">
        <f>VLOOKUP(Table1[[#This Row],[District leadership has communicated clear actions they will take in response to previous staff survey results.]],Key!$A$44:$B$49,2,FALSE)</f>
        <v>Not Applicable</v>
      </c>
      <c r="G189" s="101" t="str">
        <f>VLOOKUP(Table1[[#This Row],[I feel safe at school.]],Key!$A$44:$B$49,2,FALSE)</f>
        <v>Not Applicable</v>
      </c>
      <c r="H189" s="101" t="str">
        <f>VLOOKUP(Table1[[#This Row],[The benefits provided by my district meet my needs. ]],Key!$A$44:$B$49,2,FALSE)</f>
        <v>Not Applicable</v>
      </c>
      <c r="I189" s="101" t="str">
        <f>VLOOKUP(Table1[[#This Row],[Someone seems to care about me at work. ]],Key!$A$44:$B$49,2,FALSE)</f>
        <v>Not Applicable</v>
      </c>
      <c r="J189" s="101" t="str">
        <f>VLOOKUP(Table1[[#This Row],[I have the materials and resources needed to do my job well. ]],Key!$A$44:$B$49,2,FALSE)</f>
        <v>Not Applicable</v>
      </c>
      <c r="K189" s="101" t="str">
        <f>VLOOKUP(Table1[[#This Row],[Most days, I have a manageable workload.]],Key!$A$44:$B$49,2,FALSE)</f>
        <v>Not Applicable</v>
      </c>
      <c r="L189" s="101" t="str">
        <f>VLOOKUP(Table1[[#This Row],[I have the training and skills I need to do my best at work.]],Key!$A$44:$B$49,2,FALSE)</f>
        <v>Not Applicable</v>
      </c>
      <c r="M189" s="101" t="str">
        <f>VLOOKUP(Table1[[#This Row],[I understand how my daily work contributes to my school district’s mission. ]],Key!$A$44:$B$49,2,FALSE)</f>
        <v>Not Applicable</v>
      </c>
      <c r="N189" s="101" t="str">
        <f>VLOOKUP(Table1[[#This Row],[My district’s mission and values are reflected in the actions of district leaders.]],Key!$A$44:$B$49,2,FALSE)</f>
        <v>Not Applicable</v>
      </c>
      <c r="O189" s="101" t="str">
        <f>VLOOKUP(Table1[[#This Row],[My district’s mission and values are reflected in the actions of school leaders.]],Key!$A$44:$B$49,2,FALSE)</f>
        <v>Not Applicable</v>
      </c>
      <c r="P189" s="101" t="str">
        <f>VLOOKUP(Table1[[#This Row],[I am treated fairly by district leaders.]],Key!$A$44:$B$49,2,FALSE)</f>
        <v>Not Applicable</v>
      </c>
      <c r="Q189" s="101" t="str">
        <f>VLOOKUP(Table1[[#This Row],[I am treated fairly by school leaders.]],Key!$A$44:$B$49,2,FALSE)</f>
        <v>Not Applicable</v>
      </c>
      <c r="R189" s="101" t="str">
        <f>VLOOKUP(Table1[[#This Row],[I am treated fairly by my colleagues.]],Key!$A$44:$B$49,2,FALSE)</f>
        <v>Not Applicable</v>
      </c>
      <c r="S189" s="101" t="str">
        <f>VLOOKUP(Table1[[#This Row],[I have ownership and control over my work.]],Key!$A$44:$B$49,2,FALSE)</f>
        <v>Not Applicable</v>
      </c>
      <c r="T189" s="101" t="str">
        <f>VLOOKUP(Table1[[#This Row],[My opinions are heard and valued by district leaders.]],Key!$A$44:$B$49,2,FALSE)</f>
        <v>Not Applicable</v>
      </c>
      <c r="U189" s="101" t="str">
        <f>VLOOKUP(Table1[[#This Row],[My opinions are heard and valued by school leaders.]],Key!$A$44:$B$49,2,FALSE)</f>
        <v>Not Applicable</v>
      </c>
      <c r="V189" s="101" t="str">
        <f>VLOOKUP(Table1[[#This Row],[In my current role, I get to do what I do best every day.]],Key!$A$44:$B$49,2,FALSE)</f>
        <v>Not Applicable</v>
      </c>
      <c r="W189" s="101" t="str">
        <f>VLOOKUP(Table1[[#This Row],[District staff are recognized for excellent work by district leaders.]],Key!$A$44:$B$49,2,FALSE)</f>
        <v>Not Applicable</v>
      </c>
      <c r="X189" s="101" t="str">
        <f>VLOOKUP(Table1[[#This Row],[District staff are recognized for excellent work by school leaders.]],Key!$A$44:$B$49,2,FALSE)</f>
        <v>Not Applicable</v>
      </c>
      <c r="Y189" s="101" t="str">
        <f>VLOOKUP(Table1[[#This Row],[I feel valued for my work as a district employee.]],Key!$A$44:$B$49,2,FALSE)</f>
        <v>Not Applicable</v>
      </c>
      <c r="Z189" s="101" t="str">
        <f>VLOOKUP(Table1[[#This Row],[In the past week, I’ve received recognition for doing my job well.]],Key!$A$44:$B$49,2,FALSE)</f>
        <v>Not Applicable</v>
      </c>
      <c r="AA189" s="101" t="str">
        <f>VLOOKUP(Table1[[#This Row],[In the past year, my district has provided opportunities for me to learn and grow as a district employee. ]],Key!$A$44:$B$49,2,FALSE)</f>
        <v>Not Applicable</v>
      </c>
      <c r="AB189" s="101" t="str">
        <f>VLOOKUP(Table1[[#This Row],[My direct supervisor supports my career aspirations and goals.]],Key!$A$44:$B$49,2,FALSE)</f>
        <v>Not Applicable</v>
      </c>
      <c r="AC189" s="101" t="str">
        <f>VLOOKUP(Table1[[#This Row],[I see a path for professional advancement in my district.]],Key!$A$44:$B$49,2,FALSE)</f>
        <v>Not Applicable</v>
      </c>
    </row>
    <row r="190" spans="1:29" ht="13.75" thickBot="1" x14ac:dyDescent="0.75">
      <c r="A190" s="5">
        <v>188</v>
      </c>
      <c r="B190" s="65" t="e">
        <f>Table1[[#This Row],[School Number]]</f>
        <v>#N/A</v>
      </c>
      <c r="C190" s="134">
        <f>Table1[[#This Row],[School Name]]</f>
        <v>0</v>
      </c>
      <c r="D190" s="101" t="str">
        <f>VLOOKUP(Table1[[#This Row],[How would you rate your overall satisfaction level with: My School District]],Key!$A$36:$B$41,2,FALSE)</f>
        <v>Not Applicable</v>
      </c>
      <c r="E190" s="101" t="str">
        <f>VLOOKUP(Table1[[#This Row],[How would you rate your overall satisfaction level with: My School]],Key!$A$36:$B$41,2,FALSE)</f>
        <v>Not Applicable</v>
      </c>
      <c r="F190" s="101" t="str">
        <f>VLOOKUP(Table1[[#This Row],[District leadership has communicated clear actions they will take in response to previous staff survey results.]],Key!$A$44:$B$49,2,FALSE)</f>
        <v>Not Applicable</v>
      </c>
      <c r="G190" s="101" t="str">
        <f>VLOOKUP(Table1[[#This Row],[I feel safe at school.]],Key!$A$44:$B$49,2,FALSE)</f>
        <v>Not Applicable</v>
      </c>
      <c r="H190" s="101" t="str">
        <f>VLOOKUP(Table1[[#This Row],[The benefits provided by my district meet my needs. ]],Key!$A$44:$B$49,2,FALSE)</f>
        <v>Not Applicable</v>
      </c>
      <c r="I190" s="101" t="str">
        <f>VLOOKUP(Table1[[#This Row],[Someone seems to care about me at work. ]],Key!$A$44:$B$49,2,FALSE)</f>
        <v>Not Applicable</v>
      </c>
      <c r="J190" s="101" t="str">
        <f>VLOOKUP(Table1[[#This Row],[I have the materials and resources needed to do my job well. ]],Key!$A$44:$B$49,2,FALSE)</f>
        <v>Not Applicable</v>
      </c>
      <c r="K190" s="101" t="str">
        <f>VLOOKUP(Table1[[#This Row],[Most days, I have a manageable workload.]],Key!$A$44:$B$49,2,FALSE)</f>
        <v>Not Applicable</v>
      </c>
      <c r="L190" s="101" t="str">
        <f>VLOOKUP(Table1[[#This Row],[I have the training and skills I need to do my best at work.]],Key!$A$44:$B$49,2,FALSE)</f>
        <v>Not Applicable</v>
      </c>
      <c r="M190" s="101" t="str">
        <f>VLOOKUP(Table1[[#This Row],[I understand how my daily work contributes to my school district’s mission. ]],Key!$A$44:$B$49,2,FALSE)</f>
        <v>Not Applicable</v>
      </c>
      <c r="N190" s="101" t="str">
        <f>VLOOKUP(Table1[[#This Row],[My district’s mission and values are reflected in the actions of district leaders.]],Key!$A$44:$B$49,2,FALSE)</f>
        <v>Not Applicable</v>
      </c>
      <c r="O190" s="101" t="str">
        <f>VLOOKUP(Table1[[#This Row],[My district’s mission and values are reflected in the actions of school leaders.]],Key!$A$44:$B$49,2,FALSE)</f>
        <v>Not Applicable</v>
      </c>
      <c r="P190" s="101" t="str">
        <f>VLOOKUP(Table1[[#This Row],[I am treated fairly by district leaders.]],Key!$A$44:$B$49,2,FALSE)</f>
        <v>Not Applicable</v>
      </c>
      <c r="Q190" s="101" t="str">
        <f>VLOOKUP(Table1[[#This Row],[I am treated fairly by school leaders.]],Key!$A$44:$B$49,2,FALSE)</f>
        <v>Not Applicable</v>
      </c>
      <c r="R190" s="101" t="str">
        <f>VLOOKUP(Table1[[#This Row],[I am treated fairly by my colleagues.]],Key!$A$44:$B$49,2,FALSE)</f>
        <v>Not Applicable</v>
      </c>
      <c r="S190" s="101" t="str">
        <f>VLOOKUP(Table1[[#This Row],[I have ownership and control over my work.]],Key!$A$44:$B$49,2,FALSE)</f>
        <v>Not Applicable</v>
      </c>
      <c r="T190" s="101" t="str">
        <f>VLOOKUP(Table1[[#This Row],[My opinions are heard and valued by district leaders.]],Key!$A$44:$B$49,2,FALSE)</f>
        <v>Not Applicable</v>
      </c>
      <c r="U190" s="101" t="str">
        <f>VLOOKUP(Table1[[#This Row],[My opinions are heard and valued by school leaders.]],Key!$A$44:$B$49,2,FALSE)</f>
        <v>Not Applicable</v>
      </c>
      <c r="V190" s="101" t="str">
        <f>VLOOKUP(Table1[[#This Row],[In my current role, I get to do what I do best every day.]],Key!$A$44:$B$49,2,FALSE)</f>
        <v>Not Applicable</v>
      </c>
      <c r="W190" s="101" t="str">
        <f>VLOOKUP(Table1[[#This Row],[District staff are recognized for excellent work by district leaders.]],Key!$A$44:$B$49,2,FALSE)</f>
        <v>Not Applicable</v>
      </c>
      <c r="X190" s="101" t="str">
        <f>VLOOKUP(Table1[[#This Row],[District staff are recognized for excellent work by school leaders.]],Key!$A$44:$B$49,2,FALSE)</f>
        <v>Not Applicable</v>
      </c>
      <c r="Y190" s="101" t="str">
        <f>VLOOKUP(Table1[[#This Row],[I feel valued for my work as a district employee.]],Key!$A$44:$B$49,2,FALSE)</f>
        <v>Not Applicable</v>
      </c>
      <c r="Z190" s="101" t="str">
        <f>VLOOKUP(Table1[[#This Row],[In the past week, I’ve received recognition for doing my job well.]],Key!$A$44:$B$49,2,FALSE)</f>
        <v>Not Applicable</v>
      </c>
      <c r="AA190" s="101" t="str">
        <f>VLOOKUP(Table1[[#This Row],[In the past year, my district has provided opportunities for me to learn and grow as a district employee. ]],Key!$A$44:$B$49,2,FALSE)</f>
        <v>Not Applicable</v>
      </c>
      <c r="AB190" s="101" t="str">
        <f>VLOOKUP(Table1[[#This Row],[My direct supervisor supports my career aspirations and goals.]],Key!$A$44:$B$49,2,FALSE)</f>
        <v>Not Applicable</v>
      </c>
      <c r="AC190" s="101" t="str">
        <f>VLOOKUP(Table1[[#This Row],[I see a path for professional advancement in my district.]],Key!$A$44:$B$49,2,FALSE)</f>
        <v>Not Applicable</v>
      </c>
    </row>
    <row r="191" spans="1:29" ht="13.75" thickBot="1" x14ac:dyDescent="0.75">
      <c r="A191" s="5">
        <v>189</v>
      </c>
      <c r="B191" s="65" t="e">
        <f>Table1[[#This Row],[School Number]]</f>
        <v>#N/A</v>
      </c>
      <c r="C191" s="134">
        <f>Table1[[#This Row],[School Name]]</f>
        <v>0</v>
      </c>
      <c r="D191" s="101" t="str">
        <f>VLOOKUP(Table1[[#This Row],[How would you rate your overall satisfaction level with: My School District]],Key!$A$36:$B$41,2,FALSE)</f>
        <v>Not Applicable</v>
      </c>
      <c r="E191" s="101" t="str">
        <f>VLOOKUP(Table1[[#This Row],[How would you rate your overall satisfaction level with: My School]],Key!$A$36:$B$41,2,FALSE)</f>
        <v>Not Applicable</v>
      </c>
      <c r="F191" s="101" t="str">
        <f>VLOOKUP(Table1[[#This Row],[District leadership has communicated clear actions they will take in response to previous staff survey results.]],Key!$A$44:$B$49,2,FALSE)</f>
        <v>Not Applicable</v>
      </c>
      <c r="G191" s="101" t="str">
        <f>VLOOKUP(Table1[[#This Row],[I feel safe at school.]],Key!$A$44:$B$49,2,FALSE)</f>
        <v>Not Applicable</v>
      </c>
      <c r="H191" s="101" t="str">
        <f>VLOOKUP(Table1[[#This Row],[The benefits provided by my district meet my needs. ]],Key!$A$44:$B$49,2,FALSE)</f>
        <v>Not Applicable</v>
      </c>
      <c r="I191" s="101" t="str">
        <f>VLOOKUP(Table1[[#This Row],[Someone seems to care about me at work. ]],Key!$A$44:$B$49,2,FALSE)</f>
        <v>Not Applicable</v>
      </c>
      <c r="J191" s="101" t="str">
        <f>VLOOKUP(Table1[[#This Row],[I have the materials and resources needed to do my job well. ]],Key!$A$44:$B$49,2,FALSE)</f>
        <v>Not Applicable</v>
      </c>
      <c r="K191" s="101" t="str">
        <f>VLOOKUP(Table1[[#This Row],[Most days, I have a manageable workload.]],Key!$A$44:$B$49,2,FALSE)</f>
        <v>Not Applicable</v>
      </c>
      <c r="L191" s="101" t="str">
        <f>VLOOKUP(Table1[[#This Row],[I have the training and skills I need to do my best at work.]],Key!$A$44:$B$49,2,FALSE)</f>
        <v>Not Applicable</v>
      </c>
      <c r="M191" s="101" t="str">
        <f>VLOOKUP(Table1[[#This Row],[I understand how my daily work contributes to my school district’s mission. ]],Key!$A$44:$B$49,2,FALSE)</f>
        <v>Not Applicable</v>
      </c>
      <c r="N191" s="101" t="str">
        <f>VLOOKUP(Table1[[#This Row],[My district’s mission and values are reflected in the actions of district leaders.]],Key!$A$44:$B$49,2,FALSE)</f>
        <v>Not Applicable</v>
      </c>
      <c r="O191" s="101" t="str">
        <f>VLOOKUP(Table1[[#This Row],[My district’s mission and values are reflected in the actions of school leaders.]],Key!$A$44:$B$49,2,FALSE)</f>
        <v>Not Applicable</v>
      </c>
      <c r="P191" s="101" t="str">
        <f>VLOOKUP(Table1[[#This Row],[I am treated fairly by district leaders.]],Key!$A$44:$B$49,2,FALSE)</f>
        <v>Not Applicable</v>
      </c>
      <c r="Q191" s="101" t="str">
        <f>VLOOKUP(Table1[[#This Row],[I am treated fairly by school leaders.]],Key!$A$44:$B$49,2,FALSE)</f>
        <v>Not Applicable</v>
      </c>
      <c r="R191" s="101" t="str">
        <f>VLOOKUP(Table1[[#This Row],[I am treated fairly by my colleagues.]],Key!$A$44:$B$49,2,FALSE)</f>
        <v>Not Applicable</v>
      </c>
      <c r="S191" s="101" t="str">
        <f>VLOOKUP(Table1[[#This Row],[I have ownership and control over my work.]],Key!$A$44:$B$49,2,FALSE)</f>
        <v>Not Applicable</v>
      </c>
      <c r="T191" s="101" t="str">
        <f>VLOOKUP(Table1[[#This Row],[My opinions are heard and valued by district leaders.]],Key!$A$44:$B$49,2,FALSE)</f>
        <v>Not Applicable</v>
      </c>
      <c r="U191" s="101" t="str">
        <f>VLOOKUP(Table1[[#This Row],[My opinions are heard and valued by school leaders.]],Key!$A$44:$B$49,2,FALSE)</f>
        <v>Not Applicable</v>
      </c>
      <c r="V191" s="101" t="str">
        <f>VLOOKUP(Table1[[#This Row],[In my current role, I get to do what I do best every day.]],Key!$A$44:$B$49,2,FALSE)</f>
        <v>Not Applicable</v>
      </c>
      <c r="W191" s="101" t="str">
        <f>VLOOKUP(Table1[[#This Row],[District staff are recognized for excellent work by district leaders.]],Key!$A$44:$B$49,2,FALSE)</f>
        <v>Not Applicable</v>
      </c>
      <c r="X191" s="101" t="str">
        <f>VLOOKUP(Table1[[#This Row],[District staff are recognized for excellent work by school leaders.]],Key!$A$44:$B$49,2,FALSE)</f>
        <v>Not Applicable</v>
      </c>
      <c r="Y191" s="101" t="str">
        <f>VLOOKUP(Table1[[#This Row],[I feel valued for my work as a district employee.]],Key!$A$44:$B$49,2,FALSE)</f>
        <v>Not Applicable</v>
      </c>
      <c r="Z191" s="101" t="str">
        <f>VLOOKUP(Table1[[#This Row],[In the past week, I’ve received recognition for doing my job well.]],Key!$A$44:$B$49,2,FALSE)</f>
        <v>Not Applicable</v>
      </c>
      <c r="AA191" s="101" t="str">
        <f>VLOOKUP(Table1[[#This Row],[In the past year, my district has provided opportunities for me to learn and grow as a district employee. ]],Key!$A$44:$B$49,2,FALSE)</f>
        <v>Not Applicable</v>
      </c>
      <c r="AB191" s="101" t="str">
        <f>VLOOKUP(Table1[[#This Row],[My direct supervisor supports my career aspirations and goals.]],Key!$A$44:$B$49,2,FALSE)</f>
        <v>Not Applicable</v>
      </c>
      <c r="AC191" s="101" t="str">
        <f>VLOOKUP(Table1[[#This Row],[I see a path for professional advancement in my district.]],Key!$A$44:$B$49,2,FALSE)</f>
        <v>Not Applicable</v>
      </c>
    </row>
    <row r="192" spans="1:29" ht="13.75" thickBot="1" x14ac:dyDescent="0.75">
      <c r="A192" s="5">
        <v>190</v>
      </c>
      <c r="B192" s="65" t="e">
        <f>Table1[[#This Row],[School Number]]</f>
        <v>#N/A</v>
      </c>
      <c r="C192" s="134">
        <f>Table1[[#This Row],[School Name]]</f>
        <v>0</v>
      </c>
      <c r="D192" s="101" t="str">
        <f>VLOOKUP(Table1[[#This Row],[How would you rate your overall satisfaction level with: My School District]],Key!$A$36:$B$41,2,FALSE)</f>
        <v>Not Applicable</v>
      </c>
      <c r="E192" s="101" t="str">
        <f>VLOOKUP(Table1[[#This Row],[How would you rate your overall satisfaction level with: My School]],Key!$A$36:$B$41,2,FALSE)</f>
        <v>Not Applicable</v>
      </c>
      <c r="F192" s="101" t="str">
        <f>VLOOKUP(Table1[[#This Row],[District leadership has communicated clear actions they will take in response to previous staff survey results.]],Key!$A$44:$B$49,2,FALSE)</f>
        <v>Not Applicable</v>
      </c>
      <c r="G192" s="101" t="str">
        <f>VLOOKUP(Table1[[#This Row],[I feel safe at school.]],Key!$A$44:$B$49,2,FALSE)</f>
        <v>Not Applicable</v>
      </c>
      <c r="H192" s="101" t="str">
        <f>VLOOKUP(Table1[[#This Row],[The benefits provided by my district meet my needs. ]],Key!$A$44:$B$49,2,FALSE)</f>
        <v>Not Applicable</v>
      </c>
      <c r="I192" s="101" t="str">
        <f>VLOOKUP(Table1[[#This Row],[Someone seems to care about me at work. ]],Key!$A$44:$B$49,2,FALSE)</f>
        <v>Not Applicable</v>
      </c>
      <c r="J192" s="101" t="str">
        <f>VLOOKUP(Table1[[#This Row],[I have the materials and resources needed to do my job well. ]],Key!$A$44:$B$49,2,FALSE)</f>
        <v>Not Applicable</v>
      </c>
      <c r="K192" s="101" t="str">
        <f>VLOOKUP(Table1[[#This Row],[Most days, I have a manageable workload.]],Key!$A$44:$B$49,2,FALSE)</f>
        <v>Not Applicable</v>
      </c>
      <c r="L192" s="101" t="str">
        <f>VLOOKUP(Table1[[#This Row],[I have the training and skills I need to do my best at work.]],Key!$A$44:$B$49,2,FALSE)</f>
        <v>Not Applicable</v>
      </c>
      <c r="M192" s="101" t="str">
        <f>VLOOKUP(Table1[[#This Row],[I understand how my daily work contributes to my school district’s mission. ]],Key!$A$44:$B$49,2,FALSE)</f>
        <v>Not Applicable</v>
      </c>
      <c r="N192" s="101" t="str">
        <f>VLOOKUP(Table1[[#This Row],[My district’s mission and values are reflected in the actions of district leaders.]],Key!$A$44:$B$49,2,FALSE)</f>
        <v>Not Applicable</v>
      </c>
      <c r="O192" s="101" t="str">
        <f>VLOOKUP(Table1[[#This Row],[My district’s mission and values are reflected in the actions of school leaders.]],Key!$A$44:$B$49,2,FALSE)</f>
        <v>Not Applicable</v>
      </c>
      <c r="P192" s="101" t="str">
        <f>VLOOKUP(Table1[[#This Row],[I am treated fairly by district leaders.]],Key!$A$44:$B$49,2,FALSE)</f>
        <v>Not Applicable</v>
      </c>
      <c r="Q192" s="101" t="str">
        <f>VLOOKUP(Table1[[#This Row],[I am treated fairly by school leaders.]],Key!$A$44:$B$49,2,FALSE)</f>
        <v>Not Applicable</v>
      </c>
      <c r="R192" s="101" t="str">
        <f>VLOOKUP(Table1[[#This Row],[I am treated fairly by my colleagues.]],Key!$A$44:$B$49,2,FALSE)</f>
        <v>Not Applicable</v>
      </c>
      <c r="S192" s="101" t="str">
        <f>VLOOKUP(Table1[[#This Row],[I have ownership and control over my work.]],Key!$A$44:$B$49,2,FALSE)</f>
        <v>Not Applicable</v>
      </c>
      <c r="T192" s="101" t="str">
        <f>VLOOKUP(Table1[[#This Row],[My opinions are heard and valued by district leaders.]],Key!$A$44:$B$49,2,FALSE)</f>
        <v>Not Applicable</v>
      </c>
      <c r="U192" s="101" t="str">
        <f>VLOOKUP(Table1[[#This Row],[My opinions are heard and valued by school leaders.]],Key!$A$44:$B$49,2,FALSE)</f>
        <v>Not Applicable</v>
      </c>
      <c r="V192" s="101" t="str">
        <f>VLOOKUP(Table1[[#This Row],[In my current role, I get to do what I do best every day.]],Key!$A$44:$B$49,2,FALSE)</f>
        <v>Not Applicable</v>
      </c>
      <c r="W192" s="101" t="str">
        <f>VLOOKUP(Table1[[#This Row],[District staff are recognized for excellent work by district leaders.]],Key!$A$44:$B$49,2,FALSE)</f>
        <v>Not Applicable</v>
      </c>
      <c r="X192" s="101" t="str">
        <f>VLOOKUP(Table1[[#This Row],[District staff are recognized for excellent work by school leaders.]],Key!$A$44:$B$49,2,FALSE)</f>
        <v>Not Applicable</v>
      </c>
      <c r="Y192" s="101" t="str">
        <f>VLOOKUP(Table1[[#This Row],[I feel valued for my work as a district employee.]],Key!$A$44:$B$49,2,FALSE)</f>
        <v>Not Applicable</v>
      </c>
      <c r="Z192" s="101" t="str">
        <f>VLOOKUP(Table1[[#This Row],[In the past week, I’ve received recognition for doing my job well.]],Key!$A$44:$B$49,2,FALSE)</f>
        <v>Not Applicable</v>
      </c>
      <c r="AA192" s="101" t="str">
        <f>VLOOKUP(Table1[[#This Row],[In the past year, my district has provided opportunities for me to learn and grow as a district employee. ]],Key!$A$44:$B$49,2,FALSE)</f>
        <v>Not Applicable</v>
      </c>
      <c r="AB192" s="101" t="str">
        <f>VLOOKUP(Table1[[#This Row],[My direct supervisor supports my career aspirations and goals.]],Key!$A$44:$B$49,2,FALSE)</f>
        <v>Not Applicable</v>
      </c>
      <c r="AC192" s="101" t="str">
        <f>VLOOKUP(Table1[[#This Row],[I see a path for professional advancement in my district.]],Key!$A$44:$B$49,2,FALSE)</f>
        <v>Not Applicable</v>
      </c>
    </row>
    <row r="193" spans="1:29" ht="13.75" thickBot="1" x14ac:dyDescent="0.75">
      <c r="A193" s="5">
        <v>191</v>
      </c>
      <c r="B193" s="65" t="e">
        <f>Table1[[#This Row],[School Number]]</f>
        <v>#N/A</v>
      </c>
      <c r="C193" s="134">
        <f>Table1[[#This Row],[School Name]]</f>
        <v>0</v>
      </c>
      <c r="D193" s="101" t="str">
        <f>VLOOKUP(Table1[[#This Row],[How would you rate your overall satisfaction level with: My School District]],Key!$A$36:$B$41,2,FALSE)</f>
        <v>Not Applicable</v>
      </c>
      <c r="E193" s="101" t="str">
        <f>VLOOKUP(Table1[[#This Row],[How would you rate your overall satisfaction level with: My School]],Key!$A$36:$B$41,2,FALSE)</f>
        <v>Not Applicable</v>
      </c>
      <c r="F193" s="101" t="str">
        <f>VLOOKUP(Table1[[#This Row],[District leadership has communicated clear actions they will take in response to previous staff survey results.]],Key!$A$44:$B$49,2,FALSE)</f>
        <v>Not Applicable</v>
      </c>
      <c r="G193" s="101" t="str">
        <f>VLOOKUP(Table1[[#This Row],[I feel safe at school.]],Key!$A$44:$B$49,2,FALSE)</f>
        <v>Not Applicable</v>
      </c>
      <c r="H193" s="101" t="str">
        <f>VLOOKUP(Table1[[#This Row],[The benefits provided by my district meet my needs. ]],Key!$A$44:$B$49,2,FALSE)</f>
        <v>Not Applicable</v>
      </c>
      <c r="I193" s="101" t="str">
        <f>VLOOKUP(Table1[[#This Row],[Someone seems to care about me at work. ]],Key!$A$44:$B$49,2,FALSE)</f>
        <v>Not Applicable</v>
      </c>
      <c r="J193" s="101" t="str">
        <f>VLOOKUP(Table1[[#This Row],[I have the materials and resources needed to do my job well. ]],Key!$A$44:$B$49,2,FALSE)</f>
        <v>Not Applicable</v>
      </c>
      <c r="K193" s="101" t="str">
        <f>VLOOKUP(Table1[[#This Row],[Most days, I have a manageable workload.]],Key!$A$44:$B$49,2,FALSE)</f>
        <v>Not Applicable</v>
      </c>
      <c r="L193" s="101" t="str">
        <f>VLOOKUP(Table1[[#This Row],[I have the training and skills I need to do my best at work.]],Key!$A$44:$B$49,2,FALSE)</f>
        <v>Not Applicable</v>
      </c>
      <c r="M193" s="101" t="str">
        <f>VLOOKUP(Table1[[#This Row],[I understand how my daily work contributes to my school district’s mission. ]],Key!$A$44:$B$49,2,FALSE)</f>
        <v>Not Applicable</v>
      </c>
      <c r="N193" s="101" t="str">
        <f>VLOOKUP(Table1[[#This Row],[My district’s mission and values are reflected in the actions of district leaders.]],Key!$A$44:$B$49,2,FALSE)</f>
        <v>Not Applicable</v>
      </c>
      <c r="O193" s="101" t="str">
        <f>VLOOKUP(Table1[[#This Row],[My district’s mission and values are reflected in the actions of school leaders.]],Key!$A$44:$B$49,2,FALSE)</f>
        <v>Not Applicable</v>
      </c>
      <c r="P193" s="101" t="str">
        <f>VLOOKUP(Table1[[#This Row],[I am treated fairly by district leaders.]],Key!$A$44:$B$49,2,FALSE)</f>
        <v>Not Applicable</v>
      </c>
      <c r="Q193" s="101" t="str">
        <f>VLOOKUP(Table1[[#This Row],[I am treated fairly by school leaders.]],Key!$A$44:$B$49,2,FALSE)</f>
        <v>Not Applicable</v>
      </c>
      <c r="R193" s="101" t="str">
        <f>VLOOKUP(Table1[[#This Row],[I am treated fairly by my colleagues.]],Key!$A$44:$B$49,2,FALSE)</f>
        <v>Not Applicable</v>
      </c>
      <c r="S193" s="101" t="str">
        <f>VLOOKUP(Table1[[#This Row],[I have ownership and control over my work.]],Key!$A$44:$B$49,2,FALSE)</f>
        <v>Not Applicable</v>
      </c>
      <c r="T193" s="101" t="str">
        <f>VLOOKUP(Table1[[#This Row],[My opinions are heard and valued by district leaders.]],Key!$A$44:$B$49,2,FALSE)</f>
        <v>Not Applicable</v>
      </c>
      <c r="U193" s="101" t="str">
        <f>VLOOKUP(Table1[[#This Row],[My opinions are heard and valued by school leaders.]],Key!$A$44:$B$49,2,FALSE)</f>
        <v>Not Applicable</v>
      </c>
      <c r="V193" s="101" t="str">
        <f>VLOOKUP(Table1[[#This Row],[In my current role, I get to do what I do best every day.]],Key!$A$44:$B$49,2,FALSE)</f>
        <v>Not Applicable</v>
      </c>
      <c r="W193" s="101" t="str">
        <f>VLOOKUP(Table1[[#This Row],[District staff are recognized for excellent work by district leaders.]],Key!$A$44:$B$49,2,FALSE)</f>
        <v>Not Applicable</v>
      </c>
      <c r="X193" s="101" t="str">
        <f>VLOOKUP(Table1[[#This Row],[District staff are recognized for excellent work by school leaders.]],Key!$A$44:$B$49,2,FALSE)</f>
        <v>Not Applicable</v>
      </c>
      <c r="Y193" s="101" t="str">
        <f>VLOOKUP(Table1[[#This Row],[I feel valued for my work as a district employee.]],Key!$A$44:$B$49,2,FALSE)</f>
        <v>Not Applicable</v>
      </c>
      <c r="Z193" s="101" t="str">
        <f>VLOOKUP(Table1[[#This Row],[In the past week, I’ve received recognition for doing my job well.]],Key!$A$44:$B$49,2,FALSE)</f>
        <v>Not Applicable</v>
      </c>
      <c r="AA193" s="101" t="str">
        <f>VLOOKUP(Table1[[#This Row],[In the past year, my district has provided opportunities for me to learn and grow as a district employee. ]],Key!$A$44:$B$49,2,FALSE)</f>
        <v>Not Applicable</v>
      </c>
      <c r="AB193" s="101" t="str">
        <f>VLOOKUP(Table1[[#This Row],[My direct supervisor supports my career aspirations and goals.]],Key!$A$44:$B$49,2,FALSE)</f>
        <v>Not Applicable</v>
      </c>
      <c r="AC193" s="101" t="str">
        <f>VLOOKUP(Table1[[#This Row],[I see a path for professional advancement in my district.]],Key!$A$44:$B$49,2,FALSE)</f>
        <v>Not Applicable</v>
      </c>
    </row>
    <row r="194" spans="1:29" ht="13.75" thickBot="1" x14ac:dyDescent="0.75">
      <c r="A194" s="5">
        <v>192</v>
      </c>
      <c r="B194" s="65" t="e">
        <f>Table1[[#This Row],[School Number]]</f>
        <v>#N/A</v>
      </c>
      <c r="C194" s="134">
        <f>Table1[[#This Row],[School Name]]</f>
        <v>0</v>
      </c>
      <c r="D194" s="101" t="str">
        <f>VLOOKUP(Table1[[#This Row],[How would you rate your overall satisfaction level with: My School District]],Key!$A$36:$B$41,2,FALSE)</f>
        <v>Not Applicable</v>
      </c>
      <c r="E194" s="101" t="str">
        <f>VLOOKUP(Table1[[#This Row],[How would you rate your overall satisfaction level with: My School]],Key!$A$36:$B$41,2,FALSE)</f>
        <v>Not Applicable</v>
      </c>
      <c r="F194" s="101" t="str">
        <f>VLOOKUP(Table1[[#This Row],[District leadership has communicated clear actions they will take in response to previous staff survey results.]],Key!$A$44:$B$49,2,FALSE)</f>
        <v>Not Applicable</v>
      </c>
      <c r="G194" s="101" t="str">
        <f>VLOOKUP(Table1[[#This Row],[I feel safe at school.]],Key!$A$44:$B$49,2,FALSE)</f>
        <v>Not Applicable</v>
      </c>
      <c r="H194" s="101" t="str">
        <f>VLOOKUP(Table1[[#This Row],[The benefits provided by my district meet my needs. ]],Key!$A$44:$B$49,2,FALSE)</f>
        <v>Not Applicable</v>
      </c>
      <c r="I194" s="101" t="str">
        <f>VLOOKUP(Table1[[#This Row],[Someone seems to care about me at work. ]],Key!$A$44:$B$49,2,FALSE)</f>
        <v>Not Applicable</v>
      </c>
      <c r="J194" s="101" t="str">
        <f>VLOOKUP(Table1[[#This Row],[I have the materials and resources needed to do my job well. ]],Key!$A$44:$B$49,2,FALSE)</f>
        <v>Not Applicable</v>
      </c>
      <c r="K194" s="101" t="str">
        <f>VLOOKUP(Table1[[#This Row],[Most days, I have a manageable workload.]],Key!$A$44:$B$49,2,FALSE)</f>
        <v>Not Applicable</v>
      </c>
      <c r="L194" s="101" t="str">
        <f>VLOOKUP(Table1[[#This Row],[I have the training and skills I need to do my best at work.]],Key!$A$44:$B$49,2,FALSE)</f>
        <v>Not Applicable</v>
      </c>
      <c r="M194" s="101" t="str">
        <f>VLOOKUP(Table1[[#This Row],[I understand how my daily work contributes to my school district’s mission. ]],Key!$A$44:$B$49,2,FALSE)</f>
        <v>Not Applicable</v>
      </c>
      <c r="N194" s="101" t="str">
        <f>VLOOKUP(Table1[[#This Row],[My district’s mission and values are reflected in the actions of district leaders.]],Key!$A$44:$B$49,2,FALSE)</f>
        <v>Not Applicable</v>
      </c>
      <c r="O194" s="101" t="str">
        <f>VLOOKUP(Table1[[#This Row],[My district’s mission and values are reflected in the actions of school leaders.]],Key!$A$44:$B$49,2,FALSE)</f>
        <v>Not Applicable</v>
      </c>
      <c r="P194" s="101" t="str">
        <f>VLOOKUP(Table1[[#This Row],[I am treated fairly by district leaders.]],Key!$A$44:$B$49,2,FALSE)</f>
        <v>Not Applicable</v>
      </c>
      <c r="Q194" s="101" t="str">
        <f>VLOOKUP(Table1[[#This Row],[I am treated fairly by school leaders.]],Key!$A$44:$B$49,2,FALSE)</f>
        <v>Not Applicable</v>
      </c>
      <c r="R194" s="101" t="str">
        <f>VLOOKUP(Table1[[#This Row],[I am treated fairly by my colleagues.]],Key!$A$44:$B$49,2,FALSE)</f>
        <v>Not Applicable</v>
      </c>
      <c r="S194" s="101" t="str">
        <f>VLOOKUP(Table1[[#This Row],[I have ownership and control over my work.]],Key!$A$44:$B$49,2,FALSE)</f>
        <v>Not Applicable</v>
      </c>
      <c r="T194" s="101" t="str">
        <f>VLOOKUP(Table1[[#This Row],[My opinions are heard and valued by district leaders.]],Key!$A$44:$B$49,2,FALSE)</f>
        <v>Not Applicable</v>
      </c>
      <c r="U194" s="101" t="str">
        <f>VLOOKUP(Table1[[#This Row],[My opinions are heard and valued by school leaders.]],Key!$A$44:$B$49,2,FALSE)</f>
        <v>Not Applicable</v>
      </c>
      <c r="V194" s="101" t="str">
        <f>VLOOKUP(Table1[[#This Row],[In my current role, I get to do what I do best every day.]],Key!$A$44:$B$49,2,FALSE)</f>
        <v>Not Applicable</v>
      </c>
      <c r="W194" s="101" t="str">
        <f>VLOOKUP(Table1[[#This Row],[District staff are recognized for excellent work by district leaders.]],Key!$A$44:$B$49,2,FALSE)</f>
        <v>Not Applicable</v>
      </c>
      <c r="X194" s="101" t="str">
        <f>VLOOKUP(Table1[[#This Row],[District staff are recognized for excellent work by school leaders.]],Key!$A$44:$B$49,2,FALSE)</f>
        <v>Not Applicable</v>
      </c>
      <c r="Y194" s="101" t="str">
        <f>VLOOKUP(Table1[[#This Row],[I feel valued for my work as a district employee.]],Key!$A$44:$B$49,2,FALSE)</f>
        <v>Not Applicable</v>
      </c>
      <c r="Z194" s="101" t="str">
        <f>VLOOKUP(Table1[[#This Row],[In the past week, I’ve received recognition for doing my job well.]],Key!$A$44:$B$49,2,FALSE)</f>
        <v>Not Applicable</v>
      </c>
      <c r="AA194" s="101" t="str">
        <f>VLOOKUP(Table1[[#This Row],[In the past year, my district has provided opportunities for me to learn and grow as a district employee. ]],Key!$A$44:$B$49,2,FALSE)</f>
        <v>Not Applicable</v>
      </c>
      <c r="AB194" s="101" t="str">
        <f>VLOOKUP(Table1[[#This Row],[My direct supervisor supports my career aspirations and goals.]],Key!$A$44:$B$49,2,FALSE)</f>
        <v>Not Applicable</v>
      </c>
      <c r="AC194" s="101" t="str">
        <f>VLOOKUP(Table1[[#This Row],[I see a path for professional advancement in my district.]],Key!$A$44:$B$49,2,FALSE)</f>
        <v>Not Applicable</v>
      </c>
    </row>
    <row r="195" spans="1:29" ht="13.75" thickBot="1" x14ac:dyDescent="0.75">
      <c r="A195" s="5">
        <v>193</v>
      </c>
      <c r="B195" s="65" t="e">
        <f>Table1[[#This Row],[School Number]]</f>
        <v>#N/A</v>
      </c>
      <c r="C195" s="134">
        <f>Table1[[#This Row],[School Name]]</f>
        <v>0</v>
      </c>
      <c r="D195" s="101" t="str">
        <f>VLOOKUP(Table1[[#This Row],[How would you rate your overall satisfaction level with: My School District]],Key!$A$36:$B$41,2,FALSE)</f>
        <v>Not Applicable</v>
      </c>
      <c r="E195" s="101" t="str">
        <f>VLOOKUP(Table1[[#This Row],[How would you rate your overall satisfaction level with: My School]],Key!$A$36:$B$41,2,FALSE)</f>
        <v>Not Applicable</v>
      </c>
      <c r="F195" s="101" t="str">
        <f>VLOOKUP(Table1[[#This Row],[District leadership has communicated clear actions they will take in response to previous staff survey results.]],Key!$A$44:$B$49,2,FALSE)</f>
        <v>Not Applicable</v>
      </c>
      <c r="G195" s="101" t="str">
        <f>VLOOKUP(Table1[[#This Row],[I feel safe at school.]],Key!$A$44:$B$49,2,FALSE)</f>
        <v>Not Applicable</v>
      </c>
      <c r="H195" s="101" t="str">
        <f>VLOOKUP(Table1[[#This Row],[The benefits provided by my district meet my needs. ]],Key!$A$44:$B$49,2,FALSE)</f>
        <v>Not Applicable</v>
      </c>
      <c r="I195" s="101" t="str">
        <f>VLOOKUP(Table1[[#This Row],[Someone seems to care about me at work. ]],Key!$A$44:$B$49,2,FALSE)</f>
        <v>Not Applicable</v>
      </c>
      <c r="J195" s="101" t="str">
        <f>VLOOKUP(Table1[[#This Row],[I have the materials and resources needed to do my job well. ]],Key!$A$44:$B$49,2,FALSE)</f>
        <v>Not Applicable</v>
      </c>
      <c r="K195" s="101" t="str">
        <f>VLOOKUP(Table1[[#This Row],[Most days, I have a manageable workload.]],Key!$A$44:$B$49,2,FALSE)</f>
        <v>Not Applicable</v>
      </c>
      <c r="L195" s="101" t="str">
        <f>VLOOKUP(Table1[[#This Row],[I have the training and skills I need to do my best at work.]],Key!$A$44:$B$49,2,FALSE)</f>
        <v>Not Applicable</v>
      </c>
      <c r="M195" s="101" t="str">
        <f>VLOOKUP(Table1[[#This Row],[I understand how my daily work contributes to my school district’s mission. ]],Key!$A$44:$B$49,2,FALSE)</f>
        <v>Not Applicable</v>
      </c>
      <c r="N195" s="101" t="str">
        <f>VLOOKUP(Table1[[#This Row],[My district’s mission and values are reflected in the actions of district leaders.]],Key!$A$44:$B$49,2,FALSE)</f>
        <v>Not Applicable</v>
      </c>
      <c r="O195" s="101" t="str">
        <f>VLOOKUP(Table1[[#This Row],[My district’s mission and values are reflected in the actions of school leaders.]],Key!$A$44:$B$49,2,FALSE)</f>
        <v>Not Applicable</v>
      </c>
      <c r="P195" s="101" t="str">
        <f>VLOOKUP(Table1[[#This Row],[I am treated fairly by district leaders.]],Key!$A$44:$B$49,2,FALSE)</f>
        <v>Not Applicable</v>
      </c>
      <c r="Q195" s="101" t="str">
        <f>VLOOKUP(Table1[[#This Row],[I am treated fairly by school leaders.]],Key!$A$44:$B$49,2,FALSE)</f>
        <v>Not Applicable</v>
      </c>
      <c r="R195" s="101" t="str">
        <f>VLOOKUP(Table1[[#This Row],[I am treated fairly by my colleagues.]],Key!$A$44:$B$49,2,FALSE)</f>
        <v>Not Applicable</v>
      </c>
      <c r="S195" s="101" t="str">
        <f>VLOOKUP(Table1[[#This Row],[I have ownership and control over my work.]],Key!$A$44:$B$49,2,FALSE)</f>
        <v>Not Applicable</v>
      </c>
      <c r="T195" s="101" t="str">
        <f>VLOOKUP(Table1[[#This Row],[My opinions are heard and valued by district leaders.]],Key!$A$44:$B$49,2,FALSE)</f>
        <v>Not Applicable</v>
      </c>
      <c r="U195" s="101" t="str">
        <f>VLOOKUP(Table1[[#This Row],[My opinions are heard and valued by school leaders.]],Key!$A$44:$B$49,2,FALSE)</f>
        <v>Not Applicable</v>
      </c>
      <c r="V195" s="101" t="str">
        <f>VLOOKUP(Table1[[#This Row],[In my current role, I get to do what I do best every day.]],Key!$A$44:$B$49,2,FALSE)</f>
        <v>Not Applicable</v>
      </c>
      <c r="W195" s="101" t="str">
        <f>VLOOKUP(Table1[[#This Row],[District staff are recognized for excellent work by district leaders.]],Key!$A$44:$B$49,2,FALSE)</f>
        <v>Not Applicable</v>
      </c>
      <c r="X195" s="101" t="str">
        <f>VLOOKUP(Table1[[#This Row],[District staff are recognized for excellent work by school leaders.]],Key!$A$44:$B$49,2,FALSE)</f>
        <v>Not Applicable</v>
      </c>
      <c r="Y195" s="101" t="str">
        <f>VLOOKUP(Table1[[#This Row],[I feel valued for my work as a district employee.]],Key!$A$44:$B$49,2,FALSE)</f>
        <v>Not Applicable</v>
      </c>
      <c r="Z195" s="101" t="str">
        <f>VLOOKUP(Table1[[#This Row],[In the past week, I’ve received recognition for doing my job well.]],Key!$A$44:$B$49,2,FALSE)</f>
        <v>Not Applicable</v>
      </c>
      <c r="AA195" s="101" t="str">
        <f>VLOOKUP(Table1[[#This Row],[In the past year, my district has provided opportunities for me to learn and grow as a district employee. ]],Key!$A$44:$B$49,2,FALSE)</f>
        <v>Not Applicable</v>
      </c>
      <c r="AB195" s="101" t="str">
        <f>VLOOKUP(Table1[[#This Row],[My direct supervisor supports my career aspirations and goals.]],Key!$A$44:$B$49,2,FALSE)</f>
        <v>Not Applicable</v>
      </c>
      <c r="AC195" s="101" t="str">
        <f>VLOOKUP(Table1[[#This Row],[I see a path for professional advancement in my district.]],Key!$A$44:$B$49,2,FALSE)</f>
        <v>Not Applicable</v>
      </c>
    </row>
    <row r="196" spans="1:29" ht="13.75" thickBot="1" x14ac:dyDescent="0.75">
      <c r="A196" s="5">
        <v>194</v>
      </c>
      <c r="B196" s="65" t="e">
        <f>Table1[[#This Row],[School Number]]</f>
        <v>#N/A</v>
      </c>
      <c r="C196" s="134">
        <f>Table1[[#This Row],[School Name]]</f>
        <v>0</v>
      </c>
      <c r="D196" s="101" t="str">
        <f>VLOOKUP(Table1[[#This Row],[How would you rate your overall satisfaction level with: My School District]],Key!$A$36:$B$41,2,FALSE)</f>
        <v>Not Applicable</v>
      </c>
      <c r="E196" s="101" t="str">
        <f>VLOOKUP(Table1[[#This Row],[How would you rate your overall satisfaction level with: My School]],Key!$A$36:$B$41,2,FALSE)</f>
        <v>Not Applicable</v>
      </c>
      <c r="F196" s="101" t="str">
        <f>VLOOKUP(Table1[[#This Row],[District leadership has communicated clear actions they will take in response to previous staff survey results.]],Key!$A$44:$B$49,2,FALSE)</f>
        <v>Not Applicable</v>
      </c>
      <c r="G196" s="101" t="str">
        <f>VLOOKUP(Table1[[#This Row],[I feel safe at school.]],Key!$A$44:$B$49,2,FALSE)</f>
        <v>Not Applicable</v>
      </c>
      <c r="H196" s="101" t="str">
        <f>VLOOKUP(Table1[[#This Row],[The benefits provided by my district meet my needs. ]],Key!$A$44:$B$49,2,FALSE)</f>
        <v>Not Applicable</v>
      </c>
      <c r="I196" s="101" t="str">
        <f>VLOOKUP(Table1[[#This Row],[Someone seems to care about me at work. ]],Key!$A$44:$B$49,2,FALSE)</f>
        <v>Not Applicable</v>
      </c>
      <c r="J196" s="101" t="str">
        <f>VLOOKUP(Table1[[#This Row],[I have the materials and resources needed to do my job well. ]],Key!$A$44:$B$49,2,FALSE)</f>
        <v>Not Applicable</v>
      </c>
      <c r="K196" s="101" t="str">
        <f>VLOOKUP(Table1[[#This Row],[Most days, I have a manageable workload.]],Key!$A$44:$B$49,2,FALSE)</f>
        <v>Not Applicable</v>
      </c>
      <c r="L196" s="101" t="str">
        <f>VLOOKUP(Table1[[#This Row],[I have the training and skills I need to do my best at work.]],Key!$A$44:$B$49,2,FALSE)</f>
        <v>Not Applicable</v>
      </c>
      <c r="M196" s="101" t="str">
        <f>VLOOKUP(Table1[[#This Row],[I understand how my daily work contributes to my school district’s mission. ]],Key!$A$44:$B$49,2,FALSE)</f>
        <v>Not Applicable</v>
      </c>
      <c r="N196" s="101" t="str">
        <f>VLOOKUP(Table1[[#This Row],[My district’s mission and values are reflected in the actions of district leaders.]],Key!$A$44:$B$49,2,FALSE)</f>
        <v>Not Applicable</v>
      </c>
      <c r="O196" s="101" t="str">
        <f>VLOOKUP(Table1[[#This Row],[My district’s mission and values are reflected in the actions of school leaders.]],Key!$A$44:$B$49,2,FALSE)</f>
        <v>Not Applicable</v>
      </c>
      <c r="P196" s="101" t="str">
        <f>VLOOKUP(Table1[[#This Row],[I am treated fairly by district leaders.]],Key!$A$44:$B$49,2,FALSE)</f>
        <v>Not Applicable</v>
      </c>
      <c r="Q196" s="101" t="str">
        <f>VLOOKUP(Table1[[#This Row],[I am treated fairly by school leaders.]],Key!$A$44:$B$49,2,FALSE)</f>
        <v>Not Applicable</v>
      </c>
      <c r="R196" s="101" t="str">
        <f>VLOOKUP(Table1[[#This Row],[I am treated fairly by my colleagues.]],Key!$A$44:$B$49,2,FALSE)</f>
        <v>Not Applicable</v>
      </c>
      <c r="S196" s="101" t="str">
        <f>VLOOKUP(Table1[[#This Row],[I have ownership and control over my work.]],Key!$A$44:$B$49,2,FALSE)</f>
        <v>Not Applicable</v>
      </c>
      <c r="T196" s="101" t="str">
        <f>VLOOKUP(Table1[[#This Row],[My opinions are heard and valued by district leaders.]],Key!$A$44:$B$49,2,FALSE)</f>
        <v>Not Applicable</v>
      </c>
      <c r="U196" s="101" t="str">
        <f>VLOOKUP(Table1[[#This Row],[My opinions are heard and valued by school leaders.]],Key!$A$44:$B$49,2,FALSE)</f>
        <v>Not Applicable</v>
      </c>
      <c r="V196" s="101" t="str">
        <f>VLOOKUP(Table1[[#This Row],[In my current role, I get to do what I do best every day.]],Key!$A$44:$B$49,2,FALSE)</f>
        <v>Not Applicable</v>
      </c>
      <c r="W196" s="101" t="str">
        <f>VLOOKUP(Table1[[#This Row],[District staff are recognized for excellent work by district leaders.]],Key!$A$44:$B$49,2,FALSE)</f>
        <v>Not Applicable</v>
      </c>
      <c r="X196" s="101" t="str">
        <f>VLOOKUP(Table1[[#This Row],[District staff are recognized for excellent work by school leaders.]],Key!$A$44:$B$49,2,FALSE)</f>
        <v>Not Applicable</v>
      </c>
      <c r="Y196" s="101" t="str">
        <f>VLOOKUP(Table1[[#This Row],[I feel valued for my work as a district employee.]],Key!$A$44:$B$49,2,FALSE)</f>
        <v>Not Applicable</v>
      </c>
      <c r="Z196" s="101" t="str">
        <f>VLOOKUP(Table1[[#This Row],[In the past week, I’ve received recognition for doing my job well.]],Key!$A$44:$B$49,2,FALSE)</f>
        <v>Not Applicable</v>
      </c>
      <c r="AA196" s="101" t="str">
        <f>VLOOKUP(Table1[[#This Row],[In the past year, my district has provided opportunities for me to learn and grow as a district employee. ]],Key!$A$44:$B$49,2,FALSE)</f>
        <v>Not Applicable</v>
      </c>
      <c r="AB196" s="101" t="str">
        <f>VLOOKUP(Table1[[#This Row],[My direct supervisor supports my career aspirations and goals.]],Key!$A$44:$B$49,2,FALSE)</f>
        <v>Not Applicable</v>
      </c>
      <c r="AC196" s="101" t="str">
        <f>VLOOKUP(Table1[[#This Row],[I see a path for professional advancement in my district.]],Key!$A$44:$B$49,2,FALSE)</f>
        <v>Not Applicable</v>
      </c>
    </row>
    <row r="197" spans="1:29" ht="13.75" thickBot="1" x14ac:dyDescent="0.75">
      <c r="A197" s="5">
        <v>195</v>
      </c>
      <c r="B197" s="65" t="e">
        <f>Table1[[#This Row],[School Number]]</f>
        <v>#N/A</v>
      </c>
      <c r="C197" s="134">
        <f>Table1[[#This Row],[School Name]]</f>
        <v>0</v>
      </c>
      <c r="D197" s="101" t="str">
        <f>VLOOKUP(Table1[[#This Row],[How would you rate your overall satisfaction level with: My School District]],Key!$A$36:$B$41,2,FALSE)</f>
        <v>Not Applicable</v>
      </c>
      <c r="E197" s="101" t="str">
        <f>VLOOKUP(Table1[[#This Row],[How would you rate your overall satisfaction level with: My School]],Key!$A$36:$B$41,2,FALSE)</f>
        <v>Not Applicable</v>
      </c>
      <c r="F197" s="101" t="str">
        <f>VLOOKUP(Table1[[#This Row],[District leadership has communicated clear actions they will take in response to previous staff survey results.]],Key!$A$44:$B$49,2,FALSE)</f>
        <v>Not Applicable</v>
      </c>
      <c r="G197" s="101" t="str">
        <f>VLOOKUP(Table1[[#This Row],[I feel safe at school.]],Key!$A$44:$B$49,2,FALSE)</f>
        <v>Not Applicable</v>
      </c>
      <c r="H197" s="101" t="str">
        <f>VLOOKUP(Table1[[#This Row],[The benefits provided by my district meet my needs. ]],Key!$A$44:$B$49,2,FALSE)</f>
        <v>Not Applicable</v>
      </c>
      <c r="I197" s="101" t="str">
        <f>VLOOKUP(Table1[[#This Row],[Someone seems to care about me at work. ]],Key!$A$44:$B$49,2,FALSE)</f>
        <v>Not Applicable</v>
      </c>
      <c r="J197" s="101" t="str">
        <f>VLOOKUP(Table1[[#This Row],[I have the materials and resources needed to do my job well. ]],Key!$A$44:$B$49,2,FALSE)</f>
        <v>Not Applicable</v>
      </c>
      <c r="K197" s="101" t="str">
        <f>VLOOKUP(Table1[[#This Row],[Most days, I have a manageable workload.]],Key!$A$44:$B$49,2,FALSE)</f>
        <v>Not Applicable</v>
      </c>
      <c r="L197" s="101" t="str">
        <f>VLOOKUP(Table1[[#This Row],[I have the training and skills I need to do my best at work.]],Key!$A$44:$B$49,2,FALSE)</f>
        <v>Not Applicable</v>
      </c>
      <c r="M197" s="101" t="str">
        <f>VLOOKUP(Table1[[#This Row],[I understand how my daily work contributes to my school district’s mission. ]],Key!$A$44:$B$49,2,FALSE)</f>
        <v>Not Applicable</v>
      </c>
      <c r="N197" s="101" t="str">
        <f>VLOOKUP(Table1[[#This Row],[My district’s mission and values are reflected in the actions of district leaders.]],Key!$A$44:$B$49,2,FALSE)</f>
        <v>Not Applicable</v>
      </c>
      <c r="O197" s="101" t="str">
        <f>VLOOKUP(Table1[[#This Row],[My district’s mission and values are reflected in the actions of school leaders.]],Key!$A$44:$B$49,2,FALSE)</f>
        <v>Not Applicable</v>
      </c>
      <c r="P197" s="101" t="str">
        <f>VLOOKUP(Table1[[#This Row],[I am treated fairly by district leaders.]],Key!$A$44:$B$49,2,FALSE)</f>
        <v>Not Applicable</v>
      </c>
      <c r="Q197" s="101" t="str">
        <f>VLOOKUP(Table1[[#This Row],[I am treated fairly by school leaders.]],Key!$A$44:$B$49,2,FALSE)</f>
        <v>Not Applicable</v>
      </c>
      <c r="R197" s="101" t="str">
        <f>VLOOKUP(Table1[[#This Row],[I am treated fairly by my colleagues.]],Key!$A$44:$B$49,2,FALSE)</f>
        <v>Not Applicable</v>
      </c>
      <c r="S197" s="101" t="str">
        <f>VLOOKUP(Table1[[#This Row],[I have ownership and control over my work.]],Key!$A$44:$B$49,2,FALSE)</f>
        <v>Not Applicable</v>
      </c>
      <c r="T197" s="101" t="str">
        <f>VLOOKUP(Table1[[#This Row],[My opinions are heard and valued by district leaders.]],Key!$A$44:$B$49,2,FALSE)</f>
        <v>Not Applicable</v>
      </c>
      <c r="U197" s="101" t="str">
        <f>VLOOKUP(Table1[[#This Row],[My opinions are heard and valued by school leaders.]],Key!$A$44:$B$49,2,FALSE)</f>
        <v>Not Applicable</v>
      </c>
      <c r="V197" s="101" t="str">
        <f>VLOOKUP(Table1[[#This Row],[In my current role, I get to do what I do best every day.]],Key!$A$44:$B$49,2,FALSE)</f>
        <v>Not Applicable</v>
      </c>
      <c r="W197" s="101" t="str">
        <f>VLOOKUP(Table1[[#This Row],[District staff are recognized for excellent work by district leaders.]],Key!$A$44:$B$49,2,FALSE)</f>
        <v>Not Applicable</v>
      </c>
      <c r="X197" s="101" t="str">
        <f>VLOOKUP(Table1[[#This Row],[District staff are recognized for excellent work by school leaders.]],Key!$A$44:$B$49,2,FALSE)</f>
        <v>Not Applicable</v>
      </c>
      <c r="Y197" s="101" t="str">
        <f>VLOOKUP(Table1[[#This Row],[I feel valued for my work as a district employee.]],Key!$A$44:$B$49,2,FALSE)</f>
        <v>Not Applicable</v>
      </c>
      <c r="Z197" s="101" t="str">
        <f>VLOOKUP(Table1[[#This Row],[In the past week, I’ve received recognition for doing my job well.]],Key!$A$44:$B$49,2,FALSE)</f>
        <v>Not Applicable</v>
      </c>
      <c r="AA197" s="101" t="str">
        <f>VLOOKUP(Table1[[#This Row],[In the past year, my district has provided opportunities for me to learn and grow as a district employee. ]],Key!$A$44:$B$49,2,FALSE)</f>
        <v>Not Applicable</v>
      </c>
      <c r="AB197" s="101" t="str">
        <f>VLOOKUP(Table1[[#This Row],[My direct supervisor supports my career aspirations and goals.]],Key!$A$44:$B$49,2,FALSE)</f>
        <v>Not Applicable</v>
      </c>
      <c r="AC197" s="101" t="str">
        <f>VLOOKUP(Table1[[#This Row],[I see a path for professional advancement in my district.]],Key!$A$44:$B$49,2,FALSE)</f>
        <v>Not Applicable</v>
      </c>
    </row>
    <row r="198" spans="1:29" ht="13.75" thickBot="1" x14ac:dyDescent="0.75">
      <c r="A198" s="5">
        <v>196</v>
      </c>
      <c r="B198" s="65" t="e">
        <f>Table1[[#This Row],[School Number]]</f>
        <v>#N/A</v>
      </c>
      <c r="C198" s="134">
        <f>Table1[[#This Row],[School Name]]</f>
        <v>0</v>
      </c>
      <c r="D198" s="101" t="str">
        <f>VLOOKUP(Table1[[#This Row],[How would you rate your overall satisfaction level with: My School District]],Key!$A$36:$B$41,2,FALSE)</f>
        <v>Not Applicable</v>
      </c>
      <c r="E198" s="101" t="str">
        <f>VLOOKUP(Table1[[#This Row],[How would you rate your overall satisfaction level with: My School]],Key!$A$36:$B$41,2,FALSE)</f>
        <v>Not Applicable</v>
      </c>
      <c r="F198" s="101" t="str">
        <f>VLOOKUP(Table1[[#This Row],[District leadership has communicated clear actions they will take in response to previous staff survey results.]],Key!$A$44:$B$49,2,FALSE)</f>
        <v>Not Applicable</v>
      </c>
      <c r="G198" s="101" t="str">
        <f>VLOOKUP(Table1[[#This Row],[I feel safe at school.]],Key!$A$44:$B$49,2,FALSE)</f>
        <v>Not Applicable</v>
      </c>
      <c r="H198" s="101" t="str">
        <f>VLOOKUP(Table1[[#This Row],[The benefits provided by my district meet my needs. ]],Key!$A$44:$B$49,2,FALSE)</f>
        <v>Not Applicable</v>
      </c>
      <c r="I198" s="101" t="str">
        <f>VLOOKUP(Table1[[#This Row],[Someone seems to care about me at work. ]],Key!$A$44:$B$49,2,FALSE)</f>
        <v>Not Applicable</v>
      </c>
      <c r="J198" s="101" t="str">
        <f>VLOOKUP(Table1[[#This Row],[I have the materials and resources needed to do my job well. ]],Key!$A$44:$B$49,2,FALSE)</f>
        <v>Not Applicable</v>
      </c>
      <c r="K198" s="101" t="str">
        <f>VLOOKUP(Table1[[#This Row],[Most days, I have a manageable workload.]],Key!$A$44:$B$49,2,FALSE)</f>
        <v>Not Applicable</v>
      </c>
      <c r="L198" s="101" t="str">
        <f>VLOOKUP(Table1[[#This Row],[I have the training and skills I need to do my best at work.]],Key!$A$44:$B$49,2,FALSE)</f>
        <v>Not Applicable</v>
      </c>
      <c r="M198" s="101" t="str">
        <f>VLOOKUP(Table1[[#This Row],[I understand how my daily work contributes to my school district’s mission. ]],Key!$A$44:$B$49,2,FALSE)</f>
        <v>Not Applicable</v>
      </c>
      <c r="N198" s="101" t="str">
        <f>VLOOKUP(Table1[[#This Row],[My district’s mission and values are reflected in the actions of district leaders.]],Key!$A$44:$B$49,2,FALSE)</f>
        <v>Not Applicable</v>
      </c>
      <c r="O198" s="101" t="str">
        <f>VLOOKUP(Table1[[#This Row],[My district’s mission and values are reflected in the actions of school leaders.]],Key!$A$44:$B$49,2,FALSE)</f>
        <v>Not Applicable</v>
      </c>
      <c r="P198" s="101" t="str">
        <f>VLOOKUP(Table1[[#This Row],[I am treated fairly by district leaders.]],Key!$A$44:$B$49,2,FALSE)</f>
        <v>Not Applicable</v>
      </c>
      <c r="Q198" s="101" t="str">
        <f>VLOOKUP(Table1[[#This Row],[I am treated fairly by school leaders.]],Key!$A$44:$B$49,2,FALSE)</f>
        <v>Not Applicable</v>
      </c>
      <c r="R198" s="101" t="str">
        <f>VLOOKUP(Table1[[#This Row],[I am treated fairly by my colleagues.]],Key!$A$44:$B$49,2,FALSE)</f>
        <v>Not Applicable</v>
      </c>
      <c r="S198" s="101" t="str">
        <f>VLOOKUP(Table1[[#This Row],[I have ownership and control over my work.]],Key!$A$44:$B$49,2,FALSE)</f>
        <v>Not Applicable</v>
      </c>
      <c r="T198" s="101" t="str">
        <f>VLOOKUP(Table1[[#This Row],[My opinions are heard and valued by district leaders.]],Key!$A$44:$B$49,2,FALSE)</f>
        <v>Not Applicable</v>
      </c>
      <c r="U198" s="101" t="str">
        <f>VLOOKUP(Table1[[#This Row],[My opinions are heard and valued by school leaders.]],Key!$A$44:$B$49,2,FALSE)</f>
        <v>Not Applicable</v>
      </c>
      <c r="V198" s="101" t="str">
        <f>VLOOKUP(Table1[[#This Row],[In my current role, I get to do what I do best every day.]],Key!$A$44:$B$49,2,FALSE)</f>
        <v>Not Applicable</v>
      </c>
      <c r="W198" s="101" t="str">
        <f>VLOOKUP(Table1[[#This Row],[District staff are recognized for excellent work by district leaders.]],Key!$A$44:$B$49,2,FALSE)</f>
        <v>Not Applicable</v>
      </c>
      <c r="X198" s="101" t="str">
        <f>VLOOKUP(Table1[[#This Row],[District staff are recognized for excellent work by school leaders.]],Key!$A$44:$B$49,2,FALSE)</f>
        <v>Not Applicable</v>
      </c>
      <c r="Y198" s="101" t="str">
        <f>VLOOKUP(Table1[[#This Row],[I feel valued for my work as a district employee.]],Key!$A$44:$B$49,2,FALSE)</f>
        <v>Not Applicable</v>
      </c>
      <c r="Z198" s="101" t="str">
        <f>VLOOKUP(Table1[[#This Row],[In the past week, I’ve received recognition for doing my job well.]],Key!$A$44:$B$49,2,FALSE)</f>
        <v>Not Applicable</v>
      </c>
      <c r="AA198" s="101" t="str">
        <f>VLOOKUP(Table1[[#This Row],[In the past year, my district has provided opportunities for me to learn and grow as a district employee. ]],Key!$A$44:$B$49,2,FALSE)</f>
        <v>Not Applicable</v>
      </c>
      <c r="AB198" s="101" t="str">
        <f>VLOOKUP(Table1[[#This Row],[My direct supervisor supports my career aspirations and goals.]],Key!$A$44:$B$49,2,FALSE)</f>
        <v>Not Applicable</v>
      </c>
      <c r="AC198" s="101" t="str">
        <f>VLOOKUP(Table1[[#This Row],[I see a path for professional advancement in my district.]],Key!$A$44:$B$49,2,FALSE)</f>
        <v>Not Applicable</v>
      </c>
    </row>
    <row r="199" spans="1:29" ht="13.75" thickBot="1" x14ac:dyDescent="0.75">
      <c r="A199" s="5">
        <v>197</v>
      </c>
      <c r="B199" s="65" t="e">
        <f>Table1[[#This Row],[School Number]]</f>
        <v>#N/A</v>
      </c>
      <c r="C199" s="134">
        <f>Table1[[#This Row],[School Name]]</f>
        <v>0</v>
      </c>
      <c r="D199" s="101" t="str">
        <f>VLOOKUP(Table1[[#This Row],[How would you rate your overall satisfaction level with: My School District]],Key!$A$36:$B$41,2,FALSE)</f>
        <v>Not Applicable</v>
      </c>
      <c r="E199" s="101" t="str">
        <f>VLOOKUP(Table1[[#This Row],[How would you rate your overall satisfaction level with: My School]],Key!$A$36:$B$41,2,FALSE)</f>
        <v>Not Applicable</v>
      </c>
      <c r="F199" s="101" t="str">
        <f>VLOOKUP(Table1[[#This Row],[District leadership has communicated clear actions they will take in response to previous staff survey results.]],Key!$A$44:$B$49,2,FALSE)</f>
        <v>Not Applicable</v>
      </c>
      <c r="G199" s="101" t="str">
        <f>VLOOKUP(Table1[[#This Row],[I feel safe at school.]],Key!$A$44:$B$49,2,FALSE)</f>
        <v>Not Applicable</v>
      </c>
      <c r="H199" s="101" t="str">
        <f>VLOOKUP(Table1[[#This Row],[The benefits provided by my district meet my needs. ]],Key!$A$44:$B$49,2,FALSE)</f>
        <v>Not Applicable</v>
      </c>
      <c r="I199" s="101" t="str">
        <f>VLOOKUP(Table1[[#This Row],[Someone seems to care about me at work. ]],Key!$A$44:$B$49,2,FALSE)</f>
        <v>Not Applicable</v>
      </c>
      <c r="J199" s="101" t="str">
        <f>VLOOKUP(Table1[[#This Row],[I have the materials and resources needed to do my job well. ]],Key!$A$44:$B$49,2,FALSE)</f>
        <v>Not Applicable</v>
      </c>
      <c r="K199" s="101" t="str">
        <f>VLOOKUP(Table1[[#This Row],[Most days, I have a manageable workload.]],Key!$A$44:$B$49,2,FALSE)</f>
        <v>Not Applicable</v>
      </c>
      <c r="L199" s="101" t="str">
        <f>VLOOKUP(Table1[[#This Row],[I have the training and skills I need to do my best at work.]],Key!$A$44:$B$49,2,FALSE)</f>
        <v>Not Applicable</v>
      </c>
      <c r="M199" s="101" t="str">
        <f>VLOOKUP(Table1[[#This Row],[I understand how my daily work contributes to my school district’s mission. ]],Key!$A$44:$B$49,2,FALSE)</f>
        <v>Not Applicable</v>
      </c>
      <c r="N199" s="101" t="str">
        <f>VLOOKUP(Table1[[#This Row],[My district’s mission and values are reflected in the actions of district leaders.]],Key!$A$44:$B$49,2,FALSE)</f>
        <v>Not Applicable</v>
      </c>
      <c r="O199" s="101" t="str">
        <f>VLOOKUP(Table1[[#This Row],[My district’s mission and values are reflected in the actions of school leaders.]],Key!$A$44:$B$49,2,FALSE)</f>
        <v>Not Applicable</v>
      </c>
      <c r="P199" s="101" t="str">
        <f>VLOOKUP(Table1[[#This Row],[I am treated fairly by district leaders.]],Key!$A$44:$B$49,2,FALSE)</f>
        <v>Not Applicable</v>
      </c>
      <c r="Q199" s="101" t="str">
        <f>VLOOKUP(Table1[[#This Row],[I am treated fairly by school leaders.]],Key!$A$44:$B$49,2,FALSE)</f>
        <v>Not Applicable</v>
      </c>
      <c r="R199" s="101" t="str">
        <f>VLOOKUP(Table1[[#This Row],[I am treated fairly by my colleagues.]],Key!$A$44:$B$49,2,FALSE)</f>
        <v>Not Applicable</v>
      </c>
      <c r="S199" s="101" t="str">
        <f>VLOOKUP(Table1[[#This Row],[I have ownership and control over my work.]],Key!$A$44:$B$49,2,FALSE)</f>
        <v>Not Applicable</v>
      </c>
      <c r="T199" s="101" t="str">
        <f>VLOOKUP(Table1[[#This Row],[My opinions are heard and valued by district leaders.]],Key!$A$44:$B$49,2,FALSE)</f>
        <v>Not Applicable</v>
      </c>
      <c r="U199" s="101" t="str">
        <f>VLOOKUP(Table1[[#This Row],[My opinions are heard and valued by school leaders.]],Key!$A$44:$B$49,2,FALSE)</f>
        <v>Not Applicable</v>
      </c>
      <c r="V199" s="101" t="str">
        <f>VLOOKUP(Table1[[#This Row],[In my current role, I get to do what I do best every day.]],Key!$A$44:$B$49,2,FALSE)</f>
        <v>Not Applicable</v>
      </c>
      <c r="W199" s="101" t="str">
        <f>VLOOKUP(Table1[[#This Row],[District staff are recognized for excellent work by district leaders.]],Key!$A$44:$B$49,2,FALSE)</f>
        <v>Not Applicable</v>
      </c>
      <c r="X199" s="101" t="str">
        <f>VLOOKUP(Table1[[#This Row],[District staff are recognized for excellent work by school leaders.]],Key!$A$44:$B$49,2,FALSE)</f>
        <v>Not Applicable</v>
      </c>
      <c r="Y199" s="101" t="str">
        <f>VLOOKUP(Table1[[#This Row],[I feel valued for my work as a district employee.]],Key!$A$44:$B$49,2,FALSE)</f>
        <v>Not Applicable</v>
      </c>
      <c r="Z199" s="101" t="str">
        <f>VLOOKUP(Table1[[#This Row],[In the past week, I’ve received recognition for doing my job well.]],Key!$A$44:$B$49,2,FALSE)</f>
        <v>Not Applicable</v>
      </c>
      <c r="AA199" s="101" t="str">
        <f>VLOOKUP(Table1[[#This Row],[In the past year, my district has provided opportunities for me to learn and grow as a district employee. ]],Key!$A$44:$B$49,2,FALSE)</f>
        <v>Not Applicable</v>
      </c>
      <c r="AB199" s="101" t="str">
        <f>VLOOKUP(Table1[[#This Row],[My direct supervisor supports my career aspirations and goals.]],Key!$A$44:$B$49,2,FALSE)</f>
        <v>Not Applicable</v>
      </c>
      <c r="AC199" s="101" t="str">
        <f>VLOOKUP(Table1[[#This Row],[I see a path for professional advancement in my district.]],Key!$A$44:$B$49,2,FALSE)</f>
        <v>Not Applicable</v>
      </c>
    </row>
    <row r="200" spans="1:29" ht="13.75" thickBot="1" x14ac:dyDescent="0.75">
      <c r="A200" s="5">
        <v>198</v>
      </c>
      <c r="B200" s="65" t="e">
        <f>Table1[[#This Row],[School Number]]</f>
        <v>#N/A</v>
      </c>
      <c r="C200" s="134">
        <f>Table1[[#This Row],[School Name]]</f>
        <v>0</v>
      </c>
      <c r="D200" s="101" t="str">
        <f>VLOOKUP(Table1[[#This Row],[How would you rate your overall satisfaction level with: My School District]],Key!$A$36:$B$41,2,FALSE)</f>
        <v>Not Applicable</v>
      </c>
      <c r="E200" s="101" t="str">
        <f>VLOOKUP(Table1[[#This Row],[How would you rate your overall satisfaction level with: My School]],Key!$A$36:$B$41,2,FALSE)</f>
        <v>Not Applicable</v>
      </c>
      <c r="F200" s="101" t="str">
        <f>VLOOKUP(Table1[[#This Row],[District leadership has communicated clear actions they will take in response to previous staff survey results.]],Key!$A$44:$B$49,2,FALSE)</f>
        <v>Not Applicable</v>
      </c>
      <c r="G200" s="101" t="str">
        <f>VLOOKUP(Table1[[#This Row],[I feel safe at school.]],Key!$A$44:$B$49,2,FALSE)</f>
        <v>Not Applicable</v>
      </c>
      <c r="H200" s="101" t="str">
        <f>VLOOKUP(Table1[[#This Row],[The benefits provided by my district meet my needs. ]],Key!$A$44:$B$49,2,FALSE)</f>
        <v>Not Applicable</v>
      </c>
      <c r="I200" s="101" t="str">
        <f>VLOOKUP(Table1[[#This Row],[Someone seems to care about me at work. ]],Key!$A$44:$B$49,2,FALSE)</f>
        <v>Not Applicable</v>
      </c>
      <c r="J200" s="101" t="str">
        <f>VLOOKUP(Table1[[#This Row],[I have the materials and resources needed to do my job well. ]],Key!$A$44:$B$49,2,FALSE)</f>
        <v>Not Applicable</v>
      </c>
      <c r="K200" s="101" t="str">
        <f>VLOOKUP(Table1[[#This Row],[Most days, I have a manageable workload.]],Key!$A$44:$B$49,2,FALSE)</f>
        <v>Not Applicable</v>
      </c>
      <c r="L200" s="101" t="str">
        <f>VLOOKUP(Table1[[#This Row],[I have the training and skills I need to do my best at work.]],Key!$A$44:$B$49,2,FALSE)</f>
        <v>Not Applicable</v>
      </c>
      <c r="M200" s="101" t="str">
        <f>VLOOKUP(Table1[[#This Row],[I understand how my daily work contributes to my school district’s mission. ]],Key!$A$44:$B$49,2,FALSE)</f>
        <v>Not Applicable</v>
      </c>
      <c r="N200" s="101" t="str">
        <f>VLOOKUP(Table1[[#This Row],[My district’s mission and values are reflected in the actions of district leaders.]],Key!$A$44:$B$49,2,FALSE)</f>
        <v>Not Applicable</v>
      </c>
      <c r="O200" s="101" t="str">
        <f>VLOOKUP(Table1[[#This Row],[My district’s mission and values are reflected in the actions of school leaders.]],Key!$A$44:$B$49,2,FALSE)</f>
        <v>Not Applicable</v>
      </c>
      <c r="P200" s="101" t="str">
        <f>VLOOKUP(Table1[[#This Row],[I am treated fairly by district leaders.]],Key!$A$44:$B$49,2,FALSE)</f>
        <v>Not Applicable</v>
      </c>
      <c r="Q200" s="101" t="str">
        <f>VLOOKUP(Table1[[#This Row],[I am treated fairly by school leaders.]],Key!$A$44:$B$49,2,FALSE)</f>
        <v>Not Applicable</v>
      </c>
      <c r="R200" s="101" t="str">
        <f>VLOOKUP(Table1[[#This Row],[I am treated fairly by my colleagues.]],Key!$A$44:$B$49,2,FALSE)</f>
        <v>Not Applicable</v>
      </c>
      <c r="S200" s="101" t="str">
        <f>VLOOKUP(Table1[[#This Row],[I have ownership and control over my work.]],Key!$A$44:$B$49,2,FALSE)</f>
        <v>Not Applicable</v>
      </c>
      <c r="T200" s="101" t="str">
        <f>VLOOKUP(Table1[[#This Row],[My opinions are heard and valued by district leaders.]],Key!$A$44:$B$49,2,FALSE)</f>
        <v>Not Applicable</v>
      </c>
      <c r="U200" s="101" t="str">
        <f>VLOOKUP(Table1[[#This Row],[My opinions are heard and valued by school leaders.]],Key!$A$44:$B$49,2,FALSE)</f>
        <v>Not Applicable</v>
      </c>
      <c r="V200" s="101" t="str">
        <f>VLOOKUP(Table1[[#This Row],[In my current role, I get to do what I do best every day.]],Key!$A$44:$B$49,2,FALSE)</f>
        <v>Not Applicable</v>
      </c>
      <c r="W200" s="101" t="str">
        <f>VLOOKUP(Table1[[#This Row],[District staff are recognized for excellent work by district leaders.]],Key!$A$44:$B$49,2,FALSE)</f>
        <v>Not Applicable</v>
      </c>
      <c r="X200" s="101" t="str">
        <f>VLOOKUP(Table1[[#This Row],[District staff are recognized for excellent work by school leaders.]],Key!$A$44:$B$49,2,FALSE)</f>
        <v>Not Applicable</v>
      </c>
      <c r="Y200" s="101" t="str">
        <f>VLOOKUP(Table1[[#This Row],[I feel valued for my work as a district employee.]],Key!$A$44:$B$49,2,FALSE)</f>
        <v>Not Applicable</v>
      </c>
      <c r="Z200" s="101" t="str">
        <f>VLOOKUP(Table1[[#This Row],[In the past week, I’ve received recognition for doing my job well.]],Key!$A$44:$B$49,2,FALSE)</f>
        <v>Not Applicable</v>
      </c>
      <c r="AA200" s="101" t="str">
        <f>VLOOKUP(Table1[[#This Row],[In the past year, my district has provided opportunities for me to learn and grow as a district employee. ]],Key!$A$44:$B$49,2,FALSE)</f>
        <v>Not Applicable</v>
      </c>
      <c r="AB200" s="101" t="str">
        <f>VLOOKUP(Table1[[#This Row],[My direct supervisor supports my career aspirations and goals.]],Key!$A$44:$B$49,2,FALSE)</f>
        <v>Not Applicable</v>
      </c>
      <c r="AC200" s="101" t="str">
        <f>VLOOKUP(Table1[[#This Row],[I see a path for professional advancement in my district.]],Key!$A$44:$B$49,2,FALSE)</f>
        <v>Not Applicable</v>
      </c>
    </row>
    <row r="201" spans="1:29" ht="13.75" thickBot="1" x14ac:dyDescent="0.75">
      <c r="A201" s="5">
        <v>199</v>
      </c>
      <c r="B201" s="65" t="e">
        <f>Table1[[#This Row],[School Number]]</f>
        <v>#N/A</v>
      </c>
      <c r="C201" s="134">
        <f>Table1[[#This Row],[School Name]]</f>
        <v>0</v>
      </c>
      <c r="D201" s="101" t="str">
        <f>VLOOKUP(Table1[[#This Row],[How would you rate your overall satisfaction level with: My School District]],Key!$A$36:$B$41,2,FALSE)</f>
        <v>Not Applicable</v>
      </c>
      <c r="E201" s="101" t="str">
        <f>VLOOKUP(Table1[[#This Row],[How would you rate your overall satisfaction level with: My School]],Key!$A$36:$B$41,2,FALSE)</f>
        <v>Not Applicable</v>
      </c>
      <c r="F201" s="101" t="str">
        <f>VLOOKUP(Table1[[#This Row],[District leadership has communicated clear actions they will take in response to previous staff survey results.]],Key!$A$44:$B$49,2,FALSE)</f>
        <v>Not Applicable</v>
      </c>
      <c r="G201" s="101" t="str">
        <f>VLOOKUP(Table1[[#This Row],[I feel safe at school.]],Key!$A$44:$B$49,2,FALSE)</f>
        <v>Not Applicable</v>
      </c>
      <c r="H201" s="101" t="str">
        <f>VLOOKUP(Table1[[#This Row],[The benefits provided by my district meet my needs. ]],Key!$A$44:$B$49,2,FALSE)</f>
        <v>Not Applicable</v>
      </c>
      <c r="I201" s="101" t="str">
        <f>VLOOKUP(Table1[[#This Row],[Someone seems to care about me at work. ]],Key!$A$44:$B$49,2,FALSE)</f>
        <v>Not Applicable</v>
      </c>
      <c r="J201" s="101" t="str">
        <f>VLOOKUP(Table1[[#This Row],[I have the materials and resources needed to do my job well. ]],Key!$A$44:$B$49,2,FALSE)</f>
        <v>Not Applicable</v>
      </c>
      <c r="K201" s="101" t="str">
        <f>VLOOKUP(Table1[[#This Row],[Most days, I have a manageable workload.]],Key!$A$44:$B$49,2,FALSE)</f>
        <v>Not Applicable</v>
      </c>
      <c r="L201" s="101" t="str">
        <f>VLOOKUP(Table1[[#This Row],[I have the training and skills I need to do my best at work.]],Key!$A$44:$B$49,2,FALSE)</f>
        <v>Not Applicable</v>
      </c>
      <c r="M201" s="101" t="str">
        <f>VLOOKUP(Table1[[#This Row],[I understand how my daily work contributes to my school district’s mission. ]],Key!$A$44:$B$49,2,FALSE)</f>
        <v>Not Applicable</v>
      </c>
      <c r="N201" s="101" t="str">
        <f>VLOOKUP(Table1[[#This Row],[My district’s mission and values are reflected in the actions of district leaders.]],Key!$A$44:$B$49,2,FALSE)</f>
        <v>Not Applicable</v>
      </c>
      <c r="O201" s="101" t="str">
        <f>VLOOKUP(Table1[[#This Row],[My district’s mission and values are reflected in the actions of school leaders.]],Key!$A$44:$B$49,2,FALSE)</f>
        <v>Not Applicable</v>
      </c>
      <c r="P201" s="101" t="str">
        <f>VLOOKUP(Table1[[#This Row],[I am treated fairly by district leaders.]],Key!$A$44:$B$49,2,FALSE)</f>
        <v>Not Applicable</v>
      </c>
      <c r="Q201" s="101" t="str">
        <f>VLOOKUP(Table1[[#This Row],[I am treated fairly by school leaders.]],Key!$A$44:$B$49,2,FALSE)</f>
        <v>Not Applicable</v>
      </c>
      <c r="R201" s="101" t="str">
        <f>VLOOKUP(Table1[[#This Row],[I am treated fairly by my colleagues.]],Key!$A$44:$B$49,2,FALSE)</f>
        <v>Not Applicable</v>
      </c>
      <c r="S201" s="101" t="str">
        <f>VLOOKUP(Table1[[#This Row],[I have ownership and control over my work.]],Key!$A$44:$B$49,2,FALSE)</f>
        <v>Not Applicable</v>
      </c>
      <c r="T201" s="101" t="str">
        <f>VLOOKUP(Table1[[#This Row],[My opinions are heard and valued by district leaders.]],Key!$A$44:$B$49,2,FALSE)</f>
        <v>Not Applicable</v>
      </c>
      <c r="U201" s="101" t="str">
        <f>VLOOKUP(Table1[[#This Row],[My opinions are heard and valued by school leaders.]],Key!$A$44:$B$49,2,FALSE)</f>
        <v>Not Applicable</v>
      </c>
      <c r="V201" s="101" t="str">
        <f>VLOOKUP(Table1[[#This Row],[In my current role, I get to do what I do best every day.]],Key!$A$44:$B$49,2,FALSE)</f>
        <v>Not Applicable</v>
      </c>
      <c r="W201" s="101" t="str">
        <f>VLOOKUP(Table1[[#This Row],[District staff are recognized for excellent work by district leaders.]],Key!$A$44:$B$49,2,FALSE)</f>
        <v>Not Applicable</v>
      </c>
      <c r="X201" s="101" t="str">
        <f>VLOOKUP(Table1[[#This Row],[District staff are recognized for excellent work by school leaders.]],Key!$A$44:$B$49,2,FALSE)</f>
        <v>Not Applicable</v>
      </c>
      <c r="Y201" s="101" t="str">
        <f>VLOOKUP(Table1[[#This Row],[I feel valued for my work as a district employee.]],Key!$A$44:$B$49,2,FALSE)</f>
        <v>Not Applicable</v>
      </c>
      <c r="Z201" s="101" t="str">
        <f>VLOOKUP(Table1[[#This Row],[In the past week, I’ve received recognition for doing my job well.]],Key!$A$44:$B$49,2,FALSE)</f>
        <v>Not Applicable</v>
      </c>
      <c r="AA201" s="101" t="str">
        <f>VLOOKUP(Table1[[#This Row],[In the past year, my district has provided opportunities for me to learn and grow as a district employee. ]],Key!$A$44:$B$49,2,FALSE)</f>
        <v>Not Applicable</v>
      </c>
      <c r="AB201" s="101" t="str">
        <f>VLOOKUP(Table1[[#This Row],[My direct supervisor supports my career aspirations and goals.]],Key!$A$44:$B$49,2,FALSE)</f>
        <v>Not Applicable</v>
      </c>
      <c r="AC201" s="101" t="str">
        <f>VLOOKUP(Table1[[#This Row],[I see a path for professional advancement in my district.]],Key!$A$44:$B$49,2,FALSE)</f>
        <v>Not Applicable</v>
      </c>
    </row>
    <row r="202" spans="1:29" ht="13.75" thickBot="1" x14ac:dyDescent="0.75">
      <c r="A202" s="5">
        <v>200</v>
      </c>
      <c r="B202" s="65" t="e">
        <f>Table1[[#This Row],[School Number]]</f>
        <v>#N/A</v>
      </c>
      <c r="C202" s="134">
        <f>Table1[[#This Row],[School Name]]</f>
        <v>0</v>
      </c>
      <c r="D202" s="101" t="str">
        <f>VLOOKUP(Table1[[#This Row],[How would you rate your overall satisfaction level with: My School District]],Key!$A$36:$B$41,2,FALSE)</f>
        <v>Not Applicable</v>
      </c>
      <c r="E202" s="101" t="str">
        <f>VLOOKUP(Table1[[#This Row],[How would you rate your overall satisfaction level with: My School]],Key!$A$36:$B$41,2,FALSE)</f>
        <v>Not Applicable</v>
      </c>
      <c r="F202" s="101" t="str">
        <f>VLOOKUP(Table1[[#This Row],[District leadership has communicated clear actions they will take in response to previous staff survey results.]],Key!$A$44:$B$49,2,FALSE)</f>
        <v>Not Applicable</v>
      </c>
      <c r="G202" s="101" t="str">
        <f>VLOOKUP(Table1[[#This Row],[I feel safe at school.]],Key!$A$44:$B$49,2,FALSE)</f>
        <v>Not Applicable</v>
      </c>
      <c r="H202" s="101" t="str">
        <f>VLOOKUP(Table1[[#This Row],[The benefits provided by my district meet my needs. ]],Key!$A$44:$B$49,2,FALSE)</f>
        <v>Not Applicable</v>
      </c>
      <c r="I202" s="101" t="str">
        <f>VLOOKUP(Table1[[#This Row],[Someone seems to care about me at work. ]],Key!$A$44:$B$49,2,FALSE)</f>
        <v>Not Applicable</v>
      </c>
      <c r="J202" s="101" t="str">
        <f>VLOOKUP(Table1[[#This Row],[I have the materials and resources needed to do my job well. ]],Key!$A$44:$B$49,2,FALSE)</f>
        <v>Not Applicable</v>
      </c>
      <c r="K202" s="101" t="str">
        <f>VLOOKUP(Table1[[#This Row],[Most days, I have a manageable workload.]],Key!$A$44:$B$49,2,FALSE)</f>
        <v>Not Applicable</v>
      </c>
      <c r="L202" s="101" t="str">
        <f>VLOOKUP(Table1[[#This Row],[I have the training and skills I need to do my best at work.]],Key!$A$44:$B$49,2,FALSE)</f>
        <v>Not Applicable</v>
      </c>
      <c r="M202" s="101" t="str">
        <f>VLOOKUP(Table1[[#This Row],[I understand how my daily work contributes to my school district’s mission. ]],Key!$A$44:$B$49,2,FALSE)</f>
        <v>Not Applicable</v>
      </c>
      <c r="N202" s="101" t="str">
        <f>VLOOKUP(Table1[[#This Row],[My district’s mission and values are reflected in the actions of district leaders.]],Key!$A$44:$B$49,2,FALSE)</f>
        <v>Not Applicable</v>
      </c>
      <c r="O202" s="101" t="str">
        <f>VLOOKUP(Table1[[#This Row],[My district’s mission and values are reflected in the actions of school leaders.]],Key!$A$44:$B$49,2,FALSE)</f>
        <v>Not Applicable</v>
      </c>
      <c r="P202" s="101" t="str">
        <f>VLOOKUP(Table1[[#This Row],[I am treated fairly by district leaders.]],Key!$A$44:$B$49,2,FALSE)</f>
        <v>Not Applicable</v>
      </c>
      <c r="Q202" s="101" t="str">
        <f>VLOOKUP(Table1[[#This Row],[I am treated fairly by school leaders.]],Key!$A$44:$B$49,2,FALSE)</f>
        <v>Not Applicable</v>
      </c>
      <c r="R202" s="101" t="str">
        <f>VLOOKUP(Table1[[#This Row],[I am treated fairly by my colleagues.]],Key!$A$44:$B$49,2,FALSE)</f>
        <v>Not Applicable</v>
      </c>
      <c r="S202" s="101" t="str">
        <f>VLOOKUP(Table1[[#This Row],[I have ownership and control over my work.]],Key!$A$44:$B$49,2,FALSE)</f>
        <v>Not Applicable</v>
      </c>
      <c r="T202" s="101" t="str">
        <f>VLOOKUP(Table1[[#This Row],[My opinions are heard and valued by district leaders.]],Key!$A$44:$B$49,2,FALSE)</f>
        <v>Not Applicable</v>
      </c>
      <c r="U202" s="101" t="str">
        <f>VLOOKUP(Table1[[#This Row],[My opinions are heard and valued by school leaders.]],Key!$A$44:$B$49,2,FALSE)</f>
        <v>Not Applicable</v>
      </c>
      <c r="V202" s="101" t="str">
        <f>VLOOKUP(Table1[[#This Row],[In my current role, I get to do what I do best every day.]],Key!$A$44:$B$49,2,FALSE)</f>
        <v>Not Applicable</v>
      </c>
      <c r="W202" s="101" t="str">
        <f>VLOOKUP(Table1[[#This Row],[District staff are recognized for excellent work by district leaders.]],Key!$A$44:$B$49,2,FALSE)</f>
        <v>Not Applicable</v>
      </c>
      <c r="X202" s="101" t="str">
        <f>VLOOKUP(Table1[[#This Row],[District staff are recognized for excellent work by school leaders.]],Key!$A$44:$B$49,2,FALSE)</f>
        <v>Not Applicable</v>
      </c>
      <c r="Y202" s="101" t="str">
        <f>VLOOKUP(Table1[[#This Row],[I feel valued for my work as a district employee.]],Key!$A$44:$B$49,2,FALSE)</f>
        <v>Not Applicable</v>
      </c>
      <c r="Z202" s="101" t="str">
        <f>VLOOKUP(Table1[[#This Row],[In the past week, I’ve received recognition for doing my job well.]],Key!$A$44:$B$49,2,FALSE)</f>
        <v>Not Applicable</v>
      </c>
      <c r="AA202" s="101" t="str">
        <f>VLOOKUP(Table1[[#This Row],[In the past year, my district has provided opportunities for me to learn and grow as a district employee. ]],Key!$A$44:$B$49,2,FALSE)</f>
        <v>Not Applicable</v>
      </c>
      <c r="AB202" s="101" t="str">
        <f>VLOOKUP(Table1[[#This Row],[My direct supervisor supports my career aspirations and goals.]],Key!$A$44:$B$49,2,FALSE)</f>
        <v>Not Applicable</v>
      </c>
      <c r="AC202" s="101" t="str">
        <f>VLOOKUP(Table1[[#This Row],[I see a path for professional advancement in my district.]],Key!$A$44:$B$49,2,FALSE)</f>
        <v>Not Applicable</v>
      </c>
    </row>
  </sheetData>
  <mergeCells count="8">
    <mergeCell ref="A1:C1"/>
    <mergeCell ref="W1:Z1"/>
    <mergeCell ref="AA1:AC1"/>
    <mergeCell ref="S1:V1"/>
    <mergeCell ref="D1:F1"/>
    <mergeCell ref="G1:J1"/>
    <mergeCell ref="K1:M1"/>
    <mergeCell ref="N1:R1"/>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4" tint="-0.249977111117893"/>
  </sheetPr>
  <dimension ref="A1:AC202"/>
  <sheetViews>
    <sheetView topLeftCell="S1" zoomScale="90" zoomScaleNormal="80" workbookViewId="0">
      <selection activeCell="X18" sqref="X18"/>
    </sheetView>
  </sheetViews>
  <sheetFormatPr defaultColWidth="8.60546875" defaultRowHeight="12" x14ac:dyDescent="0.55000000000000004"/>
  <cols>
    <col min="1" max="1" width="15.8671875" style="5" customWidth="1"/>
    <col min="2" max="2" width="12.8671875" style="5" customWidth="1"/>
    <col min="3" max="3" width="24.390625" style="5" customWidth="1"/>
    <col min="4" max="5" width="24.390625" style="32" customWidth="1"/>
    <col min="6" max="18" width="24.390625" style="1" customWidth="1"/>
    <col min="19" max="19" width="22.73828125" customWidth="1"/>
    <col min="20" max="29" width="24.390625" style="1" customWidth="1"/>
    <col min="30" max="16384" width="8.60546875" style="1"/>
  </cols>
  <sheetData>
    <row r="1" spans="1:29" s="2" customFormat="1" ht="14" x14ac:dyDescent="0.55000000000000004">
      <c r="A1" s="174" t="s">
        <v>50</v>
      </c>
      <c r="B1" s="175"/>
      <c r="C1" s="176"/>
      <c r="D1" s="178" t="s">
        <v>0</v>
      </c>
      <c r="E1" s="179"/>
      <c r="F1" s="180"/>
      <c r="G1" s="178" t="s">
        <v>1</v>
      </c>
      <c r="H1" s="179"/>
      <c r="I1" s="179"/>
      <c r="J1" s="180"/>
      <c r="K1" s="177" t="s">
        <v>2</v>
      </c>
      <c r="L1" s="177"/>
      <c r="M1" s="177"/>
      <c r="N1" s="178" t="s">
        <v>51</v>
      </c>
      <c r="O1" s="179"/>
      <c r="P1" s="179"/>
      <c r="Q1" s="179"/>
      <c r="R1" s="180"/>
      <c r="S1" s="177" t="s">
        <v>4</v>
      </c>
      <c r="T1" s="177"/>
      <c r="U1" s="177"/>
      <c r="V1" s="177"/>
      <c r="W1" s="177" t="s">
        <v>5</v>
      </c>
      <c r="X1" s="177"/>
      <c r="Y1" s="177"/>
      <c r="Z1" s="177"/>
      <c r="AA1" s="177" t="s">
        <v>6</v>
      </c>
      <c r="AB1" s="177"/>
      <c r="AC1" s="177"/>
    </row>
    <row r="2" spans="1:29" s="4" customFormat="1" ht="81.95" customHeight="1" x14ac:dyDescent="0.55000000000000004">
      <c r="A2" s="3" t="s">
        <v>52</v>
      </c>
      <c r="B2" s="3" t="s">
        <v>53</v>
      </c>
      <c r="C2" s="3" t="s">
        <v>25</v>
      </c>
      <c r="D2" s="31" t="s">
        <v>54</v>
      </c>
      <c r="E2" s="31" t="s">
        <v>32</v>
      </c>
      <c r="F2" s="4" t="s">
        <v>87</v>
      </c>
      <c r="G2" s="4" t="s">
        <v>55</v>
      </c>
      <c r="H2" s="8" t="s">
        <v>56</v>
      </c>
      <c r="I2" s="4" t="s">
        <v>88</v>
      </c>
      <c r="J2" s="4" t="s">
        <v>57</v>
      </c>
      <c r="K2" s="4" t="s">
        <v>58</v>
      </c>
      <c r="L2" s="4" t="s">
        <v>59</v>
      </c>
      <c r="M2" s="4" t="s">
        <v>40</v>
      </c>
      <c r="N2" s="4" t="s">
        <v>60</v>
      </c>
      <c r="O2" s="4" t="s">
        <v>42</v>
      </c>
      <c r="P2" s="4" t="s">
        <v>61</v>
      </c>
      <c r="Q2" s="4" t="s">
        <v>44</v>
      </c>
      <c r="R2" s="4" t="s">
        <v>62</v>
      </c>
      <c r="S2" s="4" t="s">
        <v>89</v>
      </c>
      <c r="T2" s="4" t="s">
        <v>63</v>
      </c>
      <c r="U2" s="4" t="s">
        <v>46</v>
      </c>
      <c r="V2" s="4" t="s">
        <v>47</v>
      </c>
      <c r="W2" s="4" t="s">
        <v>90</v>
      </c>
      <c r="X2" s="4" t="s">
        <v>91</v>
      </c>
      <c r="Y2" s="4" t="s">
        <v>92</v>
      </c>
      <c r="Z2" s="4" t="s">
        <v>64</v>
      </c>
      <c r="AA2" s="4" t="s">
        <v>93</v>
      </c>
      <c r="AB2" s="4" t="s">
        <v>94</v>
      </c>
      <c r="AC2" s="4" t="s">
        <v>65</v>
      </c>
    </row>
    <row r="3" spans="1:29" x14ac:dyDescent="0.55000000000000004">
      <c r="A3" s="5">
        <v>1</v>
      </c>
      <c r="B3" s="62" t="e">
        <f>VLOOKUP(Table1[[#This Row],[School Name]], Key!$A$11:$B$33, 2, FALSE)</f>
        <v>#N/A</v>
      </c>
      <c r="C3" s="62"/>
      <c r="D3" s="62"/>
      <c r="E3" s="62"/>
      <c r="F3" s="62"/>
      <c r="G3" s="62"/>
      <c r="H3" s="62"/>
      <c r="I3" s="62"/>
      <c r="J3" s="62"/>
      <c r="K3" s="62"/>
      <c r="L3" s="62"/>
      <c r="M3" s="62"/>
      <c r="N3" s="62"/>
      <c r="O3" s="62"/>
      <c r="P3" s="62"/>
      <c r="Q3" s="62"/>
      <c r="R3" s="62"/>
      <c r="S3" s="62"/>
      <c r="T3" s="62"/>
      <c r="U3" s="62"/>
      <c r="V3" s="62"/>
      <c r="W3" s="62"/>
      <c r="X3" s="62"/>
      <c r="Y3" s="62"/>
      <c r="Z3" s="62"/>
      <c r="AA3" s="62"/>
      <c r="AB3" s="62"/>
      <c r="AC3" s="62"/>
    </row>
    <row r="4" spans="1:29" x14ac:dyDescent="0.55000000000000004">
      <c r="A4" s="5">
        <v>2</v>
      </c>
      <c r="B4" s="62" t="e">
        <f>VLOOKUP(Table1[[#This Row],[School Name]], Key!$A$11:$B$33, 2, FALSE)</f>
        <v>#N/A</v>
      </c>
      <c r="C4" s="62"/>
      <c r="D4" s="62"/>
      <c r="E4" s="62"/>
      <c r="F4" s="62"/>
      <c r="G4" s="62"/>
      <c r="H4" s="62"/>
      <c r="I4" s="62"/>
      <c r="J4" s="62"/>
      <c r="K4" s="62"/>
      <c r="L4" s="62"/>
      <c r="M4" s="62"/>
      <c r="N4" s="62"/>
      <c r="O4" s="62"/>
      <c r="P4" s="62"/>
      <c r="Q4" s="62"/>
      <c r="R4" s="62"/>
      <c r="S4" s="62"/>
      <c r="T4" s="62"/>
      <c r="U4" s="62"/>
      <c r="V4" s="62"/>
      <c r="W4" s="62"/>
      <c r="X4" s="62"/>
      <c r="Y4" s="62"/>
      <c r="Z4" s="62"/>
      <c r="AA4" s="62"/>
      <c r="AB4" s="62"/>
      <c r="AC4" s="62"/>
    </row>
    <row r="5" spans="1:29" x14ac:dyDescent="0.55000000000000004">
      <c r="A5" s="5">
        <v>3</v>
      </c>
      <c r="B5" s="62" t="e">
        <f>VLOOKUP(Table1[[#This Row],[School Name]], Key!$A$11:$B$33, 2, FALSE)</f>
        <v>#N/A</v>
      </c>
      <c r="C5" s="62"/>
      <c r="D5" s="62"/>
      <c r="E5" s="62"/>
      <c r="F5" s="62"/>
      <c r="G5" s="62"/>
      <c r="H5" s="62"/>
      <c r="I5" s="62"/>
      <c r="J5" s="62"/>
      <c r="K5" s="62"/>
      <c r="L5" s="62"/>
      <c r="M5" s="62"/>
      <c r="N5" s="62"/>
      <c r="O5" s="62"/>
      <c r="P5" s="62"/>
      <c r="Q5" s="62"/>
      <c r="R5" s="62"/>
      <c r="S5" s="62"/>
      <c r="T5" s="62"/>
      <c r="U5" s="62"/>
      <c r="V5" s="62"/>
      <c r="W5" s="62"/>
      <c r="X5" s="62"/>
      <c r="Y5" s="62"/>
      <c r="Z5" s="62"/>
      <c r="AA5" s="62"/>
      <c r="AB5" s="62"/>
      <c r="AC5" s="62"/>
    </row>
    <row r="6" spans="1:29" x14ac:dyDescent="0.55000000000000004">
      <c r="A6" s="5">
        <v>4</v>
      </c>
      <c r="B6" s="62" t="e">
        <f>VLOOKUP(Table1[[#This Row],[School Name]], Key!$A$11:$B$33, 2, FALSE)</f>
        <v>#N/A</v>
      </c>
      <c r="C6" s="62"/>
      <c r="D6" s="62"/>
      <c r="E6" s="62"/>
      <c r="F6" s="62"/>
      <c r="G6" s="62"/>
      <c r="H6" s="62"/>
      <c r="I6" s="62"/>
      <c r="J6" s="62"/>
      <c r="K6" s="62"/>
      <c r="L6" s="62"/>
      <c r="M6" s="62"/>
      <c r="N6" s="62"/>
      <c r="O6" s="62"/>
      <c r="P6" s="62"/>
      <c r="Q6" s="62"/>
      <c r="R6" s="62"/>
      <c r="S6" s="62"/>
      <c r="T6" s="62"/>
      <c r="U6" s="62"/>
      <c r="V6" s="62"/>
      <c r="W6" s="62"/>
      <c r="X6" s="62"/>
      <c r="Y6" s="62"/>
      <c r="Z6" s="62"/>
      <c r="AA6" s="62"/>
      <c r="AB6" s="62"/>
      <c r="AC6" s="62"/>
    </row>
    <row r="7" spans="1:29" x14ac:dyDescent="0.55000000000000004">
      <c r="A7" s="5">
        <v>5</v>
      </c>
      <c r="B7" s="62" t="e">
        <f>VLOOKUP(Table1[[#This Row],[School Name]], Key!$A$11:$B$33, 2, FALSE)</f>
        <v>#N/A</v>
      </c>
      <c r="C7" s="62"/>
      <c r="D7" s="62"/>
      <c r="E7" s="62"/>
      <c r="F7" s="62"/>
      <c r="G7" s="62"/>
      <c r="H7" s="62"/>
      <c r="I7" s="62"/>
      <c r="J7" s="62"/>
      <c r="K7" s="62"/>
      <c r="L7" s="62"/>
      <c r="M7" s="62"/>
      <c r="N7" s="62"/>
      <c r="O7" s="62"/>
      <c r="P7" s="62"/>
      <c r="Q7" s="62"/>
      <c r="R7" s="62"/>
      <c r="S7" s="62"/>
      <c r="T7" s="62"/>
      <c r="U7" s="62"/>
      <c r="V7" s="62"/>
      <c r="W7" s="62"/>
      <c r="X7" s="62"/>
      <c r="Y7" s="62"/>
      <c r="Z7" s="62"/>
      <c r="AA7" s="62"/>
      <c r="AB7" s="62"/>
      <c r="AC7" s="62"/>
    </row>
    <row r="8" spans="1:29" x14ac:dyDescent="0.55000000000000004">
      <c r="A8" s="5">
        <v>6</v>
      </c>
      <c r="B8" s="62" t="e">
        <f>VLOOKUP(Table1[[#This Row],[School Name]], Key!$A$11:$B$33, 2, FALSE)</f>
        <v>#N/A</v>
      </c>
      <c r="C8" s="62"/>
      <c r="D8" s="62"/>
      <c r="E8" s="62"/>
      <c r="F8" s="62"/>
      <c r="G8" s="62"/>
      <c r="H8" s="62"/>
      <c r="I8" s="62"/>
      <c r="J8" s="62"/>
      <c r="K8" s="62"/>
      <c r="L8" s="62"/>
      <c r="M8" s="62"/>
      <c r="N8" s="62"/>
      <c r="O8" s="62"/>
      <c r="P8" s="62"/>
      <c r="Q8" s="62"/>
      <c r="R8" s="62"/>
      <c r="S8" s="62"/>
      <c r="T8" s="62"/>
      <c r="U8" s="62"/>
      <c r="V8" s="62"/>
      <c r="W8" s="62"/>
      <c r="X8" s="62"/>
      <c r="Y8" s="62"/>
      <c r="Z8" s="62"/>
      <c r="AA8" s="62"/>
      <c r="AB8" s="62"/>
      <c r="AC8" s="62"/>
    </row>
    <row r="9" spans="1:29" x14ac:dyDescent="0.55000000000000004">
      <c r="A9" s="5">
        <v>7</v>
      </c>
      <c r="B9" s="62" t="e">
        <f>VLOOKUP(Table1[[#This Row],[School Name]], Key!$A$11:$B$33, 2, FALSE)</f>
        <v>#N/A</v>
      </c>
      <c r="C9" s="62"/>
      <c r="D9" s="62"/>
      <c r="E9" s="62"/>
      <c r="F9" s="62"/>
      <c r="G9" s="62"/>
      <c r="H9" s="62"/>
      <c r="I9" s="62"/>
      <c r="J9" s="62"/>
      <c r="K9" s="62"/>
      <c r="L9" s="62"/>
      <c r="M9" s="62"/>
      <c r="N9" s="62"/>
      <c r="O9" s="62"/>
      <c r="P9" s="62"/>
      <c r="Q9" s="62"/>
      <c r="R9" s="62"/>
      <c r="S9" s="62"/>
      <c r="T9" s="62"/>
      <c r="U9" s="62"/>
      <c r="V9" s="62"/>
      <c r="W9" s="62"/>
      <c r="X9" s="62"/>
      <c r="Y9" s="62"/>
      <c r="Z9" s="62"/>
      <c r="AA9" s="62"/>
      <c r="AB9" s="62"/>
      <c r="AC9" s="62"/>
    </row>
    <row r="10" spans="1:29" x14ac:dyDescent="0.55000000000000004">
      <c r="A10" s="5">
        <v>8</v>
      </c>
      <c r="B10" s="62" t="e">
        <f>VLOOKUP(Table1[[#This Row],[School Name]], Key!$A$11:$B$33, 2, FALSE)</f>
        <v>#N/A</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row>
    <row r="11" spans="1:29" x14ac:dyDescent="0.55000000000000004">
      <c r="A11" s="5">
        <v>9</v>
      </c>
      <c r="B11" s="62" t="e">
        <f>VLOOKUP(Table1[[#This Row],[School Name]], Key!$A$11:$B$33, 2, FALSE)</f>
        <v>#N/A</v>
      </c>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row>
    <row r="12" spans="1:29" x14ac:dyDescent="0.55000000000000004">
      <c r="A12" s="5">
        <v>10</v>
      </c>
      <c r="B12" s="62" t="e">
        <f>VLOOKUP(Table1[[#This Row],[School Name]], Key!$A$11:$B$33, 2, FALSE)</f>
        <v>#N/A</v>
      </c>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row>
    <row r="13" spans="1:29" x14ac:dyDescent="0.55000000000000004">
      <c r="A13" s="5">
        <v>11</v>
      </c>
      <c r="B13" s="62" t="e">
        <f>VLOOKUP(Table1[[#This Row],[School Name]], Key!$A$11:$B$33, 2, FALSE)</f>
        <v>#N/A</v>
      </c>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row>
    <row r="14" spans="1:29" x14ac:dyDescent="0.55000000000000004">
      <c r="A14" s="5">
        <v>12</v>
      </c>
      <c r="B14" s="62" t="e">
        <f>VLOOKUP(Table1[[#This Row],[School Name]], Key!$A$11:$B$33, 2, FALSE)</f>
        <v>#N/A</v>
      </c>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row>
    <row r="15" spans="1:29" x14ac:dyDescent="0.55000000000000004">
      <c r="A15" s="5">
        <v>13</v>
      </c>
      <c r="B15" s="62" t="e">
        <f>VLOOKUP(Table1[[#This Row],[School Name]], Key!$A$11:$B$33, 2, FALSE)</f>
        <v>#N/A</v>
      </c>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1:29" x14ac:dyDescent="0.55000000000000004">
      <c r="A16" s="5">
        <v>14</v>
      </c>
      <c r="B16" s="62" t="e">
        <f>VLOOKUP(Table1[[#This Row],[School Name]], Key!$A$11:$B$33, 2, FALSE)</f>
        <v>#N/A</v>
      </c>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row>
    <row r="17" spans="1:29" x14ac:dyDescent="0.55000000000000004">
      <c r="A17" s="5">
        <v>15</v>
      </c>
      <c r="B17" s="62" t="e">
        <f>VLOOKUP(Table1[[#This Row],[School Name]], Key!$A$11:$B$33, 2, FALSE)</f>
        <v>#N/A</v>
      </c>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row>
    <row r="18" spans="1:29" x14ac:dyDescent="0.55000000000000004">
      <c r="A18" s="5">
        <v>16</v>
      </c>
      <c r="B18" s="62" t="e">
        <f>VLOOKUP(Table1[[#This Row],[School Name]], Key!$A$11:$B$33, 2, FALSE)</f>
        <v>#N/A</v>
      </c>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row>
    <row r="19" spans="1:29" x14ac:dyDescent="0.55000000000000004">
      <c r="A19" s="5">
        <v>17</v>
      </c>
      <c r="B19" s="62" t="e">
        <f>VLOOKUP(Table1[[#This Row],[School Name]], Key!$A$11:$B$33, 2, FALSE)</f>
        <v>#N/A</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row>
    <row r="20" spans="1:29" x14ac:dyDescent="0.55000000000000004">
      <c r="A20" s="5">
        <v>18</v>
      </c>
      <c r="B20" s="62" t="e">
        <f>VLOOKUP(Table1[[#This Row],[School Name]], Key!$A$11:$B$33, 2, FALSE)</f>
        <v>#N/A</v>
      </c>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row>
    <row r="21" spans="1:29" x14ac:dyDescent="0.55000000000000004">
      <c r="A21" s="5">
        <v>19</v>
      </c>
      <c r="B21" s="62" t="e">
        <f>VLOOKUP(Table1[[#This Row],[School Name]], Key!$A$11:$B$33, 2, FALSE)</f>
        <v>#N/A</v>
      </c>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row>
    <row r="22" spans="1:29" x14ac:dyDescent="0.55000000000000004">
      <c r="A22" s="5">
        <v>20</v>
      </c>
      <c r="B22" s="62" t="e">
        <f>VLOOKUP(Table1[[#This Row],[School Name]], Key!$A$11:$B$33, 2, FALSE)</f>
        <v>#N/A</v>
      </c>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row>
    <row r="23" spans="1:29" x14ac:dyDescent="0.55000000000000004">
      <c r="A23" s="5">
        <v>21</v>
      </c>
      <c r="B23" s="62" t="e">
        <f>VLOOKUP(Table1[[#This Row],[School Name]], Key!$A$11:$B$33, 2, FALSE)</f>
        <v>#N/A</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row>
    <row r="24" spans="1:29" x14ac:dyDescent="0.55000000000000004">
      <c r="A24" s="5">
        <v>22</v>
      </c>
      <c r="B24" s="62" t="e">
        <f>VLOOKUP(Table1[[#This Row],[School Name]], Key!$A$11:$B$33, 2, FALSE)</f>
        <v>#N/A</v>
      </c>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row>
    <row r="25" spans="1:29" x14ac:dyDescent="0.55000000000000004">
      <c r="A25" s="5">
        <v>23</v>
      </c>
      <c r="B25" s="62" t="e">
        <f>VLOOKUP(Table1[[#This Row],[School Name]], Key!$A$11:$B$33, 2, FALSE)</f>
        <v>#N/A</v>
      </c>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row>
    <row r="26" spans="1:29" x14ac:dyDescent="0.55000000000000004">
      <c r="A26" s="5">
        <v>24</v>
      </c>
      <c r="B26" s="62" t="e">
        <f>VLOOKUP(Table1[[#This Row],[School Name]], Key!$A$11:$B$33, 2, FALSE)</f>
        <v>#N/A</v>
      </c>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row>
    <row r="27" spans="1:29" x14ac:dyDescent="0.55000000000000004">
      <c r="A27" s="5">
        <v>25</v>
      </c>
      <c r="B27" s="62" t="e">
        <f>VLOOKUP(Table1[[#This Row],[School Name]], Key!$A$11:$B$33, 2, FALSE)</f>
        <v>#N/A</v>
      </c>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row>
    <row r="28" spans="1:29" x14ac:dyDescent="0.55000000000000004">
      <c r="A28" s="5">
        <v>26</v>
      </c>
      <c r="B28" s="62" t="e">
        <f>VLOOKUP(Table1[[#This Row],[School Name]], Key!$A$11:$B$33, 2, FALSE)</f>
        <v>#N/A</v>
      </c>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row>
    <row r="29" spans="1:29" x14ac:dyDescent="0.55000000000000004">
      <c r="A29" s="5">
        <v>27</v>
      </c>
      <c r="B29" s="62" t="e">
        <f>VLOOKUP(Table1[[#This Row],[School Name]], Key!$A$11:$B$33, 2, FALSE)</f>
        <v>#N/A</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row>
    <row r="30" spans="1:29" x14ac:dyDescent="0.55000000000000004">
      <c r="A30" s="5">
        <v>28</v>
      </c>
      <c r="B30" s="62" t="e">
        <f>VLOOKUP(Table1[[#This Row],[School Name]], Key!$A$11:$B$33, 2, FALSE)</f>
        <v>#N/A</v>
      </c>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row>
    <row r="31" spans="1:29" x14ac:dyDescent="0.55000000000000004">
      <c r="A31" s="5">
        <v>29</v>
      </c>
      <c r="B31" s="62" t="e">
        <f>VLOOKUP(Table1[[#This Row],[School Name]], Key!$A$11:$B$33, 2, FALSE)</f>
        <v>#N/A</v>
      </c>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row>
    <row r="32" spans="1:29" x14ac:dyDescent="0.55000000000000004">
      <c r="A32" s="5">
        <v>30</v>
      </c>
      <c r="B32" s="62" t="e">
        <f>VLOOKUP(Table1[[#This Row],[School Name]], Key!$A$11:$B$33, 2, FALSE)</f>
        <v>#N/A</v>
      </c>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row>
    <row r="33" spans="1:29" x14ac:dyDescent="0.55000000000000004">
      <c r="A33" s="5">
        <v>31</v>
      </c>
      <c r="B33" s="62" t="e">
        <f>VLOOKUP(Table1[[#This Row],[School Name]], Key!$A$11:$B$33, 2, FALSE)</f>
        <v>#N/A</v>
      </c>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row>
    <row r="34" spans="1:29" x14ac:dyDescent="0.55000000000000004">
      <c r="A34" s="5">
        <v>32</v>
      </c>
      <c r="B34" s="62" t="e">
        <f>VLOOKUP(Table1[[#This Row],[School Name]], Key!$A$11:$B$33, 2, FALSE)</f>
        <v>#N/A</v>
      </c>
      <c r="C34" s="17"/>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row>
    <row r="35" spans="1:29" x14ac:dyDescent="0.55000000000000004">
      <c r="A35" s="5">
        <v>33</v>
      </c>
      <c r="B35" s="62" t="e">
        <f>VLOOKUP(Table1[[#This Row],[School Name]], Key!$A$11:$B$33, 2, FALSE)</f>
        <v>#N/A</v>
      </c>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row>
    <row r="36" spans="1:29" x14ac:dyDescent="0.55000000000000004">
      <c r="A36" s="5">
        <v>34</v>
      </c>
      <c r="B36" s="62" t="e">
        <f>VLOOKUP(Table1[[#This Row],[School Name]], Key!$A$11:$B$33, 2, FALSE)</f>
        <v>#N/A</v>
      </c>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row>
    <row r="37" spans="1:29" x14ac:dyDescent="0.55000000000000004">
      <c r="A37" s="5">
        <v>35</v>
      </c>
      <c r="B37" s="62" t="e">
        <f>VLOOKUP(Table1[[#This Row],[School Name]], Key!$A$11:$B$33, 2, FALSE)</f>
        <v>#N/A</v>
      </c>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row>
    <row r="38" spans="1:29" x14ac:dyDescent="0.55000000000000004">
      <c r="A38" s="5">
        <v>36</v>
      </c>
      <c r="B38" s="62" t="e">
        <f>VLOOKUP(Table1[[#This Row],[School Name]], Key!$A$11:$B$33, 2, FALSE)</f>
        <v>#N/A</v>
      </c>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row>
    <row r="39" spans="1:29" x14ac:dyDescent="0.55000000000000004">
      <c r="A39" s="5">
        <v>37</v>
      </c>
      <c r="B39" s="62" t="e">
        <f>VLOOKUP(Table1[[#This Row],[School Name]], Key!$A$11:$B$33, 2, FALSE)</f>
        <v>#N/A</v>
      </c>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row>
    <row r="40" spans="1:29" x14ac:dyDescent="0.55000000000000004">
      <c r="A40" s="5">
        <v>38</v>
      </c>
      <c r="B40" s="62" t="e">
        <f>VLOOKUP(Table1[[#This Row],[School Name]], Key!$A$11:$B$33, 2, FALSE)</f>
        <v>#N/A</v>
      </c>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row>
    <row r="41" spans="1:29" x14ac:dyDescent="0.55000000000000004">
      <c r="A41" s="5">
        <v>39</v>
      </c>
      <c r="B41" s="62" t="e">
        <f>VLOOKUP(Table1[[#This Row],[School Name]], Key!$A$11:$B$33, 2, FALSE)</f>
        <v>#N/A</v>
      </c>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row>
    <row r="42" spans="1:29" x14ac:dyDescent="0.55000000000000004">
      <c r="A42" s="5">
        <v>40</v>
      </c>
      <c r="B42" s="62" t="e">
        <f>VLOOKUP(Table1[[#This Row],[School Name]], Key!$A$11:$B$33, 2, FALSE)</f>
        <v>#N/A</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row>
    <row r="43" spans="1:29" x14ac:dyDescent="0.55000000000000004">
      <c r="A43" s="5">
        <v>41</v>
      </c>
      <c r="B43" s="62" t="e">
        <f>VLOOKUP(Table1[[#This Row],[School Name]], Key!$A$11:$B$33, 2, FALSE)</f>
        <v>#N/A</v>
      </c>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row>
    <row r="44" spans="1:29" x14ac:dyDescent="0.55000000000000004">
      <c r="A44" s="5">
        <v>42</v>
      </c>
      <c r="B44" s="62" t="e">
        <f>VLOOKUP(Table1[[#This Row],[School Name]], Key!$A$11:$B$33, 2, FALSE)</f>
        <v>#N/A</v>
      </c>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row>
    <row r="45" spans="1:29" x14ac:dyDescent="0.55000000000000004">
      <c r="A45" s="5">
        <v>43</v>
      </c>
      <c r="B45" s="62" t="e">
        <f>VLOOKUP(Table1[[#This Row],[School Name]], Key!$A$11:$B$33, 2, FALSE)</f>
        <v>#N/A</v>
      </c>
      <c r="C45" s="17"/>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row>
    <row r="46" spans="1:29" x14ac:dyDescent="0.55000000000000004">
      <c r="A46" s="5">
        <v>44</v>
      </c>
      <c r="B46" s="62" t="e">
        <f>VLOOKUP(Table1[[#This Row],[School Name]], Key!$A$11:$B$33, 2, FALSE)</f>
        <v>#N/A</v>
      </c>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row>
    <row r="47" spans="1:29" x14ac:dyDescent="0.55000000000000004">
      <c r="A47" s="5">
        <v>45</v>
      </c>
      <c r="B47" s="62" t="e">
        <f>VLOOKUP(Table1[[#This Row],[School Name]], Key!$A$11:$B$33, 2, FALSE)</f>
        <v>#N/A</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row>
    <row r="48" spans="1:29" x14ac:dyDescent="0.55000000000000004">
      <c r="A48" s="5">
        <v>46</v>
      </c>
      <c r="B48" s="62" t="e">
        <f>VLOOKUP(Table1[[#This Row],[School Name]], Key!$A$11:$B$33, 2, FALSE)</f>
        <v>#N/A</v>
      </c>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row>
    <row r="49" spans="1:29" x14ac:dyDescent="0.55000000000000004">
      <c r="A49" s="5">
        <v>47</v>
      </c>
      <c r="B49" s="62" t="e">
        <f>VLOOKUP(Table1[[#This Row],[School Name]], Key!$A$11:$B$33, 2, FALSE)</f>
        <v>#N/A</v>
      </c>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row>
    <row r="50" spans="1:29" x14ac:dyDescent="0.55000000000000004">
      <c r="A50" s="5">
        <v>48</v>
      </c>
      <c r="B50" s="62" t="e">
        <f>VLOOKUP(Table1[[#This Row],[School Name]], Key!$A$11:$B$33, 2, FALSE)</f>
        <v>#N/A</v>
      </c>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row>
    <row r="51" spans="1:29" x14ac:dyDescent="0.55000000000000004">
      <c r="A51" s="5">
        <v>49</v>
      </c>
      <c r="B51" s="62" t="e">
        <f>VLOOKUP(Table1[[#This Row],[School Name]], Key!$A$11:$B$33, 2, FALSE)</f>
        <v>#N/A</v>
      </c>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row>
    <row r="52" spans="1:29" x14ac:dyDescent="0.55000000000000004">
      <c r="A52" s="5">
        <v>50</v>
      </c>
      <c r="B52" s="62" t="e">
        <f>VLOOKUP(Table1[[#This Row],[School Name]], Key!$A$11:$B$33, 2, FALSE)</f>
        <v>#N/A</v>
      </c>
      <c r="C52" s="17"/>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row>
    <row r="53" spans="1:29" x14ac:dyDescent="0.55000000000000004">
      <c r="A53" s="5">
        <v>51</v>
      </c>
      <c r="B53" s="62" t="e">
        <f>VLOOKUP(Table1[[#This Row],[School Name]], Key!$A$11:$B$33, 2, FALSE)</f>
        <v>#N/A</v>
      </c>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row>
    <row r="54" spans="1:29" x14ac:dyDescent="0.55000000000000004">
      <c r="A54" s="5">
        <v>52</v>
      </c>
      <c r="B54" s="62" t="e">
        <f>VLOOKUP(Table1[[#This Row],[School Name]], Key!$A$11:$B$33, 2, FALSE)</f>
        <v>#N/A</v>
      </c>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row>
    <row r="55" spans="1:29" x14ac:dyDescent="0.55000000000000004">
      <c r="A55" s="5">
        <v>53</v>
      </c>
      <c r="B55" s="62" t="e">
        <f>VLOOKUP(Table1[[#This Row],[School Name]], Key!$A$11:$B$33, 2, FALSE)</f>
        <v>#N/A</v>
      </c>
      <c r="C55" s="17"/>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row>
    <row r="56" spans="1:29" x14ac:dyDescent="0.55000000000000004">
      <c r="A56" s="5">
        <v>54</v>
      </c>
      <c r="B56" s="62" t="e">
        <f>VLOOKUP(Table1[[#This Row],[School Name]], Key!$A$11:$B$33, 2, FALSE)</f>
        <v>#N/A</v>
      </c>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row>
    <row r="57" spans="1:29" x14ac:dyDescent="0.55000000000000004">
      <c r="A57" s="5">
        <v>55</v>
      </c>
      <c r="B57" s="62" t="e">
        <f>VLOOKUP(Table1[[#This Row],[School Name]], Key!$A$11:$B$33, 2, FALSE)</f>
        <v>#N/A</v>
      </c>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row>
    <row r="58" spans="1:29" x14ac:dyDescent="0.55000000000000004">
      <c r="A58" s="5">
        <v>56</v>
      </c>
      <c r="B58" s="62" t="e">
        <f>VLOOKUP(Table1[[#This Row],[School Name]], Key!$A$11:$B$33, 2, FALSE)</f>
        <v>#N/A</v>
      </c>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row>
    <row r="59" spans="1:29" x14ac:dyDescent="0.55000000000000004">
      <c r="A59" s="5">
        <v>57</v>
      </c>
      <c r="B59" s="62" t="e">
        <f>VLOOKUP(Table1[[#This Row],[School Name]], Key!$A$11:$B$33, 2, FALSE)</f>
        <v>#N/A</v>
      </c>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row>
    <row r="60" spans="1:29" x14ac:dyDescent="0.55000000000000004">
      <c r="A60" s="5">
        <v>58</v>
      </c>
      <c r="B60" s="62" t="e">
        <f>VLOOKUP(Table1[[#This Row],[School Name]], Key!$A$11:$B$33, 2, FALSE)</f>
        <v>#N/A</v>
      </c>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row>
    <row r="61" spans="1:29" x14ac:dyDescent="0.55000000000000004">
      <c r="A61" s="5">
        <v>59</v>
      </c>
      <c r="B61" s="62" t="e">
        <f>VLOOKUP(Table1[[#This Row],[School Name]], Key!$A$11:$B$33, 2, FALSE)</f>
        <v>#N/A</v>
      </c>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row>
    <row r="62" spans="1:29" x14ac:dyDescent="0.55000000000000004">
      <c r="A62" s="5">
        <v>60</v>
      </c>
      <c r="B62" s="62" t="e">
        <f>VLOOKUP(Table1[[#This Row],[School Name]], Key!$A$11:$B$33, 2, FALSE)</f>
        <v>#N/A</v>
      </c>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row>
    <row r="63" spans="1:29" x14ac:dyDescent="0.55000000000000004">
      <c r="A63" s="5">
        <v>61</v>
      </c>
      <c r="B63" s="62" t="e">
        <f>VLOOKUP(Table1[[#This Row],[School Name]], Key!$A$11:$B$33, 2, FALSE)</f>
        <v>#N/A</v>
      </c>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row>
    <row r="64" spans="1:29" x14ac:dyDescent="0.55000000000000004">
      <c r="A64" s="5">
        <v>62</v>
      </c>
      <c r="B64" s="62" t="e">
        <f>VLOOKUP(Table1[[#This Row],[School Name]], Key!$A$11:$B$33, 2, FALSE)</f>
        <v>#N/A</v>
      </c>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row>
    <row r="65" spans="1:29" x14ac:dyDescent="0.55000000000000004">
      <c r="A65" s="5">
        <v>63</v>
      </c>
      <c r="B65" s="62" t="e">
        <f>VLOOKUP(Table1[[#This Row],[School Name]], Key!$A$11:$B$33, 2, FALSE)</f>
        <v>#N/A</v>
      </c>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row>
    <row r="66" spans="1:29" x14ac:dyDescent="0.55000000000000004">
      <c r="A66" s="5">
        <v>64</v>
      </c>
      <c r="B66" s="62" t="e">
        <f>VLOOKUP(Table1[[#This Row],[School Name]], Key!$A$11:$B$33, 2, FALSE)</f>
        <v>#N/A</v>
      </c>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row>
    <row r="67" spans="1:29" x14ac:dyDescent="0.55000000000000004">
      <c r="A67" s="5">
        <v>65</v>
      </c>
      <c r="B67" s="62" t="e">
        <f>VLOOKUP(Table1[[#This Row],[School Name]], Key!$A$11:$B$33, 2, FALSE)</f>
        <v>#N/A</v>
      </c>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row>
    <row r="68" spans="1:29" x14ac:dyDescent="0.55000000000000004">
      <c r="A68" s="5">
        <v>66</v>
      </c>
      <c r="B68" s="62" t="e">
        <f>VLOOKUP(Table1[[#This Row],[School Name]], Key!$A$11:$B$33, 2, FALSE)</f>
        <v>#N/A</v>
      </c>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row>
    <row r="69" spans="1:29" x14ac:dyDescent="0.55000000000000004">
      <c r="A69" s="5">
        <v>67</v>
      </c>
      <c r="B69" s="62" t="e">
        <f>VLOOKUP(Table1[[#This Row],[School Name]], Key!$A$11:$B$33, 2, FALSE)</f>
        <v>#N/A</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row>
    <row r="70" spans="1:29" x14ac:dyDescent="0.55000000000000004">
      <c r="A70" s="5">
        <v>68</v>
      </c>
      <c r="B70" s="62" t="e">
        <f>VLOOKUP(Table1[[#This Row],[School Name]], Key!$A$11:$B$33, 2, FALSE)</f>
        <v>#N/A</v>
      </c>
      <c r="C70" s="17"/>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row>
    <row r="71" spans="1:29" x14ac:dyDescent="0.55000000000000004">
      <c r="A71" s="5">
        <v>69</v>
      </c>
      <c r="B71" s="62" t="e">
        <f>VLOOKUP(Table1[[#This Row],[School Name]], Key!$A$11:$B$33, 2, FALSE)</f>
        <v>#N/A</v>
      </c>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row>
    <row r="72" spans="1:29" x14ac:dyDescent="0.55000000000000004">
      <c r="A72" s="5">
        <v>70</v>
      </c>
      <c r="B72" s="62" t="e">
        <f>VLOOKUP(Table1[[#This Row],[School Name]], Key!$A$11:$B$33, 2, FALSE)</f>
        <v>#N/A</v>
      </c>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row>
    <row r="73" spans="1:29" x14ac:dyDescent="0.55000000000000004">
      <c r="A73" s="5">
        <v>71</v>
      </c>
      <c r="B73" s="62" t="e">
        <f>VLOOKUP(Table1[[#This Row],[School Name]], Key!$A$11:$B$33, 2, FALSE)</f>
        <v>#N/A</v>
      </c>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row>
    <row r="74" spans="1:29" x14ac:dyDescent="0.55000000000000004">
      <c r="A74" s="5">
        <v>72</v>
      </c>
      <c r="B74" s="62" t="e">
        <f>VLOOKUP(Table1[[#This Row],[School Name]], Key!$A$11:$B$33, 2, FALSE)</f>
        <v>#N/A</v>
      </c>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row>
    <row r="75" spans="1:29" x14ac:dyDescent="0.55000000000000004">
      <c r="A75" s="5">
        <v>73</v>
      </c>
      <c r="B75" s="62" t="e">
        <f>VLOOKUP(Table1[[#This Row],[School Name]], Key!$A$11:$B$33, 2, FALSE)</f>
        <v>#N/A</v>
      </c>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row>
    <row r="76" spans="1:29" x14ac:dyDescent="0.55000000000000004">
      <c r="A76" s="5">
        <v>74</v>
      </c>
      <c r="B76" s="62" t="e">
        <f>VLOOKUP(Table1[[#This Row],[School Name]], Key!$A$11:$B$33, 2, FALSE)</f>
        <v>#N/A</v>
      </c>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row>
    <row r="77" spans="1:29" x14ac:dyDescent="0.55000000000000004">
      <c r="A77" s="5">
        <v>75</v>
      </c>
      <c r="B77" s="62" t="e">
        <f>VLOOKUP(Table1[[#This Row],[School Name]], Key!$A$11:$B$33, 2, FALSE)</f>
        <v>#N/A</v>
      </c>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row>
    <row r="78" spans="1:29" x14ac:dyDescent="0.55000000000000004">
      <c r="A78" s="5">
        <v>76</v>
      </c>
      <c r="B78" s="62" t="e">
        <f>VLOOKUP(Table1[[#This Row],[School Name]], Key!$A$11:$B$33, 2, FALSE)</f>
        <v>#N/A</v>
      </c>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row>
    <row r="79" spans="1:29" x14ac:dyDescent="0.55000000000000004">
      <c r="A79" s="5">
        <v>77</v>
      </c>
      <c r="B79" s="62" t="e">
        <f>VLOOKUP(Table1[[#This Row],[School Name]], Key!$A$11:$B$33, 2, FALSE)</f>
        <v>#N/A</v>
      </c>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row>
    <row r="80" spans="1:29" x14ac:dyDescent="0.55000000000000004">
      <c r="A80" s="5">
        <v>78</v>
      </c>
      <c r="B80" s="62" t="e">
        <f>VLOOKUP(Table1[[#This Row],[School Name]], Key!$A$11:$B$33, 2, FALSE)</f>
        <v>#N/A</v>
      </c>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row>
    <row r="81" spans="1:29" x14ac:dyDescent="0.55000000000000004">
      <c r="A81" s="5">
        <v>79</v>
      </c>
      <c r="B81" s="62" t="e">
        <f>VLOOKUP(Table1[[#This Row],[School Name]], Key!$A$11:$B$33, 2, FALSE)</f>
        <v>#N/A</v>
      </c>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row>
    <row r="82" spans="1:29" ht="12.75" thickBot="1" x14ac:dyDescent="0.7">
      <c r="A82" s="5">
        <v>80</v>
      </c>
      <c r="B82" s="62" t="e">
        <f>VLOOKUP(Table1[[#This Row],[School Name]], Key!$A$11:$B$33, 2, FALSE)</f>
        <v>#N/A</v>
      </c>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row>
    <row r="83" spans="1:29" ht="13.75" thickBot="1" x14ac:dyDescent="0.75">
      <c r="A83" s="5">
        <v>81</v>
      </c>
      <c r="B83" s="62" t="e">
        <f>VLOOKUP(Table1[[#This Row],[School Name]], Key!$A$11:$B$33, 2, FALSE)</f>
        <v>#N/A</v>
      </c>
      <c r="C83" s="99"/>
      <c r="D83" s="100"/>
      <c r="E83" s="100"/>
      <c r="F83" s="101"/>
      <c r="G83" s="101"/>
      <c r="H83" s="101"/>
      <c r="I83" s="101"/>
      <c r="J83" s="101"/>
      <c r="K83" s="101"/>
      <c r="L83" s="101"/>
      <c r="M83" s="101"/>
      <c r="N83" s="101"/>
      <c r="O83" s="101"/>
      <c r="P83" s="101"/>
      <c r="Q83" s="101"/>
      <c r="R83" s="28"/>
      <c r="S83" s="101"/>
      <c r="T83" s="101"/>
      <c r="U83" s="101"/>
      <c r="V83" s="101"/>
      <c r="W83" s="101"/>
      <c r="X83" s="101"/>
      <c r="Y83" s="101"/>
      <c r="Z83" s="101"/>
      <c r="AA83" s="101"/>
      <c r="AB83" s="101"/>
      <c r="AC83" s="101"/>
    </row>
    <row r="84" spans="1:29" ht="13.75" thickBot="1" x14ac:dyDescent="0.75">
      <c r="A84" s="5">
        <v>82</v>
      </c>
      <c r="B84" s="62" t="e">
        <f>VLOOKUP(Table1[[#This Row],[School Name]], Key!$A$11:$B$33, 2, FALSE)</f>
        <v>#N/A</v>
      </c>
      <c r="C84" s="99"/>
      <c r="D84" s="100"/>
      <c r="E84" s="100"/>
      <c r="F84" s="101"/>
      <c r="G84" s="101"/>
      <c r="H84" s="101"/>
      <c r="I84" s="101"/>
      <c r="J84" s="101"/>
      <c r="K84" s="101"/>
      <c r="L84" s="101"/>
      <c r="M84" s="101"/>
      <c r="N84" s="101"/>
      <c r="O84" s="101"/>
      <c r="P84" s="101"/>
      <c r="Q84" s="101"/>
      <c r="R84" s="28"/>
      <c r="S84" s="101"/>
      <c r="T84" s="101"/>
      <c r="U84" s="101"/>
      <c r="V84" s="101"/>
      <c r="W84" s="101"/>
      <c r="X84" s="101"/>
      <c r="Y84" s="101"/>
      <c r="Z84" s="101"/>
      <c r="AA84" s="101"/>
      <c r="AB84" s="101"/>
      <c r="AC84" s="101"/>
    </row>
    <row r="85" spans="1:29" ht="13.75" thickBot="1" x14ac:dyDescent="0.75">
      <c r="A85" s="5">
        <v>83</v>
      </c>
      <c r="B85" s="62" t="e">
        <f>VLOOKUP(Table1[[#This Row],[School Name]], Key!$A$11:$B$33, 2, FALSE)</f>
        <v>#N/A</v>
      </c>
      <c r="C85" s="102"/>
      <c r="D85" s="103"/>
      <c r="E85" s="103"/>
      <c r="F85" s="104"/>
      <c r="G85" s="104"/>
      <c r="H85" s="104"/>
      <c r="I85" s="104"/>
      <c r="J85" s="104"/>
      <c r="K85" s="104"/>
      <c r="L85" s="104"/>
      <c r="M85" s="104"/>
      <c r="N85" s="104"/>
      <c r="O85" s="104"/>
      <c r="P85" s="104"/>
      <c r="Q85" s="104"/>
      <c r="R85" s="105"/>
      <c r="S85" s="104"/>
      <c r="T85" s="104"/>
      <c r="U85" s="104"/>
      <c r="V85" s="104"/>
      <c r="W85" s="104"/>
      <c r="X85" s="104"/>
      <c r="Y85" s="104"/>
      <c r="Z85" s="104"/>
      <c r="AA85" s="104"/>
      <c r="AB85" s="104"/>
      <c r="AC85" s="104"/>
    </row>
    <row r="86" spans="1:29" ht="13.75" thickBot="1" x14ac:dyDescent="0.75">
      <c r="A86" s="5">
        <v>84</v>
      </c>
      <c r="B86" s="62" t="e">
        <f>VLOOKUP(Table1[[#This Row],[School Name]], Key!$A$11:$B$33, 2, FALSE)</f>
        <v>#N/A</v>
      </c>
      <c r="C86" s="99"/>
      <c r="D86" s="100"/>
      <c r="E86" s="100"/>
      <c r="F86" s="101"/>
      <c r="G86" s="101"/>
      <c r="H86" s="101"/>
      <c r="I86" s="101"/>
      <c r="J86" s="101"/>
      <c r="K86" s="101"/>
      <c r="L86" s="101"/>
      <c r="M86" s="101"/>
      <c r="N86" s="101"/>
      <c r="O86" s="101"/>
      <c r="P86" s="101"/>
      <c r="Q86" s="101"/>
      <c r="R86" s="28"/>
      <c r="S86" s="101"/>
      <c r="T86" s="101"/>
      <c r="U86" s="101"/>
      <c r="V86" s="101"/>
      <c r="W86" s="101"/>
      <c r="X86" s="101"/>
      <c r="Y86" s="101"/>
      <c r="Z86" s="101"/>
      <c r="AA86" s="101"/>
      <c r="AB86" s="101"/>
      <c r="AC86" s="101"/>
    </row>
    <row r="87" spans="1:29" ht="13.75" thickBot="1" x14ac:dyDescent="0.75">
      <c r="A87" s="5">
        <v>85</v>
      </c>
      <c r="B87" s="62" t="e">
        <f>VLOOKUP(Table1[[#This Row],[School Name]], Key!$A$11:$B$33, 2, FALSE)</f>
        <v>#N/A</v>
      </c>
      <c r="C87" s="102"/>
      <c r="D87" s="103"/>
      <c r="E87" s="103"/>
      <c r="F87" s="104"/>
      <c r="G87" s="104"/>
      <c r="H87" s="104"/>
      <c r="I87" s="104"/>
      <c r="J87" s="104"/>
      <c r="K87" s="104"/>
      <c r="L87" s="104"/>
      <c r="M87" s="104"/>
      <c r="N87" s="104"/>
      <c r="O87" s="104"/>
      <c r="P87" s="104"/>
      <c r="Q87" s="104"/>
      <c r="R87" s="105"/>
      <c r="S87" s="104"/>
      <c r="T87" s="104"/>
      <c r="U87" s="104"/>
      <c r="V87" s="104"/>
      <c r="W87" s="104"/>
      <c r="X87" s="104"/>
      <c r="Y87" s="104"/>
      <c r="Z87" s="104"/>
      <c r="AA87" s="104"/>
      <c r="AB87" s="104"/>
      <c r="AC87" s="104"/>
    </row>
    <row r="88" spans="1:29" ht="13.75" thickBot="1" x14ac:dyDescent="0.75">
      <c r="A88" s="5">
        <v>86</v>
      </c>
      <c r="B88" s="62" t="e">
        <f>VLOOKUP(Table1[[#This Row],[School Name]], Key!$A$11:$B$33, 2, FALSE)</f>
        <v>#N/A</v>
      </c>
      <c r="C88" s="102"/>
      <c r="D88" s="103"/>
      <c r="E88" s="103"/>
      <c r="F88" s="104"/>
      <c r="G88" s="104"/>
      <c r="H88" s="104"/>
      <c r="I88" s="104"/>
      <c r="J88" s="104"/>
      <c r="K88" s="104"/>
      <c r="L88" s="104"/>
      <c r="M88" s="104"/>
      <c r="N88" s="104"/>
      <c r="O88" s="104"/>
      <c r="P88" s="104"/>
      <c r="Q88" s="104"/>
      <c r="R88" s="105"/>
      <c r="S88" s="104"/>
      <c r="T88" s="104"/>
      <c r="U88" s="104"/>
      <c r="V88" s="104"/>
      <c r="W88" s="104"/>
      <c r="X88" s="104"/>
      <c r="Y88" s="104"/>
      <c r="Z88" s="104"/>
      <c r="AA88" s="104"/>
      <c r="AB88" s="104"/>
      <c r="AC88" s="104"/>
    </row>
    <row r="89" spans="1:29" ht="13.75" thickBot="1" x14ac:dyDescent="0.75">
      <c r="A89" s="5">
        <v>87</v>
      </c>
      <c r="B89" s="62" t="e">
        <f>VLOOKUP(Table1[[#This Row],[School Name]], Key!$A$11:$B$33, 2, FALSE)</f>
        <v>#N/A</v>
      </c>
      <c r="C89" s="102"/>
      <c r="D89" s="103"/>
      <c r="E89" s="103"/>
      <c r="F89" s="104"/>
      <c r="G89" s="104"/>
      <c r="H89" s="104"/>
      <c r="I89" s="104"/>
      <c r="J89" s="104"/>
      <c r="K89" s="104"/>
      <c r="L89" s="104"/>
      <c r="M89" s="104"/>
      <c r="N89" s="104"/>
      <c r="O89" s="104"/>
      <c r="P89" s="104"/>
      <c r="Q89" s="104"/>
      <c r="R89" s="105"/>
      <c r="S89" s="104"/>
      <c r="T89" s="104"/>
      <c r="U89" s="104"/>
      <c r="V89" s="104"/>
      <c r="W89" s="104"/>
      <c r="X89" s="104"/>
      <c r="Y89" s="104"/>
      <c r="Z89" s="104"/>
      <c r="AA89" s="104"/>
      <c r="AB89" s="104"/>
      <c r="AC89" s="104"/>
    </row>
    <row r="90" spans="1:29" ht="13.75" thickBot="1" x14ac:dyDescent="0.75">
      <c r="A90" s="5">
        <v>88</v>
      </c>
      <c r="B90" s="62" t="e">
        <f>VLOOKUP(Table1[[#This Row],[School Name]], Key!$A$11:$B$33, 2, FALSE)</f>
        <v>#N/A</v>
      </c>
      <c r="C90" s="102"/>
      <c r="D90" s="103"/>
      <c r="E90" s="103"/>
      <c r="F90" s="104"/>
      <c r="G90" s="104"/>
      <c r="H90" s="104"/>
      <c r="I90" s="104"/>
      <c r="J90" s="104"/>
      <c r="K90" s="104"/>
      <c r="L90" s="104"/>
      <c r="M90" s="104"/>
      <c r="N90" s="104"/>
      <c r="O90" s="104"/>
      <c r="P90" s="104"/>
      <c r="Q90" s="104"/>
      <c r="R90" s="105"/>
      <c r="S90" s="104"/>
      <c r="T90" s="104"/>
      <c r="U90" s="104"/>
      <c r="V90" s="104"/>
      <c r="W90" s="104"/>
      <c r="X90" s="104"/>
      <c r="Y90" s="104"/>
      <c r="Z90" s="104"/>
      <c r="AA90" s="104"/>
      <c r="AB90" s="104"/>
      <c r="AC90" s="104"/>
    </row>
    <row r="91" spans="1:29" ht="13.75" thickBot="1" x14ac:dyDescent="0.75">
      <c r="A91" s="5">
        <v>89</v>
      </c>
      <c r="B91" s="62" t="e">
        <f>VLOOKUP(Table1[[#This Row],[School Name]], Key!$A$11:$B$33, 2, FALSE)</f>
        <v>#N/A</v>
      </c>
      <c r="C91" s="102"/>
      <c r="D91" s="103"/>
      <c r="E91" s="103"/>
      <c r="F91" s="104"/>
      <c r="G91" s="104"/>
      <c r="H91" s="104"/>
      <c r="I91" s="104"/>
      <c r="J91" s="104"/>
      <c r="K91" s="104"/>
      <c r="L91" s="104"/>
      <c r="M91" s="104"/>
      <c r="N91" s="104"/>
      <c r="O91" s="104"/>
      <c r="P91" s="104"/>
      <c r="Q91" s="104"/>
      <c r="R91" s="105"/>
      <c r="S91" s="104"/>
      <c r="T91" s="104"/>
      <c r="U91" s="104"/>
      <c r="V91" s="104"/>
      <c r="W91" s="104"/>
      <c r="X91" s="104"/>
      <c r="Y91" s="104"/>
      <c r="Z91" s="104"/>
      <c r="AA91" s="104"/>
      <c r="AB91" s="104"/>
      <c r="AC91" s="104"/>
    </row>
    <row r="92" spans="1:29" ht="13.75" thickBot="1" x14ac:dyDescent="0.75">
      <c r="A92" s="5">
        <v>90</v>
      </c>
      <c r="B92" s="62" t="e">
        <f>VLOOKUP(Table1[[#This Row],[School Name]], Key!$A$11:$B$33, 2, FALSE)</f>
        <v>#N/A</v>
      </c>
      <c r="C92" s="102"/>
      <c r="D92" s="103"/>
      <c r="E92" s="103"/>
      <c r="F92" s="104"/>
      <c r="G92" s="104"/>
      <c r="H92" s="104"/>
      <c r="I92" s="104"/>
      <c r="J92" s="104"/>
      <c r="K92" s="104"/>
      <c r="L92" s="104"/>
      <c r="M92" s="104"/>
      <c r="N92" s="104"/>
      <c r="O92" s="104"/>
      <c r="P92" s="104"/>
      <c r="Q92" s="104"/>
      <c r="R92" s="105"/>
      <c r="S92" s="104"/>
      <c r="T92" s="104"/>
      <c r="U92" s="104"/>
      <c r="V92" s="104"/>
      <c r="W92" s="104"/>
      <c r="X92" s="104"/>
      <c r="Y92" s="104"/>
      <c r="Z92" s="104"/>
      <c r="AA92" s="104"/>
      <c r="AB92" s="104"/>
      <c r="AC92" s="104"/>
    </row>
    <row r="93" spans="1:29" ht="13.75" thickBot="1" x14ac:dyDescent="0.75">
      <c r="A93" s="5">
        <v>91</v>
      </c>
      <c r="B93" s="62" t="e">
        <f>VLOOKUP(Table1[[#This Row],[School Name]], Key!$A$11:$B$33, 2, FALSE)</f>
        <v>#N/A</v>
      </c>
      <c r="C93" s="99"/>
      <c r="D93" s="100"/>
      <c r="E93" s="100"/>
      <c r="F93" s="101"/>
      <c r="G93" s="101"/>
      <c r="H93" s="101"/>
      <c r="I93" s="101"/>
      <c r="J93" s="101"/>
      <c r="K93" s="101"/>
      <c r="L93" s="101"/>
      <c r="M93" s="101"/>
      <c r="N93" s="101"/>
      <c r="O93" s="101"/>
      <c r="P93" s="101"/>
      <c r="Q93" s="101"/>
      <c r="R93" s="28"/>
      <c r="S93" s="101"/>
      <c r="T93" s="101"/>
      <c r="U93" s="101"/>
      <c r="V93" s="101"/>
      <c r="W93" s="101"/>
      <c r="X93" s="101"/>
      <c r="Y93" s="101"/>
      <c r="Z93" s="101"/>
      <c r="AA93" s="101"/>
      <c r="AB93" s="101"/>
      <c r="AC93" s="101"/>
    </row>
    <row r="94" spans="1:29" ht="13.75" thickBot="1" x14ac:dyDescent="0.75">
      <c r="A94" s="5">
        <v>92</v>
      </c>
      <c r="B94" s="62" t="e">
        <f>VLOOKUP(Table1[[#This Row],[School Name]], Key!$A$11:$B$33, 2, FALSE)</f>
        <v>#N/A</v>
      </c>
      <c r="C94" s="102"/>
      <c r="D94" s="103"/>
      <c r="E94" s="103"/>
      <c r="F94" s="104"/>
      <c r="G94" s="104"/>
      <c r="H94" s="104"/>
      <c r="I94" s="104"/>
      <c r="J94" s="104"/>
      <c r="K94" s="104"/>
      <c r="L94" s="104"/>
      <c r="M94" s="104"/>
      <c r="N94" s="104"/>
      <c r="O94" s="104"/>
      <c r="P94" s="104"/>
      <c r="Q94" s="104"/>
      <c r="R94" s="105"/>
      <c r="S94" s="104"/>
      <c r="T94" s="104"/>
      <c r="U94" s="104"/>
      <c r="V94" s="104"/>
      <c r="W94" s="104"/>
      <c r="X94" s="104"/>
      <c r="Y94" s="104"/>
      <c r="Z94" s="104"/>
      <c r="AA94" s="104"/>
      <c r="AB94" s="104"/>
      <c r="AC94" s="104"/>
    </row>
    <row r="95" spans="1:29" ht="13.75" thickBot="1" x14ac:dyDescent="0.75">
      <c r="A95" s="5">
        <v>93</v>
      </c>
      <c r="B95" s="62" t="e">
        <f>VLOOKUP(Table1[[#This Row],[School Name]], Key!$A$11:$B$33, 2, FALSE)</f>
        <v>#N/A</v>
      </c>
      <c r="C95" s="99"/>
      <c r="D95" s="100"/>
      <c r="E95" s="100"/>
      <c r="F95" s="101"/>
      <c r="G95" s="101"/>
      <c r="H95" s="101"/>
      <c r="I95" s="101"/>
      <c r="J95" s="101"/>
      <c r="K95" s="101"/>
      <c r="L95" s="101"/>
      <c r="M95" s="101"/>
      <c r="N95" s="101"/>
      <c r="O95" s="101"/>
      <c r="P95" s="101"/>
      <c r="Q95" s="101"/>
      <c r="R95" s="28"/>
      <c r="S95" s="101"/>
      <c r="T95" s="101"/>
      <c r="U95" s="101"/>
      <c r="V95" s="101"/>
      <c r="W95" s="101"/>
      <c r="X95" s="101"/>
      <c r="Y95" s="101"/>
      <c r="Z95" s="101"/>
      <c r="AA95" s="101"/>
      <c r="AB95" s="101"/>
      <c r="AC95" s="101"/>
    </row>
    <row r="96" spans="1:29" ht="13.75" thickBot="1" x14ac:dyDescent="0.75">
      <c r="A96" s="5">
        <v>94</v>
      </c>
      <c r="B96" s="62" t="e">
        <f>VLOOKUP(Table1[[#This Row],[School Name]], Key!$A$11:$B$33, 2, FALSE)</f>
        <v>#N/A</v>
      </c>
      <c r="C96" s="102"/>
      <c r="D96" s="103"/>
      <c r="E96" s="103"/>
      <c r="F96" s="104"/>
      <c r="G96" s="104"/>
      <c r="H96" s="104"/>
      <c r="I96" s="104"/>
      <c r="J96" s="104"/>
      <c r="K96" s="104"/>
      <c r="L96" s="104"/>
      <c r="M96" s="104"/>
      <c r="N96" s="104"/>
      <c r="O96" s="104"/>
      <c r="P96" s="104"/>
      <c r="Q96" s="104"/>
      <c r="R96" s="105"/>
      <c r="S96" s="104"/>
      <c r="T96" s="104"/>
      <c r="U96" s="104"/>
      <c r="V96" s="104"/>
      <c r="W96" s="104"/>
      <c r="X96" s="104"/>
      <c r="Y96" s="104"/>
      <c r="Z96" s="104"/>
      <c r="AA96" s="104"/>
      <c r="AB96" s="104"/>
      <c r="AC96" s="104"/>
    </row>
    <row r="97" spans="1:29" ht="13.75" thickBot="1" x14ac:dyDescent="0.75">
      <c r="A97" s="5">
        <v>95</v>
      </c>
      <c r="B97" s="62" t="e">
        <f>VLOOKUP(Table1[[#This Row],[School Name]], Key!$A$11:$B$33, 2, FALSE)</f>
        <v>#N/A</v>
      </c>
      <c r="C97" s="102"/>
      <c r="D97" s="103"/>
      <c r="E97" s="103"/>
      <c r="F97" s="104"/>
      <c r="G97" s="104"/>
      <c r="H97" s="104"/>
      <c r="I97" s="104"/>
      <c r="J97" s="104"/>
      <c r="K97" s="104"/>
      <c r="L97" s="104"/>
      <c r="M97" s="104"/>
      <c r="N97" s="104"/>
      <c r="O97" s="104"/>
      <c r="P97" s="104"/>
      <c r="Q97" s="104"/>
      <c r="R97" s="105"/>
      <c r="S97" s="104"/>
      <c r="T97" s="104"/>
      <c r="U97" s="104"/>
      <c r="V97" s="104"/>
      <c r="W97" s="104"/>
      <c r="X97" s="104"/>
      <c r="Y97" s="104"/>
      <c r="Z97" s="104"/>
      <c r="AA97" s="104"/>
      <c r="AB97" s="104"/>
      <c r="AC97" s="104"/>
    </row>
    <row r="98" spans="1:29" ht="13.75" thickBot="1" x14ac:dyDescent="0.75">
      <c r="A98" s="5">
        <v>96</v>
      </c>
      <c r="B98" s="62" t="e">
        <f>VLOOKUP(Table1[[#This Row],[School Name]], Key!$A$11:$B$33, 2, FALSE)</f>
        <v>#N/A</v>
      </c>
      <c r="C98" s="99"/>
      <c r="D98" s="100"/>
      <c r="E98" s="100"/>
      <c r="F98" s="101"/>
      <c r="G98" s="101"/>
      <c r="H98" s="101"/>
      <c r="I98" s="101"/>
      <c r="J98" s="101"/>
      <c r="K98" s="101"/>
      <c r="L98" s="101"/>
      <c r="M98" s="101"/>
      <c r="N98" s="101"/>
      <c r="O98" s="101"/>
      <c r="P98" s="101"/>
      <c r="Q98" s="101"/>
      <c r="R98" s="28"/>
      <c r="S98" s="101"/>
      <c r="T98" s="101"/>
      <c r="U98" s="101"/>
      <c r="V98" s="101"/>
      <c r="W98" s="101"/>
      <c r="X98" s="101"/>
      <c r="Y98" s="101"/>
      <c r="Z98" s="101"/>
      <c r="AA98" s="101"/>
      <c r="AB98" s="101"/>
      <c r="AC98" s="101"/>
    </row>
    <row r="99" spans="1:29" ht="13.75" thickBot="1" x14ac:dyDescent="0.75">
      <c r="A99" s="5">
        <v>97</v>
      </c>
      <c r="B99" s="62" t="e">
        <f>VLOOKUP(Table1[[#This Row],[School Name]], Key!$A$11:$B$33, 2, FALSE)</f>
        <v>#N/A</v>
      </c>
      <c r="C99" s="102"/>
      <c r="D99" s="103"/>
      <c r="E99" s="103"/>
      <c r="F99" s="104"/>
      <c r="G99" s="104"/>
      <c r="H99" s="104"/>
      <c r="I99" s="104"/>
      <c r="J99" s="104"/>
      <c r="K99" s="104"/>
      <c r="L99" s="104"/>
      <c r="M99" s="104"/>
      <c r="N99" s="104"/>
      <c r="O99" s="104"/>
      <c r="P99" s="104"/>
      <c r="Q99" s="104"/>
      <c r="R99" s="105"/>
      <c r="S99" s="104"/>
      <c r="T99" s="104"/>
      <c r="U99" s="104"/>
      <c r="V99" s="104"/>
      <c r="W99" s="104"/>
      <c r="X99" s="104"/>
      <c r="Y99" s="104"/>
      <c r="Z99" s="104"/>
      <c r="AA99" s="104"/>
      <c r="AB99" s="104"/>
      <c r="AC99" s="104"/>
    </row>
    <row r="100" spans="1:29" ht="13.75" thickBot="1" x14ac:dyDescent="0.75">
      <c r="A100" s="5">
        <v>98</v>
      </c>
      <c r="B100" s="62" t="e">
        <f>VLOOKUP(Table1[[#This Row],[School Name]], Key!$A$11:$B$33, 2, FALSE)</f>
        <v>#N/A</v>
      </c>
      <c r="C100" s="102"/>
      <c r="D100" s="103"/>
      <c r="E100" s="103"/>
      <c r="F100" s="104"/>
      <c r="G100" s="104"/>
      <c r="H100" s="104"/>
      <c r="I100" s="104"/>
      <c r="J100" s="104"/>
      <c r="K100" s="104"/>
      <c r="L100" s="104"/>
      <c r="M100" s="104"/>
      <c r="N100" s="104"/>
      <c r="O100" s="104"/>
      <c r="P100" s="104"/>
      <c r="Q100" s="104"/>
      <c r="R100" s="105"/>
      <c r="S100" s="104"/>
      <c r="T100" s="104"/>
      <c r="U100" s="104"/>
      <c r="V100" s="104"/>
      <c r="W100" s="104"/>
      <c r="X100" s="104"/>
      <c r="Y100" s="104"/>
      <c r="Z100" s="104"/>
      <c r="AA100" s="104"/>
      <c r="AB100" s="104"/>
      <c r="AC100" s="104"/>
    </row>
    <row r="101" spans="1:29" ht="13.75" thickBot="1" x14ac:dyDescent="0.75">
      <c r="A101" s="5">
        <v>99</v>
      </c>
      <c r="B101" s="62" t="e">
        <f>VLOOKUP(Table1[[#This Row],[School Name]], Key!$A$11:$B$33, 2, FALSE)</f>
        <v>#N/A</v>
      </c>
      <c r="C101" s="99"/>
      <c r="D101" s="100"/>
      <c r="E101" s="100"/>
      <c r="F101" s="101"/>
      <c r="G101" s="101"/>
      <c r="H101" s="101"/>
      <c r="I101" s="101"/>
      <c r="J101" s="101"/>
      <c r="K101" s="101"/>
      <c r="L101" s="101"/>
      <c r="M101" s="101"/>
      <c r="N101" s="101"/>
      <c r="O101" s="101"/>
      <c r="P101" s="101"/>
      <c r="Q101" s="101"/>
      <c r="R101" s="28"/>
      <c r="S101" s="101"/>
      <c r="T101" s="101"/>
      <c r="U101" s="101"/>
      <c r="V101" s="101"/>
      <c r="W101" s="101"/>
      <c r="X101" s="101"/>
      <c r="Y101" s="101"/>
      <c r="Z101" s="101"/>
      <c r="AA101" s="101"/>
      <c r="AB101" s="101"/>
      <c r="AC101" s="101"/>
    </row>
    <row r="102" spans="1:29" ht="13.75" thickBot="1" x14ac:dyDescent="0.75">
      <c r="A102" s="5">
        <v>100</v>
      </c>
      <c r="B102" s="62" t="e">
        <f>VLOOKUP(Table1[[#This Row],[School Name]], Key!$A$11:$B$33, 2, FALSE)</f>
        <v>#N/A</v>
      </c>
      <c r="C102" s="102"/>
      <c r="D102" s="103"/>
      <c r="E102" s="103"/>
      <c r="F102" s="104"/>
      <c r="G102" s="104"/>
      <c r="H102" s="104"/>
      <c r="I102" s="104"/>
      <c r="J102" s="104"/>
      <c r="K102" s="104"/>
      <c r="L102" s="104"/>
      <c r="M102" s="104"/>
      <c r="N102" s="104"/>
      <c r="O102" s="104"/>
      <c r="P102" s="104"/>
      <c r="Q102" s="104"/>
      <c r="R102" s="105"/>
      <c r="S102" s="104"/>
      <c r="T102" s="104"/>
      <c r="U102" s="104"/>
      <c r="V102" s="104"/>
      <c r="W102" s="104"/>
      <c r="X102" s="104"/>
      <c r="Y102" s="104"/>
      <c r="Z102" s="104"/>
      <c r="AA102" s="104"/>
      <c r="AB102" s="104"/>
      <c r="AC102" s="104"/>
    </row>
    <row r="103" spans="1:29" ht="13.75" thickBot="1" x14ac:dyDescent="0.75">
      <c r="A103" s="5">
        <v>101</v>
      </c>
      <c r="B103" s="62" t="e">
        <f>VLOOKUP(Table1[[#This Row],[School Name]], Key!$A$11:$B$33, 2, FALSE)</f>
        <v>#N/A</v>
      </c>
      <c r="C103" s="102"/>
      <c r="D103" s="103"/>
      <c r="E103" s="103"/>
      <c r="F103" s="104"/>
      <c r="G103" s="104"/>
      <c r="H103" s="104"/>
      <c r="I103" s="104"/>
      <c r="J103" s="104"/>
      <c r="K103" s="104"/>
      <c r="L103" s="104"/>
      <c r="M103" s="104"/>
      <c r="N103" s="104"/>
      <c r="O103" s="104"/>
      <c r="P103" s="104"/>
      <c r="Q103" s="104"/>
      <c r="R103" s="105"/>
      <c r="S103" s="104"/>
      <c r="T103" s="104"/>
      <c r="U103" s="104"/>
      <c r="V103" s="104"/>
      <c r="W103" s="104"/>
      <c r="X103" s="104"/>
      <c r="Y103" s="104"/>
      <c r="Z103" s="104"/>
      <c r="AA103" s="104"/>
      <c r="AB103" s="104"/>
      <c r="AC103" s="104"/>
    </row>
    <row r="104" spans="1:29" ht="13.75" thickBot="1" x14ac:dyDescent="0.75">
      <c r="A104" s="5">
        <v>102</v>
      </c>
      <c r="B104" s="62" t="e">
        <f>VLOOKUP(Table1[[#This Row],[School Name]], Key!$A$11:$B$33, 2, FALSE)</f>
        <v>#N/A</v>
      </c>
      <c r="C104" s="99"/>
      <c r="D104" s="100"/>
      <c r="E104" s="100"/>
      <c r="F104" s="101"/>
      <c r="G104" s="101"/>
      <c r="H104" s="101"/>
      <c r="I104" s="101"/>
      <c r="J104" s="101"/>
      <c r="K104" s="101"/>
      <c r="L104" s="101"/>
      <c r="M104" s="101"/>
      <c r="N104" s="101"/>
      <c r="O104" s="101"/>
      <c r="P104" s="101"/>
      <c r="Q104" s="101"/>
      <c r="R104" s="28"/>
      <c r="S104" s="101"/>
      <c r="T104" s="101"/>
      <c r="U104" s="101"/>
      <c r="V104" s="101"/>
      <c r="W104" s="101"/>
      <c r="X104" s="101"/>
      <c r="Y104" s="101"/>
      <c r="Z104" s="101"/>
      <c r="AA104" s="101"/>
      <c r="AB104" s="101"/>
      <c r="AC104" s="101"/>
    </row>
    <row r="105" spans="1:29" ht="13.75" thickBot="1" x14ac:dyDescent="0.75">
      <c r="A105" s="5">
        <v>103</v>
      </c>
      <c r="B105" s="62" t="e">
        <f>VLOOKUP(Table1[[#This Row],[School Name]], Key!$A$11:$B$33, 2, FALSE)</f>
        <v>#N/A</v>
      </c>
      <c r="C105" s="102"/>
      <c r="D105" s="103"/>
      <c r="E105" s="103"/>
      <c r="F105" s="104"/>
      <c r="G105" s="104"/>
      <c r="H105" s="104"/>
      <c r="I105" s="104"/>
      <c r="J105" s="104"/>
      <c r="K105" s="104"/>
      <c r="L105" s="104"/>
      <c r="M105" s="104"/>
      <c r="N105" s="104"/>
      <c r="O105" s="104"/>
      <c r="P105" s="104"/>
      <c r="Q105" s="104"/>
      <c r="R105" s="105"/>
      <c r="S105" s="104"/>
      <c r="T105" s="104"/>
      <c r="U105" s="104"/>
      <c r="V105" s="104"/>
      <c r="W105" s="104"/>
      <c r="X105" s="104"/>
      <c r="Y105" s="104"/>
      <c r="Z105" s="104"/>
      <c r="AA105" s="104"/>
      <c r="AB105" s="104"/>
      <c r="AC105" s="104"/>
    </row>
    <row r="106" spans="1:29" ht="13.75" thickBot="1" x14ac:dyDescent="0.75">
      <c r="A106" s="5">
        <v>104</v>
      </c>
      <c r="B106" s="62" t="e">
        <f>VLOOKUP(Table1[[#This Row],[School Name]], Key!$A$11:$B$33, 2, FALSE)</f>
        <v>#N/A</v>
      </c>
      <c r="C106" s="102"/>
      <c r="D106" s="103"/>
      <c r="E106" s="103"/>
      <c r="F106" s="104"/>
      <c r="G106" s="104"/>
      <c r="H106" s="104"/>
      <c r="I106" s="104"/>
      <c r="J106" s="104"/>
      <c r="K106" s="104"/>
      <c r="L106" s="104"/>
      <c r="M106" s="104"/>
      <c r="N106" s="104"/>
      <c r="O106" s="104"/>
      <c r="P106" s="104"/>
      <c r="Q106" s="104"/>
      <c r="R106" s="105"/>
      <c r="S106" s="104"/>
      <c r="T106" s="104"/>
      <c r="U106" s="104"/>
      <c r="V106" s="104"/>
      <c r="W106" s="104"/>
      <c r="X106" s="104"/>
      <c r="Y106" s="104"/>
      <c r="Z106" s="104"/>
      <c r="AA106" s="104"/>
      <c r="AB106" s="104"/>
      <c r="AC106" s="104"/>
    </row>
    <row r="107" spans="1:29" ht="13.75" thickBot="1" x14ac:dyDescent="0.75">
      <c r="A107" s="5">
        <v>105</v>
      </c>
      <c r="B107" s="62" t="e">
        <f>VLOOKUP(Table1[[#This Row],[School Name]], Key!$A$11:$B$33, 2, FALSE)</f>
        <v>#N/A</v>
      </c>
      <c r="C107" s="99"/>
      <c r="D107" s="100"/>
      <c r="E107" s="100"/>
      <c r="F107" s="101"/>
      <c r="G107" s="101"/>
      <c r="H107" s="101"/>
      <c r="I107" s="101"/>
      <c r="J107" s="101"/>
      <c r="K107" s="101"/>
      <c r="L107" s="101"/>
      <c r="M107" s="101"/>
      <c r="N107" s="101"/>
      <c r="O107" s="101"/>
      <c r="P107" s="101"/>
      <c r="Q107" s="101"/>
      <c r="R107" s="28"/>
      <c r="S107" s="101"/>
      <c r="T107" s="101"/>
      <c r="U107" s="101"/>
      <c r="V107" s="101"/>
      <c r="W107" s="101"/>
      <c r="X107" s="101"/>
      <c r="Y107" s="101"/>
      <c r="Z107" s="101"/>
      <c r="AA107" s="101"/>
      <c r="AB107" s="101"/>
      <c r="AC107" s="101"/>
    </row>
    <row r="108" spans="1:29" ht="13.75" thickBot="1" x14ac:dyDescent="0.75">
      <c r="A108" s="5">
        <v>106</v>
      </c>
      <c r="B108" s="62" t="e">
        <f>VLOOKUP(Table1[[#This Row],[School Name]], Key!$A$11:$B$33, 2, FALSE)</f>
        <v>#N/A</v>
      </c>
      <c r="C108" s="99"/>
      <c r="D108" s="100"/>
      <c r="E108" s="100"/>
      <c r="F108" s="101"/>
      <c r="G108" s="101"/>
      <c r="H108" s="101"/>
      <c r="I108" s="101"/>
      <c r="J108" s="101"/>
      <c r="K108" s="101"/>
      <c r="L108" s="101"/>
      <c r="M108" s="101"/>
      <c r="N108" s="101"/>
      <c r="O108" s="101"/>
      <c r="P108" s="101"/>
      <c r="Q108" s="101"/>
      <c r="R108" s="28"/>
      <c r="S108" s="101"/>
      <c r="T108" s="101"/>
      <c r="U108" s="101"/>
      <c r="V108" s="101"/>
      <c r="W108" s="101"/>
      <c r="X108" s="101"/>
      <c r="Y108" s="101"/>
      <c r="Z108" s="101"/>
      <c r="AA108" s="101"/>
      <c r="AB108" s="101"/>
      <c r="AC108" s="101"/>
    </row>
    <row r="109" spans="1:29" ht="13.75" thickBot="1" x14ac:dyDescent="0.75">
      <c r="A109" s="5">
        <v>107</v>
      </c>
      <c r="B109" s="62" t="e">
        <f>VLOOKUP(Table1[[#This Row],[School Name]], Key!$A$11:$B$33, 2, FALSE)</f>
        <v>#N/A</v>
      </c>
      <c r="C109" s="99"/>
      <c r="D109" s="100"/>
      <c r="E109" s="100"/>
      <c r="F109" s="101"/>
      <c r="G109" s="101"/>
      <c r="H109" s="101"/>
      <c r="I109" s="101"/>
      <c r="J109" s="101"/>
      <c r="K109" s="101"/>
      <c r="L109" s="101"/>
      <c r="M109" s="101"/>
      <c r="N109" s="101"/>
      <c r="O109" s="101"/>
      <c r="P109" s="101"/>
      <c r="Q109" s="101"/>
      <c r="R109" s="28"/>
      <c r="S109" s="101"/>
      <c r="T109" s="101"/>
      <c r="U109" s="101"/>
      <c r="V109" s="101"/>
      <c r="W109" s="101"/>
      <c r="X109" s="101"/>
      <c r="Y109" s="101"/>
      <c r="Z109" s="101"/>
      <c r="AA109" s="101"/>
      <c r="AB109" s="101"/>
      <c r="AC109" s="101"/>
    </row>
    <row r="110" spans="1:29" ht="13.75" thickBot="1" x14ac:dyDescent="0.75">
      <c r="A110" s="5">
        <v>108</v>
      </c>
      <c r="B110" s="62" t="e">
        <f>VLOOKUP(Table1[[#This Row],[School Name]], Key!$A$11:$B$33, 2, FALSE)</f>
        <v>#N/A</v>
      </c>
      <c r="C110" s="99"/>
      <c r="D110" s="100"/>
      <c r="E110" s="100"/>
      <c r="F110" s="101"/>
      <c r="G110" s="101"/>
      <c r="H110" s="101"/>
      <c r="I110" s="101"/>
      <c r="J110" s="101"/>
      <c r="K110" s="101"/>
      <c r="L110" s="101"/>
      <c r="M110" s="101"/>
      <c r="N110" s="101"/>
      <c r="O110" s="101"/>
      <c r="P110" s="101"/>
      <c r="Q110" s="101"/>
      <c r="R110" s="28"/>
      <c r="S110" s="101"/>
      <c r="T110" s="101"/>
      <c r="U110" s="101"/>
      <c r="V110" s="101"/>
      <c r="W110" s="101"/>
      <c r="X110" s="101"/>
      <c r="Y110" s="101"/>
      <c r="Z110" s="101"/>
      <c r="AA110" s="101"/>
      <c r="AB110" s="101"/>
      <c r="AC110" s="101"/>
    </row>
    <row r="111" spans="1:29" ht="13.75" thickBot="1" x14ac:dyDescent="0.75">
      <c r="A111" s="5">
        <v>109</v>
      </c>
      <c r="B111" s="62" t="e">
        <f>VLOOKUP(Table1[[#This Row],[School Name]], Key!$A$11:$B$33, 2, FALSE)</f>
        <v>#N/A</v>
      </c>
      <c r="C111" s="99"/>
      <c r="D111" s="100"/>
      <c r="E111" s="100"/>
      <c r="F111" s="101"/>
      <c r="G111" s="101"/>
      <c r="H111" s="101"/>
      <c r="I111" s="101"/>
      <c r="J111" s="101"/>
      <c r="K111" s="101"/>
      <c r="L111" s="101"/>
      <c r="M111" s="101"/>
      <c r="N111" s="101"/>
      <c r="O111" s="101"/>
      <c r="P111" s="101"/>
      <c r="Q111" s="101"/>
      <c r="R111" s="28"/>
      <c r="S111" s="101"/>
      <c r="T111" s="101"/>
      <c r="U111" s="101"/>
      <c r="V111" s="101"/>
      <c r="W111" s="101"/>
      <c r="X111" s="101"/>
      <c r="Y111" s="101"/>
      <c r="Z111" s="101"/>
      <c r="AA111" s="101"/>
      <c r="AB111" s="101"/>
      <c r="AC111" s="101"/>
    </row>
    <row r="112" spans="1:29" ht="13.75" thickBot="1" x14ac:dyDescent="0.75">
      <c r="A112" s="5">
        <v>110</v>
      </c>
      <c r="B112" s="62" t="e">
        <f>VLOOKUP(Table1[[#This Row],[School Name]], Key!$A$11:$B$33, 2, FALSE)</f>
        <v>#N/A</v>
      </c>
      <c r="C112" s="102"/>
      <c r="D112" s="103"/>
      <c r="E112" s="103"/>
      <c r="F112" s="104"/>
      <c r="G112" s="104"/>
      <c r="H112" s="104"/>
      <c r="I112" s="104"/>
      <c r="J112" s="104"/>
      <c r="K112" s="104"/>
      <c r="L112" s="104"/>
      <c r="M112" s="104"/>
      <c r="N112" s="104"/>
      <c r="O112" s="104"/>
      <c r="P112" s="104"/>
      <c r="Q112" s="104"/>
      <c r="R112" s="105"/>
      <c r="S112" s="104"/>
      <c r="T112" s="104"/>
      <c r="U112" s="104"/>
      <c r="V112" s="104"/>
      <c r="W112" s="104"/>
      <c r="X112" s="104"/>
      <c r="Y112" s="104"/>
      <c r="Z112" s="104"/>
      <c r="AA112" s="104"/>
      <c r="AB112" s="104"/>
      <c r="AC112" s="104"/>
    </row>
    <row r="113" spans="1:29" ht="13.75" thickBot="1" x14ac:dyDescent="0.75">
      <c r="A113" s="5">
        <v>111</v>
      </c>
      <c r="B113" s="62" t="e">
        <f>VLOOKUP(Table1[[#This Row],[School Name]], Key!$A$11:$B$33, 2, FALSE)</f>
        <v>#N/A</v>
      </c>
      <c r="C113" s="99"/>
      <c r="D113" s="100"/>
      <c r="E113" s="100"/>
      <c r="F113" s="101"/>
      <c r="G113" s="101"/>
      <c r="H113" s="101"/>
      <c r="I113" s="101"/>
      <c r="J113" s="101"/>
      <c r="K113" s="101"/>
      <c r="L113" s="101"/>
      <c r="M113" s="101"/>
      <c r="N113" s="101"/>
      <c r="O113" s="101"/>
      <c r="P113" s="101"/>
      <c r="Q113" s="101"/>
      <c r="R113" s="28"/>
      <c r="S113" s="101"/>
      <c r="T113" s="101"/>
      <c r="U113" s="101"/>
      <c r="V113" s="101"/>
      <c r="W113" s="101"/>
      <c r="X113" s="101"/>
      <c r="Y113" s="101"/>
      <c r="Z113" s="101"/>
      <c r="AA113" s="101"/>
      <c r="AB113" s="101"/>
      <c r="AC113" s="101"/>
    </row>
    <row r="114" spans="1:29" ht="13.75" thickBot="1" x14ac:dyDescent="0.75">
      <c r="A114" s="5">
        <v>112</v>
      </c>
      <c r="B114" s="62" t="e">
        <f>VLOOKUP(Table1[[#This Row],[School Name]], Key!$A$11:$B$33, 2, FALSE)</f>
        <v>#N/A</v>
      </c>
      <c r="C114" s="99"/>
      <c r="D114" s="100"/>
      <c r="E114" s="100"/>
      <c r="F114" s="101"/>
      <c r="G114" s="101"/>
      <c r="H114" s="101"/>
      <c r="I114" s="101"/>
      <c r="J114" s="101"/>
      <c r="K114" s="101"/>
      <c r="L114" s="101"/>
      <c r="M114" s="101"/>
      <c r="N114" s="101"/>
      <c r="O114" s="101"/>
      <c r="P114" s="101"/>
      <c r="Q114" s="101"/>
      <c r="R114" s="28"/>
      <c r="S114" s="101"/>
      <c r="T114" s="101"/>
      <c r="U114" s="101"/>
      <c r="V114" s="101"/>
      <c r="W114" s="101"/>
      <c r="X114" s="101"/>
      <c r="Y114" s="101"/>
      <c r="Z114" s="101"/>
      <c r="AA114" s="101"/>
      <c r="AB114" s="101"/>
      <c r="AC114" s="101"/>
    </row>
    <row r="115" spans="1:29" ht="13.75" thickBot="1" x14ac:dyDescent="0.75">
      <c r="A115" s="5">
        <v>113</v>
      </c>
      <c r="B115" s="62" t="e">
        <f>VLOOKUP(Table1[[#This Row],[School Name]], Key!$A$11:$B$33, 2, FALSE)</f>
        <v>#N/A</v>
      </c>
      <c r="C115" s="99"/>
      <c r="D115" s="100"/>
      <c r="E115" s="100"/>
      <c r="F115" s="101"/>
      <c r="G115" s="101"/>
      <c r="H115" s="101"/>
      <c r="I115" s="101"/>
      <c r="J115" s="101"/>
      <c r="K115" s="101"/>
      <c r="L115" s="101"/>
      <c r="M115" s="101"/>
      <c r="N115" s="101"/>
      <c r="O115" s="101"/>
      <c r="P115" s="101"/>
      <c r="Q115" s="101"/>
      <c r="R115" s="28"/>
      <c r="S115" s="101"/>
      <c r="T115" s="101"/>
      <c r="U115" s="101"/>
      <c r="V115" s="101"/>
      <c r="W115" s="101"/>
      <c r="X115" s="101"/>
      <c r="Y115" s="101"/>
      <c r="Z115" s="101"/>
      <c r="AA115" s="101"/>
      <c r="AB115" s="101"/>
      <c r="AC115" s="101"/>
    </row>
    <row r="116" spans="1:29" ht="13.75" thickBot="1" x14ac:dyDescent="0.75">
      <c r="A116" s="5">
        <v>114</v>
      </c>
      <c r="B116" s="62" t="e">
        <f>VLOOKUP(Table1[[#This Row],[School Name]], Key!$A$11:$B$33, 2, FALSE)</f>
        <v>#N/A</v>
      </c>
      <c r="C116" s="102"/>
      <c r="D116" s="103"/>
      <c r="E116" s="103"/>
      <c r="F116" s="104"/>
      <c r="G116" s="104"/>
      <c r="H116" s="104"/>
      <c r="I116" s="104"/>
      <c r="J116" s="104"/>
      <c r="K116" s="104"/>
      <c r="L116" s="104"/>
      <c r="M116" s="104"/>
      <c r="N116" s="104"/>
      <c r="O116" s="104"/>
      <c r="P116" s="104"/>
      <c r="Q116" s="104"/>
      <c r="R116" s="105"/>
      <c r="S116" s="104"/>
      <c r="T116" s="104"/>
      <c r="U116" s="104"/>
      <c r="V116" s="104"/>
      <c r="W116" s="104"/>
      <c r="X116" s="104"/>
      <c r="Y116" s="104"/>
      <c r="Z116" s="104"/>
      <c r="AA116" s="104"/>
      <c r="AB116" s="104"/>
      <c r="AC116" s="104"/>
    </row>
    <row r="117" spans="1:29" ht="13.75" thickBot="1" x14ac:dyDescent="0.75">
      <c r="A117" s="5">
        <v>115</v>
      </c>
      <c r="B117" s="62" t="e">
        <f>VLOOKUP(Table1[[#This Row],[School Name]], Key!$A$11:$B$33, 2, FALSE)</f>
        <v>#N/A</v>
      </c>
      <c r="C117" s="99"/>
      <c r="D117" s="100"/>
      <c r="E117" s="100"/>
      <c r="F117" s="101"/>
      <c r="G117" s="101"/>
      <c r="H117" s="101"/>
      <c r="I117" s="101"/>
      <c r="J117" s="101"/>
      <c r="K117" s="101"/>
      <c r="L117" s="101"/>
      <c r="M117" s="101"/>
      <c r="N117" s="101"/>
      <c r="O117" s="101"/>
      <c r="P117" s="101"/>
      <c r="Q117" s="101"/>
      <c r="R117" s="28"/>
      <c r="S117" s="101"/>
      <c r="T117" s="101"/>
      <c r="U117" s="101"/>
      <c r="V117" s="101"/>
      <c r="W117" s="101"/>
      <c r="X117" s="101"/>
      <c r="Y117" s="101"/>
      <c r="Z117" s="101"/>
      <c r="AA117" s="101"/>
      <c r="AB117" s="101"/>
      <c r="AC117" s="101"/>
    </row>
    <row r="118" spans="1:29" ht="13.75" thickBot="1" x14ac:dyDescent="0.75">
      <c r="A118" s="5">
        <v>116</v>
      </c>
      <c r="B118" s="62" t="e">
        <f>VLOOKUP(Table1[[#This Row],[School Name]], Key!$A$11:$B$33, 2, FALSE)</f>
        <v>#N/A</v>
      </c>
      <c r="C118" s="99"/>
      <c r="D118" s="100"/>
      <c r="E118" s="100"/>
      <c r="F118" s="101"/>
      <c r="G118" s="101"/>
      <c r="H118" s="101"/>
      <c r="I118" s="101"/>
      <c r="J118" s="101"/>
      <c r="K118" s="101"/>
      <c r="L118" s="101"/>
      <c r="M118" s="101"/>
      <c r="N118" s="101"/>
      <c r="O118" s="101"/>
      <c r="P118" s="101"/>
      <c r="Q118" s="101"/>
      <c r="R118" s="28"/>
      <c r="S118" s="101"/>
      <c r="T118" s="101"/>
      <c r="U118" s="101"/>
      <c r="V118" s="101"/>
      <c r="W118" s="101"/>
      <c r="X118" s="101"/>
      <c r="Y118" s="101"/>
      <c r="Z118" s="101"/>
      <c r="AA118" s="101"/>
      <c r="AB118" s="101"/>
      <c r="AC118" s="101"/>
    </row>
    <row r="119" spans="1:29" ht="13.75" thickBot="1" x14ac:dyDescent="0.75">
      <c r="A119" s="5">
        <v>117</v>
      </c>
      <c r="B119" s="62" t="e">
        <f>VLOOKUP(Table1[[#This Row],[School Name]], Key!$A$11:$B$33, 2, FALSE)</f>
        <v>#N/A</v>
      </c>
      <c r="C119" s="102"/>
      <c r="D119" s="103"/>
      <c r="E119" s="103"/>
      <c r="F119" s="104"/>
      <c r="G119" s="104"/>
      <c r="H119" s="104"/>
      <c r="I119" s="104"/>
      <c r="J119" s="104"/>
      <c r="K119" s="104"/>
      <c r="L119" s="104"/>
      <c r="M119" s="104"/>
      <c r="N119" s="104"/>
      <c r="O119" s="104"/>
      <c r="P119" s="104"/>
      <c r="Q119" s="104"/>
      <c r="R119" s="105"/>
      <c r="S119" s="104"/>
      <c r="T119" s="104"/>
      <c r="U119" s="104"/>
      <c r="V119" s="104"/>
      <c r="W119" s="104"/>
      <c r="X119" s="104"/>
      <c r="Y119" s="104"/>
      <c r="Z119" s="104"/>
      <c r="AA119" s="104"/>
      <c r="AB119" s="104"/>
      <c r="AC119" s="104"/>
    </row>
    <row r="120" spans="1:29" ht="13.75" thickBot="1" x14ac:dyDescent="0.75">
      <c r="A120" s="5">
        <v>118</v>
      </c>
      <c r="B120" s="62" t="e">
        <f>VLOOKUP(Table1[[#This Row],[School Name]], Key!$A$11:$B$33, 2, FALSE)</f>
        <v>#N/A</v>
      </c>
      <c r="C120" s="99"/>
      <c r="D120" s="100"/>
      <c r="E120" s="100"/>
      <c r="F120" s="101"/>
      <c r="G120" s="101"/>
      <c r="H120" s="101"/>
      <c r="I120" s="101"/>
      <c r="J120" s="101"/>
      <c r="K120" s="101"/>
      <c r="L120" s="101"/>
      <c r="M120" s="101"/>
      <c r="N120" s="101"/>
      <c r="O120" s="101"/>
      <c r="P120" s="101"/>
      <c r="Q120" s="101"/>
      <c r="R120" s="28"/>
      <c r="S120" s="101"/>
      <c r="T120" s="101"/>
      <c r="U120" s="101"/>
      <c r="V120" s="101"/>
      <c r="W120" s="101"/>
      <c r="X120" s="101"/>
      <c r="Y120" s="101"/>
      <c r="Z120" s="101"/>
      <c r="AA120" s="101"/>
      <c r="AB120" s="101"/>
      <c r="AC120" s="101"/>
    </row>
    <row r="121" spans="1:29" ht="13.75" thickBot="1" x14ac:dyDescent="0.75">
      <c r="A121" s="5">
        <v>119</v>
      </c>
      <c r="B121" s="62" t="e">
        <f>VLOOKUP(Table1[[#This Row],[School Name]], Key!$A$11:$B$33, 2, FALSE)</f>
        <v>#N/A</v>
      </c>
      <c r="C121" s="102"/>
      <c r="D121" s="103"/>
      <c r="E121" s="103"/>
      <c r="F121" s="104"/>
      <c r="G121" s="104"/>
      <c r="H121" s="104"/>
      <c r="I121" s="104"/>
      <c r="J121" s="104"/>
      <c r="K121" s="104"/>
      <c r="L121" s="104"/>
      <c r="M121" s="104"/>
      <c r="N121" s="104"/>
      <c r="O121" s="104"/>
      <c r="P121" s="104"/>
      <c r="Q121" s="104"/>
      <c r="R121" s="105"/>
      <c r="S121" s="104"/>
      <c r="T121" s="104"/>
      <c r="U121" s="104"/>
      <c r="V121" s="104"/>
      <c r="W121" s="104"/>
      <c r="X121" s="104"/>
      <c r="Y121" s="104"/>
      <c r="Z121" s="104"/>
      <c r="AA121" s="104"/>
      <c r="AB121" s="104"/>
      <c r="AC121" s="104"/>
    </row>
    <row r="122" spans="1:29" ht="13.75" thickBot="1" x14ac:dyDescent="0.75">
      <c r="A122" s="5">
        <v>120</v>
      </c>
      <c r="B122" s="62" t="e">
        <f>VLOOKUP(Table1[[#This Row],[School Name]], Key!$A$11:$B$33, 2, FALSE)</f>
        <v>#N/A</v>
      </c>
      <c r="C122" s="102"/>
      <c r="D122" s="103"/>
      <c r="E122" s="103"/>
      <c r="F122" s="104"/>
      <c r="G122" s="104"/>
      <c r="H122" s="104"/>
      <c r="I122" s="104"/>
      <c r="J122" s="104"/>
      <c r="K122" s="104"/>
      <c r="L122" s="104"/>
      <c r="M122" s="104"/>
      <c r="N122" s="104"/>
      <c r="O122" s="104"/>
      <c r="P122" s="104"/>
      <c r="Q122" s="104"/>
      <c r="R122" s="105"/>
      <c r="S122" s="104"/>
      <c r="T122" s="104"/>
      <c r="U122" s="104"/>
      <c r="V122" s="104"/>
      <c r="W122" s="104"/>
      <c r="X122" s="104"/>
      <c r="Y122" s="104"/>
      <c r="Z122" s="104"/>
      <c r="AA122" s="104"/>
      <c r="AB122" s="104"/>
      <c r="AC122" s="104"/>
    </row>
    <row r="123" spans="1:29" ht="13.75" thickBot="1" x14ac:dyDescent="0.75">
      <c r="A123" s="5">
        <v>121</v>
      </c>
      <c r="B123" s="62" t="e">
        <f>VLOOKUP(Table1[[#This Row],[School Name]], Key!$A$11:$B$33, 2, FALSE)</f>
        <v>#N/A</v>
      </c>
      <c r="C123" s="102"/>
      <c r="D123" s="103"/>
      <c r="E123" s="103"/>
      <c r="F123" s="104"/>
      <c r="G123" s="104"/>
      <c r="H123" s="104"/>
      <c r="I123" s="104"/>
      <c r="J123" s="104"/>
      <c r="K123" s="104"/>
      <c r="L123" s="104"/>
      <c r="M123" s="104"/>
      <c r="N123" s="104"/>
      <c r="O123" s="104"/>
      <c r="P123" s="104"/>
      <c r="Q123" s="104"/>
      <c r="R123" s="105"/>
      <c r="S123" s="104"/>
      <c r="T123" s="104"/>
      <c r="U123" s="104"/>
      <c r="V123" s="104"/>
      <c r="W123" s="104"/>
      <c r="X123" s="104"/>
      <c r="Y123" s="104"/>
      <c r="Z123" s="104"/>
      <c r="AA123" s="104"/>
      <c r="AB123" s="104"/>
      <c r="AC123" s="104"/>
    </row>
    <row r="124" spans="1:29" ht="13.75" thickBot="1" x14ac:dyDescent="0.75">
      <c r="A124" s="5">
        <v>122</v>
      </c>
      <c r="B124" s="62" t="e">
        <f>VLOOKUP(Table1[[#This Row],[School Name]], Key!$A$11:$B$33, 2, FALSE)</f>
        <v>#N/A</v>
      </c>
      <c r="C124" s="99"/>
      <c r="D124" s="100"/>
      <c r="E124" s="100"/>
      <c r="F124" s="101"/>
      <c r="G124" s="101"/>
      <c r="H124" s="101"/>
      <c r="I124" s="101"/>
      <c r="J124" s="101"/>
      <c r="K124" s="101"/>
      <c r="L124" s="101"/>
      <c r="M124" s="101"/>
      <c r="N124" s="101"/>
      <c r="O124" s="101"/>
      <c r="P124" s="101"/>
      <c r="Q124" s="101"/>
      <c r="R124" s="28"/>
      <c r="S124" s="101"/>
      <c r="T124" s="101"/>
      <c r="U124" s="101"/>
      <c r="V124" s="101"/>
      <c r="W124" s="101"/>
      <c r="X124" s="101"/>
      <c r="Y124" s="101"/>
      <c r="Z124" s="101"/>
      <c r="AA124" s="101"/>
      <c r="AB124" s="101"/>
      <c r="AC124" s="101"/>
    </row>
    <row r="125" spans="1:29" ht="13.75" thickBot="1" x14ac:dyDescent="0.75">
      <c r="A125" s="5">
        <v>123</v>
      </c>
      <c r="B125" s="62" t="e">
        <f>VLOOKUP(Table1[[#This Row],[School Name]], Key!$A$11:$B$33, 2, FALSE)</f>
        <v>#N/A</v>
      </c>
      <c r="C125" s="99"/>
      <c r="D125" s="100"/>
      <c r="E125" s="100"/>
      <c r="F125" s="101"/>
      <c r="G125" s="101"/>
      <c r="H125" s="101"/>
      <c r="I125" s="101"/>
      <c r="J125" s="101"/>
      <c r="K125" s="101"/>
      <c r="L125" s="101"/>
      <c r="M125" s="101"/>
      <c r="N125" s="101"/>
      <c r="O125" s="101"/>
      <c r="P125" s="101"/>
      <c r="Q125" s="101"/>
      <c r="R125" s="28"/>
      <c r="S125" s="101"/>
      <c r="T125" s="101"/>
      <c r="U125" s="101"/>
      <c r="V125" s="101"/>
      <c r="W125" s="101"/>
      <c r="X125" s="101"/>
      <c r="Y125" s="101"/>
      <c r="Z125" s="101"/>
      <c r="AA125" s="101"/>
      <c r="AB125" s="101"/>
      <c r="AC125" s="101"/>
    </row>
    <row r="126" spans="1:29" ht="13.75" thickBot="1" x14ac:dyDescent="0.75">
      <c r="A126" s="5">
        <v>124</v>
      </c>
      <c r="B126" s="62" t="e">
        <f>VLOOKUP(Table1[[#This Row],[School Name]], Key!$A$11:$B$33, 2, FALSE)</f>
        <v>#N/A</v>
      </c>
      <c r="C126" s="102"/>
      <c r="D126" s="103"/>
      <c r="E126" s="103"/>
      <c r="F126" s="104"/>
      <c r="G126" s="104"/>
      <c r="H126" s="104"/>
      <c r="I126" s="104"/>
      <c r="J126" s="104"/>
      <c r="K126" s="104"/>
      <c r="L126" s="104"/>
      <c r="M126" s="104"/>
      <c r="N126" s="104"/>
      <c r="O126" s="104"/>
      <c r="P126" s="104"/>
      <c r="Q126" s="104"/>
      <c r="R126" s="105"/>
      <c r="S126" s="104"/>
      <c r="T126" s="104"/>
      <c r="U126" s="104"/>
      <c r="V126" s="104"/>
      <c r="W126" s="104"/>
      <c r="X126" s="104"/>
      <c r="Y126" s="104"/>
      <c r="Z126" s="104"/>
      <c r="AA126" s="104"/>
      <c r="AB126" s="104"/>
      <c r="AC126" s="104"/>
    </row>
    <row r="127" spans="1:29" ht="13.75" thickBot="1" x14ac:dyDescent="0.75">
      <c r="A127" s="5">
        <v>125</v>
      </c>
      <c r="B127" s="62" t="e">
        <f>VLOOKUP(Table1[[#This Row],[School Name]], Key!$A$11:$B$33, 2, FALSE)</f>
        <v>#N/A</v>
      </c>
      <c r="C127" s="102"/>
      <c r="D127" s="103"/>
      <c r="E127" s="103"/>
      <c r="F127" s="104"/>
      <c r="G127" s="104"/>
      <c r="H127" s="104"/>
      <c r="I127" s="104"/>
      <c r="J127" s="104"/>
      <c r="K127" s="104"/>
      <c r="L127" s="104"/>
      <c r="M127" s="104"/>
      <c r="N127" s="104"/>
      <c r="O127" s="104"/>
      <c r="P127" s="104"/>
      <c r="Q127" s="104"/>
      <c r="R127" s="105"/>
      <c r="S127" s="104"/>
      <c r="T127" s="104"/>
      <c r="U127" s="104"/>
      <c r="V127" s="104"/>
      <c r="W127" s="104"/>
      <c r="X127" s="104"/>
      <c r="Y127" s="104"/>
      <c r="Z127" s="104"/>
      <c r="AA127" s="104"/>
      <c r="AB127" s="104"/>
      <c r="AC127" s="104"/>
    </row>
    <row r="128" spans="1:29" ht="13.75" thickBot="1" x14ac:dyDescent="0.75">
      <c r="A128" s="5">
        <v>126</v>
      </c>
      <c r="B128" s="62" t="e">
        <f>VLOOKUP(Table1[[#This Row],[School Name]], Key!$A$11:$B$33, 2, FALSE)</f>
        <v>#N/A</v>
      </c>
      <c r="C128" s="102"/>
      <c r="D128" s="103"/>
      <c r="E128" s="103"/>
      <c r="F128" s="104"/>
      <c r="G128" s="104"/>
      <c r="H128" s="104"/>
      <c r="I128" s="104"/>
      <c r="J128" s="104"/>
      <c r="K128" s="104"/>
      <c r="L128" s="104"/>
      <c r="M128" s="104"/>
      <c r="N128" s="104"/>
      <c r="O128" s="104"/>
      <c r="P128" s="104"/>
      <c r="Q128" s="104"/>
      <c r="R128" s="105"/>
      <c r="S128" s="104"/>
      <c r="T128" s="104"/>
      <c r="U128" s="104"/>
      <c r="V128" s="104"/>
      <c r="W128" s="104"/>
      <c r="X128" s="104"/>
      <c r="Y128" s="104"/>
      <c r="Z128" s="104"/>
      <c r="AA128" s="104"/>
      <c r="AB128" s="104"/>
      <c r="AC128" s="104"/>
    </row>
    <row r="129" spans="1:29" ht="13.75" thickBot="1" x14ac:dyDescent="0.75">
      <c r="A129" s="5">
        <v>127</v>
      </c>
      <c r="B129" s="62" t="e">
        <f>VLOOKUP(Table1[[#This Row],[School Name]], Key!$A$11:$B$33, 2, FALSE)</f>
        <v>#N/A</v>
      </c>
      <c r="C129" s="102"/>
      <c r="D129" s="100"/>
      <c r="E129" s="100"/>
      <c r="F129" s="101"/>
      <c r="G129" s="101"/>
      <c r="H129" s="101"/>
      <c r="I129" s="101"/>
      <c r="J129" s="101"/>
      <c r="K129" s="101"/>
      <c r="L129" s="101"/>
      <c r="M129" s="101"/>
      <c r="N129" s="101"/>
      <c r="O129" s="101"/>
      <c r="P129" s="101"/>
      <c r="Q129" s="101"/>
      <c r="R129" s="28"/>
      <c r="S129" s="101"/>
      <c r="T129" s="101"/>
      <c r="U129" s="101"/>
      <c r="V129" s="101"/>
      <c r="W129" s="101"/>
      <c r="X129" s="101"/>
      <c r="Y129" s="101"/>
      <c r="Z129" s="101"/>
      <c r="AA129" s="101"/>
      <c r="AB129" s="101"/>
      <c r="AC129" s="101"/>
    </row>
    <row r="130" spans="1:29" ht="13.75" thickBot="1" x14ac:dyDescent="0.75">
      <c r="A130" s="5">
        <v>128</v>
      </c>
      <c r="B130" s="62" t="e">
        <f>VLOOKUP(Table1[[#This Row],[School Name]], Key!$A$11:$B$33, 2, FALSE)</f>
        <v>#N/A</v>
      </c>
      <c r="C130" s="102"/>
      <c r="D130" s="100"/>
      <c r="E130" s="100"/>
      <c r="F130" s="101"/>
      <c r="G130" s="101"/>
      <c r="H130" s="101"/>
      <c r="I130" s="101"/>
      <c r="J130" s="101"/>
      <c r="K130" s="101"/>
      <c r="L130" s="101"/>
      <c r="M130" s="101"/>
      <c r="N130" s="101"/>
      <c r="O130" s="101"/>
      <c r="P130" s="101"/>
      <c r="Q130" s="101"/>
      <c r="R130" s="28"/>
      <c r="S130" s="101"/>
      <c r="T130" s="101"/>
      <c r="U130" s="101"/>
      <c r="V130" s="101"/>
      <c r="W130" s="101"/>
      <c r="X130" s="101"/>
      <c r="Y130" s="101"/>
      <c r="Z130" s="101"/>
      <c r="AA130" s="101"/>
      <c r="AB130" s="101"/>
      <c r="AC130" s="101"/>
    </row>
    <row r="131" spans="1:29" ht="13.75" thickBot="1" x14ac:dyDescent="0.75">
      <c r="A131" s="5">
        <v>129</v>
      </c>
      <c r="B131" s="62" t="e">
        <f>VLOOKUP(Table1[[#This Row],[School Name]], Key!$A$11:$B$33, 2, FALSE)</f>
        <v>#N/A</v>
      </c>
      <c r="C131" s="102"/>
      <c r="D131" s="100"/>
      <c r="E131" s="100"/>
      <c r="F131" s="101"/>
      <c r="G131" s="101"/>
      <c r="H131" s="101"/>
      <c r="I131" s="101"/>
      <c r="J131" s="101"/>
      <c r="K131" s="101"/>
      <c r="L131" s="101"/>
      <c r="M131" s="101"/>
      <c r="N131" s="101"/>
      <c r="O131" s="101"/>
      <c r="P131" s="101"/>
      <c r="Q131" s="101"/>
      <c r="R131" s="28"/>
      <c r="S131" s="101"/>
      <c r="T131" s="101"/>
      <c r="U131" s="101"/>
      <c r="V131" s="101"/>
      <c r="W131" s="101"/>
      <c r="X131" s="101"/>
      <c r="Y131" s="101"/>
      <c r="Z131" s="101"/>
      <c r="AA131" s="101"/>
      <c r="AB131" s="101"/>
      <c r="AC131" s="101"/>
    </row>
    <row r="132" spans="1:29" ht="13.75" thickBot="1" x14ac:dyDescent="0.75">
      <c r="A132" s="5">
        <v>130</v>
      </c>
      <c r="B132" s="62" t="e">
        <f>VLOOKUP(Table1[[#This Row],[School Name]], Key!$A$11:$B$33, 2, FALSE)</f>
        <v>#N/A</v>
      </c>
      <c r="C132" s="102"/>
      <c r="D132" s="100"/>
      <c r="E132" s="100"/>
      <c r="F132" s="101"/>
      <c r="G132" s="101"/>
      <c r="H132" s="101"/>
      <c r="I132" s="101"/>
      <c r="J132" s="101"/>
      <c r="K132" s="101"/>
      <c r="L132" s="101"/>
      <c r="M132" s="101"/>
      <c r="N132" s="101"/>
      <c r="O132" s="101"/>
      <c r="P132" s="101"/>
      <c r="Q132" s="101"/>
      <c r="R132" s="28"/>
      <c r="S132" s="101"/>
      <c r="T132" s="101"/>
      <c r="U132" s="101"/>
      <c r="V132" s="101"/>
      <c r="W132" s="101"/>
      <c r="X132" s="101"/>
      <c r="Y132" s="101"/>
      <c r="Z132" s="101"/>
      <c r="AA132" s="101"/>
      <c r="AB132" s="101"/>
      <c r="AC132" s="101"/>
    </row>
    <row r="133" spans="1:29" ht="13.75" thickBot="1" x14ac:dyDescent="0.75">
      <c r="A133" s="5">
        <v>131</v>
      </c>
      <c r="B133" s="62" t="e">
        <f>VLOOKUP(Table1[[#This Row],[School Name]], Key!$A$11:$B$33, 2, FALSE)</f>
        <v>#N/A</v>
      </c>
      <c r="C133" s="102"/>
      <c r="D133" s="100"/>
      <c r="E133" s="100"/>
      <c r="F133" s="101"/>
      <c r="G133" s="101"/>
      <c r="H133" s="101"/>
      <c r="I133" s="101"/>
      <c r="J133" s="101"/>
      <c r="K133" s="101"/>
      <c r="L133" s="101"/>
      <c r="M133" s="101"/>
      <c r="N133" s="101"/>
      <c r="O133" s="101"/>
      <c r="P133" s="101"/>
      <c r="Q133" s="101"/>
      <c r="R133" s="28"/>
      <c r="S133" s="101"/>
      <c r="T133" s="101"/>
      <c r="U133" s="101"/>
      <c r="V133" s="101"/>
      <c r="W133" s="101"/>
      <c r="X133" s="101"/>
      <c r="Y133" s="101"/>
      <c r="Z133" s="101"/>
      <c r="AA133" s="101"/>
      <c r="AB133" s="101"/>
      <c r="AC133" s="101"/>
    </row>
    <row r="134" spans="1:29" ht="13.75" thickBot="1" x14ac:dyDescent="0.75">
      <c r="A134" s="5">
        <v>132</v>
      </c>
      <c r="B134" s="62" t="e">
        <f>VLOOKUP(Table1[[#This Row],[School Name]], Key!$A$11:$B$33, 2, FALSE)</f>
        <v>#N/A</v>
      </c>
      <c r="C134" s="102"/>
      <c r="D134" s="100"/>
      <c r="E134" s="100"/>
      <c r="F134" s="101"/>
      <c r="G134" s="101"/>
      <c r="H134" s="101"/>
      <c r="I134" s="101"/>
      <c r="J134" s="101"/>
      <c r="K134" s="101"/>
      <c r="L134" s="101"/>
      <c r="M134" s="101"/>
      <c r="N134" s="101"/>
      <c r="O134" s="101"/>
      <c r="P134" s="101"/>
      <c r="Q134" s="101"/>
      <c r="R134" s="28"/>
      <c r="S134" s="101"/>
      <c r="T134" s="101"/>
      <c r="U134" s="101"/>
      <c r="V134" s="101"/>
      <c r="W134" s="101"/>
      <c r="X134" s="101"/>
      <c r="Y134" s="101"/>
      <c r="Z134" s="101"/>
      <c r="AA134" s="101"/>
      <c r="AB134" s="101"/>
      <c r="AC134" s="101"/>
    </row>
    <row r="135" spans="1:29" ht="13.75" thickBot="1" x14ac:dyDescent="0.75">
      <c r="A135" s="5">
        <v>133</v>
      </c>
      <c r="B135" s="62" t="e">
        <f>VLOOKUP(Table1[[#This Row],[School Name]], Key!$A$11:$B$33, 2, FALSE)</f>
        <v>#N/A</v>
      </c>
      <c r="C135" s="102"/>
      <c r="D135" s="100"/>
      <c r="E135" s="100"/>
      <c r="F135" s="101"/>
      <c r="G135" s="101"/>
      <c r="H135" s="101"/>
      <c r="I135" s="101"/>
      <c r="J135" s="101"/>
      <c r="K135" s="101"/>
      <c r="L135" s="101"/>
      <c r="M135" s="101"/>
      <c r="N135" s="101"/>
      <c r="O135" s="101"/>
      <c r="P135" s="101"/>
      <c r="Q135" s="101"/>
      <c r="R135" s="28"/>
      <c r="S135" s="101"/>
      <c r="T135" s="101"/>
      <c r="U135" s="101"/>
      <c r="V135" s="101"/>
      <c r="W135" s="101"/>
      <c r="X135" s="101"/>
      <c r="Y135" s="101"/>
      <c r="Z135" s="101"/>
      <c r="AA135" s="101"/>
      <c r="AB135" s="101"/>
      <c r="AC135" s="101"/>
    </row>
    <row r="136" spans="1:29" ht="13.75" thickBot="1" x14ac:dyDescent="0.75">
      <c r="A136" s="5">
        <v>134</v>
      </c>
      <c r="B136" s="62" t="e">
        <f>VLOOKUP(Table1[[#This Row],[School Name]], Key!$A$11:$B$33, 2, FALSE)</f>
        <v>#N/A</v>
      </c>
      <c r="C136" s="102"/>
      <c r="D136" s="100"/>
      <c r="E136" s="100"/>
      <c r="F136" s="101"/>
      <c r="G136" s="101"/>
      <c r="H136" s="101"/>
      <c r="I136" s="101"/>
      <c r="J136" s="101"/>
      <c r="K136" s="101"/>
      <c r="L136" s="101"/>
      <c r="M136" s="101"/>
      <c r="N136" s="101"/>
      <c r="O136" s="101"/>
      <c r="P136" s="101"/>
      <c r="Q136" s="101"/>
      <c r="R136" s="28"/>
      <c r="S136" s="101"/>
      <c r="T136" s="101"/>
      <c r="U136" s="101"/>
      <c r="V136" s="101"/>
      <c r="W136" s="101"/>
      <c r="X136" s="101"/>
      <c r="Y136" s="101"/>
      <c r="Z136" s="101"/>
      <c r="AA136" s="101"/>
      <c r="AB136" s="101"/>
      <c r="AC136" s="101"/>
    </row>
    <row r="137" spans="1:29" ht="13.75" thickBot="1" x14ac:dyDescent="0.75">
      <c r="A137" s="5">
        <v>135</v>
      </c>
      <c r="B137" s="62" t="e">
        <f>VLOOKUP(Table1[[#This Row],[School Name]], Key!$A$11:$B$33, 2, FALSE)</f>
        <v>#N/A</v>
      </c>
      <c r="C137" s="102"/>
      <c r="D137" s="100"/>
      <c r="E137" s="100"/>
      <c r="F137" s="101"/>
      <c r="G137" s="101"/>
      <c r="H137" s="101"/>
      <c r="I137" s="101"/>
      <c r="J137" s="101"/>
      <c r="K137" s="101"/>
      <c r="L137" s="101"/>
      <c r="M137" s="101"/>
      <c r="N137" s="101"/>
      <c r="O137" s="101"/>
      <c r="P137" s="101"/>
      <c r="Q137" s="101"/>
      <c r="R137" s="28"/>
      <c r="S137" s="101"/>
      <c r="T137" s="101"/>
      <c r="U137" s="101"/>
      <c r="V137" s="101"/>
      <c r="W137" s="101"/>
      <c r="X137" s="101"/>
      <c r="Y137" s="101"/>
      <c r="Z137" s="101"/>
      <c r="AA137" s="101"/>
      <c r="AB137" s="101"/>
      <c r="AC137" s="101"/>
    </row>
    <row r="138" spans="1:29" ht="13.75" thickBot="1" x14ac:dyDescent="0.75">
      <c r="A138" s="5">
        <v>136</v>
      </c>
      <c r="B138" s="62" t="e">
        <f>VLOOKUP(Table1[[#This Row],[School Name]], Key!$A$11:$B$33, 2, FALSE)</f>
        <v>#N/A</v>
      </c>
      <c r="C138" s="102"/>
      <c r="D138" s="100"/>
      <c r="E138" s="100"/>
      <c r="F138" s="101"/>
      <c r="G138" s="101"/>
      <c r="H138" s="101"/>
      <c r="I138" s="101"/>
      <c r="J138" s="101"/>
      <c r="K138" s="101"/>
      <c r="L138" s="101"/>
      <c r="M138" s="101"/>
      <c r="N138" s="101"/>
      <c r="O138" s="101"/>
      <c r="P138" s="101"/>
      <c r="Q138" s="101"/>
      <c r="R138" s="28"/>
      <c r="S138" s="101"/>
      <c r="T138" s="101"/>
      <c r="U138" s="101"/>
      <c r="V138" s="101"/>
      <c r="W138" s="101"/>
      <c r="X138" s="101"/>
      <c r="Y138" s="101"/>
      <c r="Z138" s="101"/>
      <c r="AA138" s="101"/>
      <c r="AB138" s="101"/>
      <c r="AC138" s="101"/>
    </row>
    <row r="139" spans="1:29" ht="13.75" thickBot="1" x14ac:dyDescent="0.75">
      <c r="A139" s="5">
        <v>137</v>
      </c>
      <c r="B139" s="62" t="e">
        <f>VLOOKUP(Table1[[#This Row],[School Name]], Key!$A$11:$B$33, 2, FALSE)</f>
        <v>#N/A</v>
      </c>
      <c r="C139" s="102"/>
      <c r="D139" s="100"/>
      <c r="E139" s="100"/>
      <c r="F139" s="101"/>
      <c r="G139" s="101"/>
      <c r="H139" s="101"/>
      <c r="I139" s="101"/>
      <c r="J139" s="101"/>
      <c r="K139" s="101"/>
      <c r="L139" s="101"/>
      <c r="M139" s="101"/>
      <c r="N139" s="101"/>
      <c r="O139" s="101"/>
      <c r="P139" s="101"/>
      <c r="Q139" s="101"/>
      <c r="R139" s="28"/>
      <c r="S139" s="101"/>
      <c r="T139" s="101"/>
      <c r="U139" s="101"/>
      <c r="V139" s="101"/>
      <c r="W139" s="101"/>
      <c r="X139" s="101"/>
      <c r="Y139" s="101"/>
      <c r="Z139" s="101"/>
      <c r="AA139" s="101"/>
      <c r="AB139" s="101"/>
      <c r="AC139" s="101"/>
    </row>
    <row r="140" spans="1:29" ht="13.75" thickBot="1" x14ac:dyDescent="0.75">
      <c r="A140" s="5">
        <v>138</v>
      </c>
      <c r="B140" s="62" t="e">
        <f>VLOOKUP(Table1[[#This Row],[School Name]], Key!$A$11:$B$33, 2, FALSE)</f>
        <v>#N/A</v>
      </c>
      <c r="C140" s="102"/>
      <c r="D140" s="100"/>
      <c r="E140" s="100"/>
      <c r="F140" s="101"/>
      <c r="G140" s="101"/>
      <c r="H140" s="101"/>
      <c r="I140" s="101"/>
      <c r="J140" s="101"/>
      <c r="K140" s="101"/>
      <c r="L140" s="101"/>
      <c r="M140" s="101"/>
      <c r="N140" s="101"/>
      <c r="O140" s="101"/>
      <c r="P140" s="101"/>
      <c r="Q140" s="101"/>
      <c r="R140" s="28"/>
      <c r="S140" s="101"/>
      <c r="T140" s="101"/>
      <c r="U140" s="101"/>
      <c r="V140" s="101"/>
      <c r="W140" s="101"/>
      <c r="X140" s="101"/>
      <c r="Y140" s="101"/>
      <c r="Z140" s="101"/>
      <c r="AA140" s="101"/>
      <c r="AB140" s="101"/>
      <c r="AC140" s="101"/>
    </row>
    <row r="141" spans="1:29" ht="13.75" thickBot="1" x14ac:dyDescent="0.75">
      <c r="A141" s="5">
        <v>139</v>
      </c>
      <c r="B141" s="62" t="e">
        <f>VLOOKUP(Table1[[#This Row],[School Name]], Key!$A$11:$B$33, 2, FALSE)</f>
        <v>#N/A</v>
      </c>
      <c r="C141" s="102"/>
      <c r="D141" s="100"/>
      <c r="E141" s="100"/>
      <c r="F141" s="101"/>
      <c r="G141" s="101"/>
      <c r="H141" s="101"/>
      <c r="I141" s="101"/>
      <c r="J141" s="101"/>
      <c r="K141" s="101"/>
      <c r="L141" s="101"/>
      <c r="M141" s="101"/>
      <c r="N141" s="101"/>
      <c r="O141" s="101"/>
      <c r="P141" s="101"/>
      <c r="Q141" s="101"/>
      <c r="R141" s="28"/>
      <c r="S141" s="101"/>
      <c r="T141" s="101"/>
      <c r="U141" s="101"/>
      <c r="V141" s="101"/>
      <c r="W141" s="101"/>
      <c r="X141" s="101"/>
      <c r="Y141" s="101"/>
      <c r="Z141" s="101"/>
      <c r="AA141" s="101"/>
      <c r="AB141" s="101"/>
      <c r="AC141" s="101"/>
    </row>
    <row r="142" spans="1:29" ht="13.75" thickBot="1" x14ac:dyDescent="0.75">
      <c r="A142" s="5">
        <v>140</v>
      </c>
      <c r="B142" s="62" t="e">
        <f>VLOOKUP(Table1[[#This Row],[School Name]], Key!$A$11:$B$33, 2, FALSE)</f>
        <v>#N/A</v>
      </c>
      <c r="C142" s="102"/>
      <c r="D142" s="100"/>
      <c r="E142" s="100"/>
      <c r="F142" s="101"/>
      <c r="G142" s="101"/>
      <c r="H142" s="101"/>
      <c r="I142" s="101"/>
      <c r="J142" s="101"/>
      <c r="K142" s="101"/>
      <c r="L142" s="101"/>
      <c r="M142" s="101"/>
      <c r="N142" s="101"/>
      <c r="O142" s="101"/>
      <c r="P142" s="101"/>
      <c r="Q142" s="101"/>
      <c r="R142" s="28"/>
      <c r="S142" s="101"/>
      <c r="T142" s="101"/>
      <c r="U142" s="101"/>
      <c r="V142" s="101"/>
      <c r="W142" s="101"/>
      <c r="X142" s="101"/>
      <c r="Y142" s="101"/>
      <c r="Z142" s="101"/>
      <c r="AA142" s="101"/>
      <c r="AB142" s="101"/>
      <c r="AC142" s="101"/>
    </row>
    <row r="143" spans="1:29" ht="13.75" thickBot="1" x14ac:dyDescent="0.75">
      <c r="A143" s="5">
        <v>141</v>
      </c>
      <c r="B143" s="62" t="e">
        <f>VLOOKUP(Table1[[#This Row],[School Name]], Key!$A$11:$B$33, 2, FALSE)</f>
        <v>#N/A</v>
      </c>
      <c r="C143" s="102"/>
      <c r="D143" s="100"/>
      <c r="E143" s="100"/>
      <c r="F143" s="101"/>
      <c r="G143" s="101"/>
      <c r="H143" s="101"/>
      <c r="I143" s="101"/>
      <c r="J143" s="101"/>
      <c r="K143" s="101"/>
      <c r="L143" s="101"/>
      <c r="M143" s="101"/>
      <c r="N143" s="101"/>
      <c r="O143" s="101"/>
      <c r="P143" s="101"/>
      <c r="Q143" s="101"/>
      <c r="R143" s="28"/>
      <c r="S143" s="101"/>
      <c r="T143" s="101"/>
      <c r="U143" s="101"/>
      <c r="V143" s="101"/>
      <c r="W143" s="101"/>
      <c r="X143" s="101"/>
      <c r="Y143" s="101"/>
      <c r="Z143" s="101"/>
      <c r="AA143" s="101"/>
      <c r="AB143" s="101"/>
      <c r="AC143" s="101"/>
    </row>
    <row r="144" spans="1:29" ht="13.75" thickBot="1" x14ac:dyDescent="0.75">
      <c r="A144" s="5">
        <v>142</v>
      </c>
      <c r="B144" s="62" t="e">
        <f>VLOOKUP(Table1[[#This Row],[School Name]], Key!$A$11:$B$33, 2, FALSE)</f>
        <v>#N/A</v>
      </c>
      <c r="C144" s="102"/>
      <c r="D144" s="100"/>
      <c r="E144" s="100"/>
      <c r="F144" s="101"/>
      <c r="G144" s="101"/>
      <c r="H144" s="101"/>
      <c r="I144" s="101"/>
      <c r="J144" s="101"/>
      <c r="K144" s="101"/>
      <c r="L144" s="101"/>
      <c r="M144" s="101"/>
      <c r="N144" s="101"/>
      <c r="O144" s="101"/>
      <c r="P144" s="101"/>
      <c r="Q144" s="101"/>
      <c r="R144" s="28"/>
      <c r="S144" s="101"/>
      <c r="T144" s="101"/>
      <c r="U144" s="101"/>
      <c r="V144" s="101"/>
      <c r="W144" s="101"/>
      <c r="X144" s="101"/>
      <c r="Y144" s="101"/>
      <c r="Z144" s="101"/>
      <c r="AA144" s="101"/>
      <c r="AB144" s="101"/>
      <c r="AC144" s="101"/>
    </row>
    <row r="145" spans="1:29" ht="13.75" thickBot="1" x14ac:dyDescent="0.75">
      <c r="A145" s="5">
        <v>143</v>
      </c>
      <c r="B145" s="62" t="e">
        <f>VLOOKUP(Table1[[#This Row],[School Name]], Key!$A$11:$B$33, 2, FALSE)</f>
        <v>#N/A</v>
      </c>
      <c r="C145" s="102"/>
      <c r="D145" s="100"/>
      <c r="E145" s="100"/>
      <c r="F145" s="101"/>
      <c r="G145" s="101"/>
      <c r="H145" s="101"/>
      <c r="I145" s="101"/>
      <c r="J145" s="101"/>
      <c r="K145" s="101"/>
      <c r="L145" s="101"/>
      <c r="M145" s="101"/>
      <c r="N145" s="101"/>
      <c r="O145" s="101"/>
      <c r="P145" s="101"/>
      <c r="Q145" s="101"/>
      <c r="R145" s="28"/>
      <c r="S145" s="101"/>
      <c r="T145" s="101"/>
      <c r="U145" s="101"/>
      <c r="V145" s="101"/>
      <c r="W145" s="101"/>
      <c r="X145" s="101"/>
      <c r="Y145" s="101"/>
      <c r="Z145" s="101"/>
      <c r="AA145" s="101"/>
      <c r="AB145" s="101"/>
      <c r="AC145" s="101"/>
    </row>
    <row r="146" spans="1:29" ht="13.75" thickBot="1" x14ac:dyDescent="0.75">
      <c r="A146" s="5">
        <v>144</v>
      </c>
      <c r="B146" s="62" t="e">
        <f>VLOOKUP(Table1[[#This Row],[School Name]], Key!$A$11:$B$33, 2, FALSE)</f>
        <v>#N/A</v>
      </c>
      <c r="C146" s="102"/>
      <c r="D146" s="100"/>
      <c r="E146" s="100"/>
      <c r="F146" s="101"/>
      <c r="G146" s="101"/>
      <c r="H146" s="101"/>
      <c r="I146" s="101"/>
      <c r="J146" s="101"/>
      <c r="K146" s="101"/>
      <c r="L146" s="101"/>
      <c r="M146" s="101"/>
      <c r="N146" s="101"/>
      <c r="O146" s="101"/>
      <c r="P146" s="101"/>
      <c r="Q146" s="101"/>
      <c r="R146" s="28"/>
      <c r="S146" s="101"/>
      <c r="T146" s="101"/>
      <c r="U146" s="101"/>
      <c r="V146" s="101"/>
      <c r="W146" s="101"/>
      <c r="X146" s="101"/>
      <c r="Y146" s="101"/>
      <c r="Z146" s="101"/>
      <c r="AA146" s="101"/>
      <c r="AB146" s="101"/>
      <c r="AC146" s="101"/>
    </row>
    <row r="147" spans="1:29" ht="13.75" thickBot="1" x14ac:dyDescent="0.75">
      <c r="A147" s="5">
        <v>145</v>
      </c>
      <c r="B147" s="62" t="e">
        <f>VLOOKUP(Table1[[#This Row],[School Name]], Key!$A$11:$B$33, 2, FALSE)</f>
        <v>#N/A</v>
      </c>
      <c r="C147" s="102"/>
      <c r="D147" s="100"/>
      <c r="E147" s="100"/>
      <c r="F147" s="101"/>
      <c r="G147" s="101"/>
      <c r="H147" s="101"/>
      <c r="I147" s="101"/>
      <c r="J147" s="101"/>
      <c r="K147" s="101"/>
      <c r="L147" s="101"/>
      <c r="M147" s="101"/>
      <c r="N147" s="101"/>
      <c r="O147" s="101"/>
      <c r="P147" s="101"/>
      <c r="Q147" s="101"/>
      <c r="R147" s="28"/>
      <c r="S147" s="101"/>
      <c r="T147" s="101"/>
      <c r="U147" s="101"/>
      <c r="V147" s="101"/>
      <c r="W147" s="101"/>
      <c r="X147" s="101"/>
      <c r="Y147" s="101"/>
      <c r="Z147" s="101"/>
      <c r="AA147" s="101"/>
      <c r="AB147" s="101"/>
      <c r="AC147" s="101"/>
    </row>
    <row r="148" spans="1:29" ht="13.75" thickBot="1" x14ac:dyDescent="0.75">
      <c r="A148" s="5">
        <v>146</v>
      </c>
      <c r="B148" s="62" t="e">
        <f>VLOOKUP(Table1[[#This Row],[School Name]], Key!$A$11:$B$33, 2, FALSE)</f>
        <v>#N/A</v>
      </c>
      <c r="C148" s="102"/>
      <c r="D148" s="100"/>
      <c r="E148" s="100"/>
      <c r="F148" s="101"/>
      <c r="G148" s="101"/>
      <c r="H148" s="101"/>
      <c r="I148" s="101"/>
      <c r="J148" s="101"/>
      <c r="K148" s="101"/>
      <c r="L148" s="101"/>
      <c r="M148" s="101"/>
      <c r="N148" s="101"/>
      <c r="O148" s="101"/>
      <c r="P148" s="101"/>
      <c r="Q148" s="101"/>
      <c r="R148" s="28"/>
      <c r="S148" s="101"/>
      <c r="T148" s="101"/>
      <c r="U148" s="101"/>
      <c r="V148" s="101"/>
      <c r="W148" s="101"/>
      <c r="X148" s="101"/>
      <c r="Y148" s="101"/>
      <c r="Z148" s="101"/>
      <c r="AA148" s="101"/>
      <c r="AB148" s="101"/>
      <c r="AC148" s="101"/>
    </row>
    <row r="149" spans="1:29" ht="13.75" thickBot="1" x14ac:dyDescent="0.75">
      <c r="A149" s="5">
        <v>147</v>
      </c>
      <c r="B149" s="62" t="e">
        <f>VLOOKUP(Table1[[#This Row],[School Name]], Key!$A$11:$B$33, 2, FALSE)</f>
        <v>#N/A</v>
      </c>
      <c r="C149" s="102"/>
      <c r="D149" s="100"/>
      <c r="E149" s="100"/>
      <c r="F149" s="101"/>
      <c r="G149" s="101"/>
      <c r="H149" s="101"/>
      <c r="I149" s="101"/>
      <c r="J149" s="101"/>
      <c r="K149" s="101"/>
      <c r="L149" s="101"/>
      <c r="M149" s="101"/>
      <c r="N149" s="101"/>
      <c r="O149" s="101"/>
      <c r="P149" s="101"/>
      <c r="Q149" s="101"/>
      <c r="R149" s="28"/>
      <c r="S149" s="101"/>
      <c r="T149" s="101"/>
      <c r="U149" s="101"/>
      <c r="V149" s="101"/>
      <c r="W149" s="101"/>
      <c r="X149" s="101"/>
      <c r="Y149" s="101"/>
      <c r="Z149" s="101"/>
      <c r="AA149" s="101"/>
      <c r="AB149" s="101"/>
      <c r="AC149" s="101"/>
    </row>
    <row r="150" spans="1:29" ht="13.75" thickBot="1" x14ac:dyDescent="0.75">
      <c r="A150" s="5">
        <v>148</v>
      </c>
      <c r="B150" s="62" t="e">
        <f>VLOOKUP(Table1[[#This Row],[School Name]], Key!$A$11:$B$33, 2, FALSE)</f>
        <v>#N/A</v>
      </c>
      <c r="C150" s="102"/>
      <c r="D150" s="100"/>
      <c r="E150" s="100"/>
      <c r="F150" s="101"/>
      <c r="G150" s="101"/>
      <c r="H150" s="101"/>
      <c r="I150" s="101"/>
      <c r="J150" s="101"/>
      <c r="K150" s="101"/>
      <c r="L150" s="101"/>
      <c r="M150" s="101"/>
      <c r="N150" s="101"/>
      <c r="O150" s="101"/>
      <c r="P150" s="101"/>
      <c r="Q150" s="101"/>
      <c r="R150" s="28"/>
      <c r="S150" s="101"/>
      <c r="T150" s="101"/>
      <c r="U150" s="101"/>
      <c r="V150" s="101"/>
      <c r="W150" s="101"/>
      <c r="X150" s="101"/>
      <c r="Y150" s="101"/>
      <c r="Z150" s="101"/>
      <c r="AA150" s="101"/>
      <c r="AB150" s="101"/>
      <c r="AC150" s="101"/>
    </row>
    <row r="151" spans="1:29" ht="13.75" thickBot="1" x14ac:dyDescent="0.75">
      <c r="A151" s="5">
        <v>149</v>
      </c>
      <c r="B151" s="62" t="e">
        <f>VLOOKUP(Table1[[#This Row],[School Name]], Key!$A$11:$B$33, 2, FALSE)</f>
        <v>#N/A</v>
      </c>
      <c r="C151" s="102"/>
      <c r="D151" s="100"/>
      <c r="E151" s="100"/>
      <c r="F151" s="101"/>
      <c r="G151" s="101"/>
      <c r="H151" s="101"/>
      <c r="I151" s="101"/>
      <c r="J151" s="101"/>
      <c r="K151" s="101"/>
      <c r="L151" s="101"/>
      <c r="M151" s="101"/>
      <c r="N151" s="101"/>
      <c r="O151" s="101"/>
      <c r="P151" s="101"/>
      <c r="Q151" s="101"/>
      <c r="R151" s="28"/>
      <c r="S151" s="101"/>
      <c r="T151" s="101"/>
      <c r="U151" s="101"/>
      <c r="V151" s="101"/>
      <c r="W151" s="101"/>
      <c r="X151" s="101"/>
      <c r="Y151" s="101"/>
      <c r="Z151" s="101"/>
      <c r="AA151" s="101"/>
      <c r="AB151" s="101"/>
      <c r="AC151" s="101"/>
    </row>
    <row r="152" spans="1:29" ht="13.75" thickBot="1" x14ac:dyDescent="0.75">
      <c r="A152" s="5">
        <v>150</v>
      </c>
      <c r="B152" s="62" t="e">
        <f>VLOOKUP(Table1[[#This Row],[School Name]], Key!$A$11:$B$33, 2, FALSE)</f>
        <v>#N/A</v>
      </c>
      <c r="C152" s="102"/>
      <c r="D152" s="100"/>
      <c r="E152" s="100"/>
      <c r="F152" s="101"/>
      <c r="G152" s="101"/>
      <c r="H152" s="101"/>
      <c r="I152" s="101"/>
      <c r="J152" s="101"/>
      <c r="K152" s="101"/>
      <c r="L152" s="101"/>
      <c r="M152" s="101"/>
      <c r="N152" s="101"/>
      <c r="O152" s="101"/>
      <c r="P152" s="101"/>
      <c r="Q152" s="101"/>
      <c r="R152" s="28"/>
      <c r="S152" s="101"/>
      <c r="T152" s="101"/>
      <c r="U152" s="101"/>
      <c r="V152" s="101"/>
      <c r="W152" s="101"/>
      <c r="X152" s="101"/>
      <c r="Y152" s="101"/>
      <c r="Z152" s="101"/>
      <c r="AA152" s="101"/>
      <c r="AB152" s="101"/>
      <c r="AC152" s="101"/>
    </row>
    <row r="153" spans="1:29" ht="13.75" thickBot="1" x14ac:dyDescent="0.75">
      <c r="A153" s="5">
        <v>151</v>
      </c>
      <c r="B153" s="62" t="e">
        <f>VLOOKUP(Table1[[#This Row],[School Name]], Key!$A$11:$B$33, 2, FALSE)</f>
        <v>#N/A</v>
      </c>
      <c r="C153" s="102"/>
      <c r="D153" s="100"/>
      <c r="E153" s="100"/>
      <c r="F153" s="101"/>
      <c r="G153" s="101"/>
      <c r="H153" s="101"/>
      <c r="I153" s="101"/>
      <c r="J153" s="101"/>
      <c r="K153" s="101"/>
      <c r="L153" s="101"/>
      <c r="M153" s="101"/>
      <c r="N153" s="101"/>
      <c r="O153" s="101"/>
      <c r="P153" s="101"/>
      <c r="Q153" s="101"/>
      <c r="R153" s="28"/>
      <c r="S153" s="101"/>
      <c r="T153" s="101"/>
      <c r="U153" s="101"/>
      <c r="V153" s="101"/>
      <c r="W153" s="101"/>
      <c r="X153" s="101"/>
      <c r="Y153" s="101"/>
      <c r="Z153" s="101"/>
      <c r="AA153" s="101"/>
      <c r="AB153" s="101"/>
      <c r="AC153" s="101"/>
    </row>
    <row r="154" spans="1:29" ht="13.75" thickBot="1" x14ac:dyDescent="0.75">
      <c r="A154" s="5">
        <v>152</v>
      </c>
      <c r="B154" s="62" t="e">
        <f>VLOOKUP(Table1[[#This Row],[School Name]], Key!$A$11:$B$33, 2, FALSE)</f>
        <v>#N/A</v>
      </c>
      <c r="C154" s="102"/>
      <c r="D154" s="100"/>
      <c r="E154" s="100"/>
      <c r="F154" s="101"/>
      <c r="G154" s="101"/>
      <c r="H154" s="101"/>
      <c r="I154" s="101"/>
      <c r="J154" s="101"/>
      <c r="K154" s="101"/>
      <c r="L154" s="101"/>
      <c r="M154" s="101"/>
      <c r="N154" s="101"/>
      <c r="O154" s="101"/>
      <c r="P154" s="101"/>
      <c r="Q154" s="101"/>
      <c r="R154" s="28"/>
      <c r="S154" s="101"/>
      <c r="T154" s="101"/>
      <c r="U154" s="101"/>
      <c r="V154" s="101"/>
      <c r="W154" s="101"/>
      <c r="X154" s="101"/>
      <c r="Y154" s="101"/>
      <c r="Z154" s="101"/>
      <c r="AA154" s="101"/>
      <c r="AB154" s="101"/>
      <c r="AC154" s="101"/>
    </row>
    <row r="155" spans="1:29" ht="13.75" thickBot="1" x14ac:dyDescent="0.75">
      <c r="A155" s="5">
        <v>153</v>
      </c>
      <c r="B155" s="62" t="e">
        <f>VLOOKUP(Table1[[#This Row],[School Name]], Key!$A$11:$B$33, 2, FALSE)</f>
        <v>#N/A</v>
      </c>
      <c r="C155" s="102"/>
      <c r="D155" s="100"/>
      <c r="E155" s="100"/>
      <c r="F155" s="101"/>
      <c r="G155" s="101"/>
      <c r="H155" s="101"/>
      <c r="I155" s="101"/>
      <c r="J155" s="101"/>
      <c r="K155" s="101"/>
      <c r="L155" s="101"/>
      <c r="M155" s="101"/>
      <c r="N155" s="101"/>
      <c r="O155" s="101"/>
      <c r="P155" s="101"/>
      <c r="Q155" s="101"/>
      <c r="R155" s="28"/>
      <c r="S155" s="101"/>
      <c r="T155" s="101"/>
      <c r="U155" s="101"/>
      <c r="V155" s="101"/>
      <c r="W155" s="101"/>
      <c r="X155" s="101"/>
      <c r="Y155" s="101"/>
      <c r="Z155" s="101"/>
      <c r="AA155" s="101"/>
      <c r="AB155" s="101"/>
      <c r="AC155" s="101"/>
    </row>
    <row r="156" spans="1:29" ht="13.75" thickBot="1" x14ac:dyDescent="0.75">
      <c r="A156" s="5">
        <v>154</v>
      </c>
      <c r="B156" s="62" t="e">
        <f>VLOOKUP(Table1[[#This Row],[School Name]], Key!$A$11:$B$33, 2, FALSE)</f>
        <v>#N/A</v>
      </c>
      <c r="C156" s="102"/>
      <c r="D156" s="100"/>
      <c r="E156" s="100"/>
      <c r="F156" s="101"/>
      <c r="G156" s="101"/>
      <c r="H156" s="101"/>
      <c r="I156" s="101"/>
      <c r="J156" s="101"/>
      <c r="K156" s="101"/>
      <c r="L156" s="101"/>
      <c r="M156" s="101"/>
      <c r="N156" s="101"/>
      <c r="O156" s="101"/>
      <c r="P156" s="101"/>
      <c r="Q156" s="101"/>
      <c r="R156" s="28"/>
      <c r="S156" s="101"/>
      <c r="T156" s="101"/>
      <c r="U156" s="101"/>
      <c r="V156" s="101"/>
      <c r="W156" s="101"/>
      <c r="X156" s="101"/>
      <c r="Y156" s="101"/>
      <c r="Z156" s="101"/>
      <c r="AA156" s="101"/>
      <c r="AB156" s="101"/>
      <c r="AC156" s="101"/>
    </row>
    <row r="157" spans="1:29" ht="13.75" thickBot="1" x14ac:dyDescent="0.75">
      <c r="A157" s="5">
        <v>155</v>
      </c>
      <c r="B157" s="62" t="e">
        <f>VLOOKUP(Table1[[#This Row],[School Name]], Key!$A$11:$B$33, 2, FALSE)</f>
        <v>#N/A</v>
      </c>
      <c r="C157" s="102"/>
      <c r="D157" s="100"/>
      <c r="E157" s="100"/>
      <c r="F157" s="101"/>
      <c r="G157" s="101"/>
      <c r="H157" s="101"/>
      <c r="I157" s="101"/>
      <c r="J157" s="101"/>
      <c r="K157" s="101"/>
      <c r="L157" s="101"/>
      <c r="M157" s="101"/>
      <c r="N157" s="101"/>
      <c r="O157" s="101"/>
      <c r="P157" s="101"/>
      <c r="Q157" s="101"/>
      <c r="R157" s="28"/>
      <c r="S157" s="101"/>
      <c r="T157" s="101"/>
      <c r="U157" s="101"/>
      <c r="V157" s="101"/>
      <c r="W157" s="101"/>
      <c r="X157" s="101"/>
      <c r="Y157" s="101"/>
      <c r="Z157" s="101"/>
      <c r="AA157" s="101"/>
      <c r="AB157" s="101"/>
      <c r="AC157" s="101"/>
    </row>
    <row r="158" spans="1:29" ht="13.75" thickBot="1" x14ac:dyDescent="0.75">
      <c r="A158" s="5">
        <v>156</v>
      </c>
      <c r="B158" s="62" t="e">
        <f>VLOOKUP(Table1[[#This Row],[School Name]], Key!$A$11:$B$33, 2, FALSE)</f>
        <v>#N/A</v>
      </c>
      <c r="C158" s="102"/>
      <c r="D158" s="100"/>
      <c r="E158" s="100"/>
      <c r="F158" s="101"/>
      <c r="G158" s="101"/>
      <c r="H158" s="101"/>
      <c r="I158" s="101"/>
      <c r="J158" s="101"/>
      <c r="K158" s="101"/>
      <c r="L158" s="101"/>
      <c r="M158" s="101"/>
      <c r="N158" s="101"/>
      <c r="O158" s="101"/>
      <c r="P158" s="101"/>
      <c r="Q158" s="101"/>
      <c r="R158" s="28"/>
      <c r="S158" s="101"/>
      <c r="T158" s="101"/>
      <c r="U158" s="101"/>
      <c r="V158" s="101"/>
      <c r="W158" s="101"/>
      <c r="X158" s="101"/>
      <c r="Y158" s="101"/>
      <c r="Z158" s="101"/>
      <c r="AA158" s="101"/>
      <c r="AB158" s="101"/>
      <c r="AC158" s="101"/>
    </row>
    <row r="159" spans="1:29" ht="13.75" thickBot="1" x14ac:dyDescent="0.75">
      <c r="A159" s="5">
        <v>157</v>
      </c>
      <c r="B159" s="62" t="e">
        <f>VLOOKUP(Table1[[#This Row],[School Name]], Key!$A$11:$B$33, 2, FALSE)</f>
        <v>#N/A</v>
      </c>
      <c r="C159" s="102"/>
      <c r="D159" s="100"/>
      <c r="E159" s="100"/>
      <c r="F159" s="101"/>
      <c r="G159" s="101"/>
      <c r="H159" s="101"/>
      <c r="I159" s="101"/>
      <c r="J159" s="101"/>
      <c r="K159" s="101"/>
      <c r="L159" s="101"/>
      <c r="M159" s="101"/>
      <c r="N159" s="101"/>
      <c r="O159" s="101"/>
      <c r="P159" s="101"/>
      <c r="Q159" s="101"/>
      <c r="R159" s="28"/>
      <c r="S159" s="101"/>
      <c r="T159" s="101"/>
      <c r="U159" s="101"/>
      <c r="V159" s="101"/>
      <c r="W159" s="101"/>
      <c r="X159" s="101"/>
      <c r="Y159" s="101"/>
      <c r="Z159" s="101"/>
      <c r="AA159" s="101"/>
      <c r="AB159" s="101"/>
      <c r="AC159" s="101"/>
    </row>
    <row r="160" spans="1:29" ht="13.75" thickBot="1" x14ac:dyDescent="0.75">
      <c r="A160" s="5">
        <v>158</v>
      </c>
      <c r="B160" s="62" t="e">
        <f>VLOOKUP(Table1[[#This Row],[School Name]], Key!$A$11:$B$33, 2, FALSE)</f>
        <v>#N/A</v>
      </c>
      <c r="C160" s="102"/>
      <c r="D160" s="100"/>
      <c r="E160" s="100"/>
      <c r="F160" s="101"/>
      <c r="G160" s="101"/>
      <c r="H160" s="101"/>
      <c r="I160" s="101"/>
      <c r="J160" s="101"/>
      <c r="K160" s="101"/>
      <c r="L160" s="101"/>
      <c r="M160" s="101"/>
      <c r="N160" s="101"/>
      <c r="O160" s="101"/>
      <c r="P160" s="101"/>
      <c r="Q160" s="101"/>
      <c r="R160" s="28"/>
      <c r="S160" s="101"/>
      <c r="T160" s="101"/>
      <c r="U160" s="101"/>
      <c r="V160" s="101"/>
      <c r="W160" s="101"/>
      <c r="X160" s="101"/>
      <c r="Y160" s="101"/>
      <c r="Z160" s="101"/>
      <c r="AA160" s="101"/>
      <c r="AB160" s="101"/>
      <c r="AC160" s="101"/>
    </row>
    <row r="161" spans="1:29" ht="13.75" thickBot="1" x14ac:dyDescent="0.75">
      <c r="A161" s="5">
        <v>159</v>
      </c>
      <c r="B161" s="62" t="e">
        <f>VLOOKUP(Table1[[#This Row],[School Name]], Key!$A$11:$B$33, 2, FALSE)</f>
        <v>#N/A</v>
      </c>
      <c r="C161" s="102"/>
      <c r="D161" s="100"/>
      <c r="E161" s="100"/>
      <c r="F161" s="101"/>
      <c r="G161" s="101"/>
      <c r="H161" s="101"/>
      <c r="I161" s="101"/>
      <c r="J161" s="101"/>
      <c r="K161" s="101"/>
      <c r="L161" s="101"/>
      <c r="M161" s="101"/>
      <c r="N161" s="101"/>
      <c r="O161" s="101"/>
      <c r="P161" s="101"/>
      <c r="Q161" s="101"/>
      <c r="R161" s="28"/>
      <c r="S161" s="101"/>
      <c r="T161" s="101"/>
      <c r="U161" s="101"/>
      <c r="V161" s="101"/>
      <c r="W161" s="101"/>
      <c r="X161" s="101"/>
      <c r="Y161" s="101"/>
      <c r="Z161" s="101"/>
      <c r="AA161" s="101"/>
      <c r="AB161" s="101"/>
      <c r="AC161" s="101"/>
    </row>
    <row r="162" spans="1:29" ht="13.75" thickBot="1" x14ac:dyDescent="0.75">
      <c r="A162" s="5">
        <v>160</v>
      </c>
      <c r="B162" s="62" t="e">
        <f>VLOOKUP(Table1[[#This Row],[School Name]], Key!$A$11:$B$33, 2, FALSE)</f>
        <v>#N/A</v>
      </c>
      <c r="C162" s="102"/>
      <c r="D162" s="100"/>
      <c r="E162" s="100"/>
      <c r="F162" s="101"/>
      <c r="G162" s="101"/>
      <c r="H162" s="101"/>
      <c r="I162" s="101"/>
      <c r="J162" s="101"/>
      <c r="K162" s="101"/>
      <c r="L162" s="101"/>
      <c r="M162" s="101"/>
      <c r="N162" s="101"/>
      <c r="O162" s="101"/>
      <c r="P162" s="101"/>
      <c r="Q162" s="101"/>
      <c r="R162" s="28"/>
      <c r="S162" s="101"/>
      <c r="T162" s="101"/>
      <c r="U162" s="101"/>
      <c r="V162" s="101"/>
      <c r="W162" s="101"/>
      <c r="X162" s="101"/>
      <c r="Y162" s="101"/>
      <c r="Z162" s="101"/>
      <c r="AA162" s="101"/>
      <c r="AB162" s="101"/>
      <c r="AC162" s="101"/>
    </row>
    <row r="163" spans="1:29" ht="13.75" thickBot="1" x14ac:dyDescent="0.75">
      <c r="A163" s="5">
        <v>161</v>
      </c>
      <c r="B163" s="62" t="e">
        <f>VLOOKUP(Table1[[#This Row],[School Name]], Key!$A$11:$B$33, 2, FALSE)</f>
        <v>#N/A</v>
      </c>
      <c r="C163" s="102"/>
      <c r="D163" s="100"/>
      <c r="E163" s="100"/>
      <c r="F163" s="101"/>
      <c r="G163" s="101"/>
      <c r="H163" s="101"/>
      <c r="I163" s="101"/>
      <c r="J163" s="101"/>
      <c r="K163" s="101"/>
      <c r="L163" s="101"/>
      <c r="M163" s="101"/>
      <c r="N163" s="101"/>
      <c r="O163" s="101"/>
      <c r="P163" s="101"/>
      <c r="Q163" s="101"/>
      <c r="R163" s="28"/>
      <c r="S163" s="101"/>
      <c r="T163" s="101"/>
      <c r="U163" s="101"/>
      <c r="V163" s="101"/>
      <c r="W163" s="101"/>
      <c r="X163" s="101"/>
      <c r="Y163" s="101"/>
      <c r="Z163" s="101"/>
      <c r="AA163" s="101"/>
      <c r="AB163" s="101"/>
      <c r="AC163" s="101"/>
    </row>
    <row r="164" spans="1:29" ht="13.75" thickBot="1" x14ac:dyDescent="0.75">
      <c r="A164" s="5">
        <v>162</v>
      </c>
      <c r="B164" s="62" t="e">
        <f>VLOOKUP(Table1[[#This Row],[School Name]], Key!$A$11:$B$33, 2, FALSE)</f>
        <v>#N/A</v>
      </c>
      <c r="C164" s="102"/>
      <c r="D164" s="100"/>
      <c r="E164" s="100"/>
      <c r="F164" s="101"/>
      <c r="G164" s="101"/>
      <c r="H164" s="101"/>
      <c r="I164" s="101"/>
      <c r="J164" s="101"/>
      <c r="K164" s="101"/>
      <c r="L164" s="101"/>
      <c r="M164" s="101"/>
      <c r="N164" s="101"/>
      <c r="O164" s="101"/>
      <c r="P164" s="101"/>
      <c r="Q164" s="101"/>
      <c r="R164" s="28"/>
      <c r="S164" s="101"/>
      <c r="T164" s="101"/>
      <c r="U164" s="101"/>
      <c r="V164" s="101"/>
      <c r="W164" s="101"/>
      <c r="X164" s="101"/>
      <c r="Y164" s="101"/>
      <c r="Z164" s="101"/>
      <c r="AA164" s="101"/>
      <c r="AB164" s="101"/>
      <c r="AC164" s="101"/>
    </row>
    <row r="165" spans="1:29" ht="13.75" thickBot="1" x14ac:dyDescent="0.75">
      <c r="A165" s="5">
        <v>163</v>
      </c>
      <c r="B165" s="62" t="e">
        <f>VLOOKUP(Table1[[#This Row],[School Name]], Key!$A$11:$B$33, 2, FALSE)</f>
        <v>#N/A</v>
      </c>
      <c r="C165" s="102"/>
      <c r="D165" s="100"/>
      <c r="E165" s="100"/>
      <c r="F165" s="101"/>
      <c r="G165" s="101"/>
      <c r="H165" s="101"/>
      <c r="I165" s="101"/>
      <c r="J165" s="101"/>
      <c r="K165" s="101"/>
      <c r="L165" s="101"/>
      <c r="M165" s="101"/>
      <c r="N165" s="101"/>
      <c r="O165" s="101"/>
      <c r="P165" s="101"/>
      <c r="Q165" s="101"/>
      <c r="R165" s="28"/>
      <c r="S165" s="101"/>
      <c r="T165" s="101"/>
      <c r="U165" s="101"/>
      <c r="V165" s="101"/>
      <c r="W165" s="101"/>
      <c r="X165" s="101"/>
      <c r="Y165" s="101"/>
      <c r="Z165" s="101"/>
      <c r="AA165" s="101"/>
      <c r="AB165" s="101"/>
      <c r="AC165" s="101"/>
    </row>
    <row r="166" spans="1:29" ht="13.75" thickBot="1" x14ac:dyDescent="0.75">
      <c r="A166" s="5">
        <v>164</v>
      </c>
      <c r="B166" s="62" t="e">
        <f>VLOOKUP(Table1[[#This Row],[School Name]], Key!$A$11:$B$33, 2, FALSE)</f>
        <v>#N/A</v>
      </c>
      <c r="C166" s="102"/>
      <c r="D166" s="100"/>
      <c r="E166" s="100"/>
      <c r="F166" s="101"/>
      <c r="G166" s="101"/>
      <c r="H166" s="101"/>
      <c r="I166" s="101"/>
      <c r="J166" s="101"/>
      <c r="K166" s="101"/>
      <c r="L166" s="101"/>
      <c r="M166" s="101"/>
      <c r="N166" s="101"/>
      <c r="O166" s="101"/>
      <c r="P166" s="101"/>
      <c r="Q166" s="101"/>
      <c r="R166" s="28"/>
      <c r="S166" s="101"/>
      <c r="T166" s="101"/>
      <c r="U166" s="101"/>
      <c r="V166" s="101"/>
      <c r="W166" s="101"/>
      <c r="X166" s="101"/>
      <c r="Y166" s="101"/>
      <c r="Z166" s="101"/>
      <c r="AA166" s="101"/>
      <c r="AB166" s="101"/>
      <c r="AC166" s="101"/>
    </row>
    <row r="167" spans="1:29" ht="13.75" thickBot="1" x14ac:dyDescent="0.75">
      <c r="A167" s="5">
        <v>165</v>
      </c>
      <c r="B167" s="62" t="e">
        <f>VLOOKUP(Table1[[#This Row],[School Name]], Key!$A$11:$B$33, 2, FALSE)</f>
        <v>#N/A</v>
      </c>
      <c r="C167" s="102"/>
      <c r="D167" s="100"/>
      <c r="E167" s="100"/>
      <c r="F167" s="101"/>
      <c r="G167" s="101"/>
      <c r="H167" s="101"/>
      <c r="I167" s="101"/>
      <c r="J167" s="101"/>
      <c r="K167" s="101"/>
      <c r="L167" s="101"/>
      <c r="M167" s="101"/>
      <c r="N167" s="101"/>
      <c r="O167" s="101"/>
      <c r="P167" s="101"/>
      <c r="Q167" s="101"/>
      <c r="R167" s="28"/>
      <c r="S167" s="101"/>
      <c r="T167" s="101"/>
      <c r="U167" s="101"/>
      <c r="V167" s="101"/>
      <c r="W167" s="101"/>
      <c r="X167" s="101"/>
      <c r="Y167" s="101"/>
      <c r="Z167" s="101"/>
      <c r="AA167" s="101"/>
      <c r="AB167" s="101"/>
      <c r="AC167" s="101"/>
    </row>
    <row r="168" spans="1:29" ht="13.75" thickBot="1" x14ac:dyDescent="0.75">
      <c r="A168" s="5">
        <v>166</v>
      </c>
      <c r="B168" s="62" t="e">
        <f>VLOOKUP(Table1[[#This Row],[School Name]], Key!$A$11:$B$33, 2, FALSE)</f>
        <v>#N/A</v>
      </c>
      <c r="C168" s="102"/>
      <c r="D168" s="100"/>
      <c r="E168" s="100"/>
      <c r="F168" s="101"/>
      <c r="G168" s="101"/>
      <c r="H168" s="101"/>
      <c r="I168" s="101"/>
      <c r="J168" s="101"/>
      <c r="K168" s="101"/>
      <c r="L168" s="101"/>
      <c r="M168" s="101"/>
      <c r="N168" s="101"/>
      <c r="O168" s="101"/>
      <c r="P168" s="101"/>
      <c r="Q168" s="101"/>
      <c r="R168" s="28"/>
      <c r="S168" s="101"/>
      <c r="T168" s="101"/>
      <c r="U168" s="101"/>
      <c r="V168" s="101"/>
      <c r="W168" s="101"/>
      <c r="X168" s="101"/>
      <c r="Y168" s="101"/>
      <c r="Z168" s="101"/>
      <c r="AA168" s="101"/>
      <c r="AB168" s="101"/>
      <c r="AC168" s="101"/>
    </row>
    <row r="169" spans="1:29" ht="13.75" thickBot="1" x14ac:dyDescent="0.75">
      <c r="A169" s="5">
        <v>167</v>
      </c>
      <c r="B169" s="62" t="e">
        <f>VLOOKUP(Table1[[#This Row],[School Name]], Key!$A$11:$B$33, 2, FALSE)</f>
        <v>#N/A</v>
      </c>
      <c r="C169" s="102"/>
      <c r="D169" s="100"/>
      <c r="E169" s="100"/>
      <c r="F169" s="101"/>
      <c r="G169" s="101"/>
      <c r="H169" s="101"/>
      <c r="I169" s="101"/>
      <c r="J169" s="101"/>
      <c r="K169" s="101"/>
      <c r="L169" s="101"/>
      <c r="M169" s="101"/>
      <c r="N169" s="101"/>
      <c r="O169" s="101"/>
      <c r="P169" s="101"/>
      <c r="Q169" s="101"/>
      <c r="R169" s="28"/>
      <c r="S169" s="101"/>
      <c r="T169" s="101"/>
      <c r="U169" s="101"/>
      <c r="V169" s="101"/>
      <c r="W169" s="101"/>
      <c r="X169" s="101"/>
      <c r="Y169" s="101"/>
      <c r="Z169" s="101"/>
      <c r="AA169" s="101"/>
      <c r="AB169" s="101"/>
      <c r="AC169" s="101"/>
    </row>
    <row r="170" spans="1:29" ht="13.75" thickBot="1" x14ac:dyDescent="0.75">
      <c r="A170" s="5">
        <v>168</v>
      </c>
      <c r="B170" s="62" t="e">
        <f>VLOOKUP(Table1[[#This Row],[School Name]], Key!$A$11:$B$33, 2, FALSE)</f>
        <v>#N/A</v>
      </c>
      <c r="C170" s="102"/>
      <c r="D170" s="100"/>
      <c r="E170" s="100"/>
      <c r="F170" s="101"/>
      <c r="G170" s="101"/>
      <c r="H170" s="101"/>
      <c r="I170" s="101"/>
      <c r="J170" s="101"/>
      <c r="K170" s="101"/>
      <c r="L170" s="101"/>
      <c r="M170" s="101"/>
      <c r="N170" s="101"/>
      <c r="O170" s="101"/>
      <c r="P170" s="101"/>
      <c r="Q170" s="101"/>
      <c r="R170" s="28"/>
      <c r="S170" s="101"/>
      <c r="T170" s="101"/>
      <c r="U170" s="101"/>
      <c r="V170" s="101"/>
      <c r="W170" s="101"/>
      <c r="X170" s="101"/>
      <c r="Y170" s="101"/>
      <c r="Z170" s="101"/>
      <c r="AA170" s="101"/>
      <c r="AB170" s="101"/>
      <c r="AC170" s="101"/>
    </row>
    <row r="171" spans="1:29" ht="13.75" thickBot="1" x14ac:dyDescent="0.75">
      <c r="A171" s="5">
        <v>169</v>
      </c>
      <c r="B171" s="62" t="e">
        <f>VLOOKUP(Table1[[#This Row],[School Name]], Key!$A$11:$B$33, 2, FALSE)</f>
        <v>#N/A</v>
      </c>
      <c r="C171" s="102"/>
      <c r="D171" s="100"/>
      <c r="E171" s="100"/>
      <c r="F171" s="101"/>
      <c r="G171" s="101"/>
      <c r="H171" s="101"/>
      <c r="I171" s="101"/>
      <c r="J171" s="101"/>
      <c r="K171" s="101"/>
      <c r="L171" s="101"/>
      <c r="M171" s="101"/>
      <c r="N171" s="101"/>
      <c r="O171" s="101"/>
      <c r="P171" s="101"/>
      <c r="Q171" s="101"/>
      <c r="R171" s="28"/>
      <c r="S171" s="101"/>
      <c r="T171" s="101"/>
      <c r="U171" s="101"/>
      <c r="V171" s="101"/>
      <c r="W171" s="101"/>
      <c r="X171" s="101"/>
      <c r="Y171" s="101"/>
      <c r="Z171" s="101"/>
      <c r="AA171" s="101"/>
      <c r="AB171" s="101"/>
      <c r="AC171" s="101"/>
    </row>
    <row r="172" spans="1:29" ht="13.75" thickBot="1" x14ac:dyDescent="0.75">
      <c r="A172" s="5">
        <v>170</v>
      </c>
      <c r="B172" s="62" t="e">
        <f>VLOOKUP(Table1[[#This Row],[School Name]], Key!$A$11:$B$33, 2, FALSE)</f>
        <v>#N/A</v>
      </c>
      <c r="C172" s="102"/>
      <c r="D172" s="100"/>
      <c r="E172" s="100"/>
      <c r="F172" s="101"/>
      <c r="G172" s="101"/>
      <c r="H172" s="101"/>
      <c r="I172" s="101"/>
      <c r="J172" s="101"/>
      <c r="K172" s="101"/>
      <c r="L172" s="101"/>
      <c r="M172" s="101"/>
      <c r="N172" s="101"/>
      <c r="O172" s="101"/>
      <c r="P172" s="101"/>
      <c r="Q172" s="101"/>
      <c r="R172" s="28"/>
      <c r="S172" s="101"/>
      <c r="T172" s="101"/>
      <c r="U172" s="101"/>
      <c r="V172" s="101"/>
      <c r="W172" s="101"/>
      <c r="X172" s="101"/>
      <c r="Y172" s="101"/>
      <c r="Z172" s="101"/>
      <c r="AA172" s="101"/>
      <c r="AB172" s="101"/>
      <c r="AC172" s="101"/>
    </row>
    <row r="173" spans="1:29" ht="13.75" thickBot="1" x14ac:dyDescent="0.75">
      <c r="A173" s="5">
        <v>171</v>
      </c>
      <c r="B173" s="62" t="e">
        <f>VLOOKUP(Table1[[#This Row],[School Name]], Key!$A$11:$B$33, 2, FALSE)</f>
        <v>#N/A</v>
      </c>
      <c r="C173" s="102"/>
      <c r="D173" s="100"/>
      <c r="E173" s="100"/>
      <c r="F173" s="101"/>
      <c r="G173" s="101"/>
      <c r="H173" s="101"/>
      <c r="I173" s="101"/>
      <c r="J173" s="101"/>
      <c r="K173" s="101"/>
      <c r="L173" s="101"/>
      <c r="M173" s="101"/>
      <c r="N173" s="101"/>
      <c r="O173" s="101"/>
      <c r="P173" s="101"/>
      <c r="Q173" s="101"/>
      <c r="R173" s="28"/>
      <c r="S173" s="101"/>
      <c r="T173" s="101"/>
      <c r="U173" s="101"/>
      <c r="V173" s="101"/>
      <c r="W173" s="101"/>
      <c r="X173" s="101"/>
      <c r="Y173" s="101"/>
      <c r="Z173" s="101"/>
      <c r="AA173" s="101"/>
      <c r="AB173" s="101"/>
      <c r="AC173" s="101"/>
    </row>
    <row r="174" spans="1:29" ht="13.75" thickBot="1" x14ac:dyDescent="0.75">
      <c r="A174" s="5">
        <v>172</v>
      </c>
      <c r="B174" s="62" t="e">
        <f>VLOOKUP(Table1[[#This Row],[School Name]], Key!$A$11:$B$33, 2, FALSE)</f>
        <v>#N/A</v>
      </c>
      <c r="C174" s="102"/>
      <c r="D174" s="100"/>
      <c r="E174" s="100"/>
      <c r="F174" s="101"/>
      <c r="G174" s="101"/>
      <c r="H174" s="101"/>
      <c r="I174" s="101"/>
      <c r="J174" s="101"/>
      <c r="K174" s="101"/>
      <c r="L174" s="101"/>
      <c r="M174" s="101"/>
      <c r="N174" s="101"/>
      <c r="O174" s="101"/>
      <c r="P174" s="101"/>
      <c r="Q174" s="101"/>
      <c r="R174" s="28"/>
      <c r="S174" s="101"/>
      <c r="T174" s="101"/>
      <c r="U174" s="101"/>
      <c r="V174" s="101"/>
      <c r="W174" s="101"/>
      <c r="X174" s="101"/>
      <c r="Y174" s="101"/>
      <c r="Z174" s="101"/>
      <c r="AA174" s="101"/>
      <c r="AB174" s="101"/>
      <c r="AC174" s="101"/>
    </row>
    <row r="175" spans="1:29" ht="13.75" thickBot="1" x14ac:dyDescent="0.75">
      <c r="A175" s="5">
        <v>173</v>
      </c>
      <c r="B175" s="62" t="e">
        <f>VLOOKUP(Table1[[#This Row],[School Name]], Key!$A$11:$B$33, 2, FALSE)</f>
        <v>#N/A</v>
      </c>
      <c r="C175" s="102"/>
      <c r="D175" s="100"/>
      <c r="E175" s="100"/>
      <c r="F175" s="101"/>
      <c r="G175" s="101"/>
      <c r="H175" s="101"/>
      <c r="I175" s="101"/>
      <c r="J175" s="101"/>
      <c r="K175" s="101"/>
      <c r="L175" s="101"/>
      <c r="M175" s="101"/>
      <c r="N175" s="101"/>
      <c r="O175" s="101"/>
      <c r="P175" s="101"/>
      <c r="Q175" s="101"/>
      <c r="R175" s="28"/>
      <c r="S175" s="101"/>
      <c r="T175" s="101"/>
      <c r="U175" s="101"/>
      <c r="V175" s="101"/>
      <c r="W175" s="101"/>
      <c r="X175" s="101"/>
      <c r="Y175" s="101"/>
      <c r="Z175" s="101"/>
      <c r="AA175" s="101"/>
      <c r="AB175" s="101"/>
      <c r="AC175" s="101"/>
    </row>
    <row r="176" spans="1:29" ht="13.75" thickBot="1" x14ac:dyDescent="0.75">
      <c r="A176" s="5">
        <v>174</v>
      </c>
      <c r="B176" s="62" t="e">
        <f>VLOOKUP(Table1[[#This Row],[School Name]], Key!$A$11:$B$33, 2, FALSE)</f>
        <v>#N/A</v>
      </c>
      <c r="C176" s="102"/>
      <c r="D176" s="100"/>
      <c r="E176" s="100"/>
      <c r="F176" s="101"/>
      <c r="G176" s="101"/>
      <c r="H176" s="101"/>
      <c r="I176" s="101"/>
      <c r="J176" s="101"/>
      <c r="K176" s="101"/>
      <c r="L176" s="101"/>
      <c r="M176" s="101"/>
      <c r="N176" s="101"/>
      <c r="O176" s="101"/>
      <c r="P176" s="101"/>
      <c r="Q176" s="101"/>
      <c r="R176" s="28"/>
      <c r="S176" s="101"/>
      <c r="T176" s="101"/>
      <c r="U176" s="101"/>
      <c r="V176" s="101"/>
      <c r="W176" s="101"/>
      <c r="X176" s="101"/>
      <c r="Y176" s="101"/>
      <c r="Z176" s="101"/>
      <c r="AA176" s="101"/>
      <c r="AB176" s="101"/>
      <c r="AC176" s="101"/>
    </row>
    <row r="177" spans="1:29" ht="13.75" thickBot="1" x14ac:dyDescent="0.75">
      <c r="A177" s="5">
        <v>175</v>
      </c>
      <c r="B177" s="62" t="e">
        <f>VLOOKUP(Table1[[#This Row],[School Name]], Key!$A$11:$B$33, 2, FALSE)</f>
        <v>#N/A</v>
      </c>
      <c r="C177" s="102"/>
      <c r="D177" s="100"/>
      <c r="E177" s="100"/>
      <c r="F177" s="101"/>
      <c r="G177" s="101"/>
      <c r="H177" s="101"/>
      <c r="I177" s="101"/>
      <c r="J177" s="101"/>
      <c r="K177" s="101"/>
      <c r="L177" s="101"/>
      <c r="M177" s="101"/>
      <c r="N177" s="101"/>
      <c r="O177" s="101"/>
      <c r="P177" s="101"/>
      <c r="Q177" s="101"/>
      <c r="R177" s="28"/>
      <c r="S177" s="101"/>
      <c r="T177" s="101"/>
      <c r="U177" s="101"/>
      <c r="V177" s="101"/>
      <c r="W177" s="101"/>
      <c r="X177" s="101"/>
      <c r="Y177" s="101"/>
      <c r="Z177" s="101"/>
      <c r="AA177" s="101"/>
      <c r="AB177" s="101"/>
      <c r="AC177" s="101"/>
    </row>
    <row r="178" spans="1:29" ht="13.75" thickBot="1" x14ac:dyDescent="0.75">
      <c r="A178" s="5">
        <v>176</v>
      </c>
      <c r="B178" s="62" t="e">
        <f>VLOOKUP(Table1[[#This Row],[School Name]], Key!$A$11:$B$33, 2, FALSE)</f>
        <v>#N/A</v>
      </c>
      <c r="C178" s="102"/>
      <c r="D178" s="100"/>
      <c r="E178" s="100"/>
      <c r="F178" s="101"/>
      <c r="G178" s="101"/>
      <c r="H178" s="101"/>
      <c r="I178" s="101"/>
      <c r="J178" s="101"/>
      <c r="K178" s="101"/>
      <c r="L178" s="101"/>
      <c r="M178" s="101"/>
      <c r="N178" s="101"/>
      <c r="O178" s="101"/>
      <c r="P178" s="101"/>
      <c r="Q178" s="101"/>
      <c r="R178" s="28"/>
      <c r="S178" s="101"/>
      <c r="T178" s="101"/>
      <c r="U178" s="101"/>
      <c r="V178" s="101"/>
      <c r="W178" s="101"/>
      <c r="X178" s="101"/>
      <c r="Y178" s="101"/>
      <c r="Z178" s="101"/>
      <c r="AA178" s="101"/>
      <c r="AB178" s="101"/>
      <c r="AC178" s="101"/>
    </row>
    <row r="179" spans="1:29" ht="13.75" thickBot="1" x14ac:dyDescent="0.75">
      <c r="A179" s="5">
        <v>177</v>
      </c>
      <c r="B179" s="62" t="e">
        <f>VLOOKUP(Table1[[#This Row],[School Name]], Key!$A$11:$B$33, 2, FALSE)</f>
        <v>#N/A</v>
      </c>
      <c r="C179" s="102"/>
      <c r="D179" s="100"/>
      <c r="E179" s="100"/>
      <c r="F179" s="101"/>
      <c r="G179" s="101"/>
      <c r="H179" s="101"/>
      <c r="I179" s="101"/>
      <c r="J179" s="101"/>
      <c r="K179" s="101"/>
      <c r="L179" s="101"/>
      <c r="M179" s="101"/>
      <c r="N179" s="101"/>
      <c r="O179" s="101"/>
      <c r="P179" s="101"/>
      <c r="Q179" s="101"/>
      <c r="R179" s="28"/>
      <c r="S179" s="101"/>
      <c r="T179" s="101"/>
      <c r="U179" s="101"/>
      <c r="V179" s="101"/>
      <c r="W179" s="101"/>
      <c r="X179" s="101"/>
      <c r="Y179" s="101"/>
      <c r="Z179" s="101"/>
      <c r="AA179" s="101"/>
      <c r="AB179" s="101"/>
      <c r="AC179" s="101"/>
    </row>
    <row r="180" spans="1:29" ht="13.75" thickBot="1" x14ac:dyDescent="0.75">
      <c r="A180" s="5">
        <v>178</v>
      </c>
      <c r="B180" s="62" t="e">
        <f>VLOOKUP(Table1[[#This Row],[School Name]], Key!$A$11:$B$33, 2, FALSE)</f>
        <v>#N/A</v>
      </c>
      <c r="C180" s="102"/>
      <c r="D180" s="100"/>
      <c r="E180" s="100"/>
      <c r="F180" s="101"/>
      <c r="G180" s="101"/>
      <c r="H180" s="101"/>
      <c r="I180" s="101"/>
      <c r="J180" s="101"/>
      <c r="K180" s="101"/>
      <c r="L180" s="101"/>
      <c r="M180" s="101"/>
      <c r="N180" s="101"/>
      <c r="O180" s="101"/>
      <c r="P180" s="101"/>
      <c r="Q180" s="101"/>
      <c r="R180" s="28"/>
      <c r="S180" s="101"/>
      <c r="T180" s="101"/>
      <c r="U180" s="101"/>
      <c r="V180" s="101"/>
      <c r="W180" s="101"/>
      <c r="X180" s="101"/>
      <c r="Y180" s="101"/>
      <c r="Z180" s="101"/>
      <c r="AA180" s="101"/>
      <c r="AB180" s="101"/>
      <c r="AC180" s="101"/>
    </row>
    <row r="181" spans="1:29" ht="13.75" thickBot="1" x14ac:dyDescent="0.75">
      <c r="A181" s="5">
        <v>179</v>
      </c>
      <c r="B181" s="62" t="e">
        <f>VLOOKUP(Table1[[#This Row],[School Name]], Key!$A$11:$B$33, 2, FALSE)</f>
        <v>#N/A</v>
      </c>
      <c r="C181" s="102"/>
      <c r="D181" s="100"/>
      <c r="E181" s="100"/>
      <c r="F181" s="101"/>
      <c r="G181" s="101"/>
      <c r="H181" s="101"/>
      <c r="I181" s="101"/>
      <c r="J181" s="101"/>
      <c r="K181" s="101"/>
      <c r="L181" s="101"/>
      <c r="M181" s="101"/>
      <c r="N181" s="101"/>
      <c r="O181" s="101"/>
      <c r="P181" s="101"/>
      <c r="Q181" s="101"/>
      <c r="R181" s="28"/>
      <c r="S181" s="101"/>
      <c r="T181" s="101"/>
      <c r="U181" s="101"/>
      <c r="V181" s="101"/>
      <c r="W181" s="101"/>
      <c r="X181" s="101"/>
      <c r="Y181" s="101"/>
      <c r="Z181" s="101"/>
      <c r="AA181" s="101"/>
      <c r="AB181" s="101"/>
      <c r="AC181" s="101"/>
    </row>
    <row r="182" spans="1:29" ht="13.75" thickBot="1" x14ac:dyDescent="0.75">
      <c r="A182" s="5">
        <v>180</v>
      </c>
      <c r="B182" s="62" t="e">
        <f>VLOOKUP(Table1[[#This Row],[School Name]], Key!$A$11:$B$33, 2, FALSE)</f>
        <v>#N/A</v>
      </c>
      <c r="C182" s="102"/>
      <c r="D182" s="100"/>
      <c r="E182" s="100"/>
      <c r="F182" s="101"/>
      <c r="G182" s="101"/>
      <c r="H182" s="101"/>
      <c r="I182" s="101"/>
      <c r="J182" s="101"/>
      <c r="K182" s="101"/>
      <c r="L182" s="101"/>
      <c r="M182" s="101"/>
      <c r="N182" s="101"/>
      <c r="O182" s="101"/>
      <c r="P182" s="101"/>
      <c r="Q182" s="101"/>
      <c r="R182" s="28"/>
      <c r="S182" s="101"/>
      <c r="T182" s="101"/>
      <c r="U182" s="101"/>
      <c r="V182" s="101"/>
      <c r="W182" s="101"/>
      <c r="X182" s="101"/>
      <c r="Y182" s="101"/>
      <c r="Z182" s="101"/>
      <c r="AA182" s="101"/>
      <c r="AB182" s="101"/>
      <c r="AC182" s="101"/>
    </row>
    <row r="183" spans="1:29" ht="13.75" thickBot="1" x14ac:dyDescent="0.75">
      <c r="A183" s="5">
        <v>181</v>
      </c>
      <c r="B183" s="62" t="e">
        <f>VLOOKUP(Table1[[#This Row],[School Name]], Key!$A$11:$B$33, 2, FALSE)</f>
        <v>#N/A</v>
      </c>
      <c r="C183" s="102"/>
      <c r="D183" s="100"/>
      <c r="E183" s="100"/>
      <c r="F183" s="101"/>
      <c r="G183" s="101"/>
      <c r="H183" s="101"/>
      <c r="I183" s="101"/>
      <c r="J183" s="101"/>
      <c r="K183" s="101"/>
      <c r="L183" s="101"/>
      <c r="M183" s="101"/>
      <c r="N183" s="101"/>
      <c r="O183" s="101"/>
      <c r="P183" s="101"/>
      <c r="Q183" s="101"/>
      <c r="R183" s="28"/>
      <c r="S183" s="101"/>
      <c r="T183" s="101"/>
      <c r="U183" s="101"/>
      <c r="V183" s="101"/>
      <c r="W183" s="101"/>
      <c r="X183" s="101"/>
      <c r="Y183" s="101"/>
      <c r="Z183" s="101"/>
      <c r="AA183" s="101"/>
      <c r="AB183" s="101"/>
      <c r="AC183" s="101"/>
    </row>
    <row r="184" spans="1:29" ht="13.75" thickBot="1" x14ac:dyDescent="0.75">
      <c r="A184" s="5">
        <v>182</v>
      </c>
      <c r="B184" s="62" t="e">
        <f>VLOOKUP(Table1[[#This Row],[School Name]], Key!$A$11:$B$33, 2, FALSE)</f>
        <v>#N/A</v>
      </c>
      <c r="C184" s="102"/>
      <c r="D184" s="100"/>
      <c r="E184" s="100"/>
      <c r="F184" s="101"/>
      <c r="G184" s="101"/>
      <c r="H184" s="101"/>
      <c r="I184" s="101"/>
      <c r="J184" s="101"/>
      <c r="K184" s="101"/>
      <c r="L184" s="101"/>
      <c r="M184" s="101"/>
      <c r="N184" s="101"/>
      <c r="O184" s="101"/>
      <c r="P184" s="101"/>
      <c r="Q184" s="101"/>
      <c r="R184" s="28"/>
      <c r="S184" s="101"/>
      <c r="T184" s="101"/>
      <c r="U184" s="101"/>
      <c r="V184" s="101"/>
      <c r="W184" s="101"/>
      <c r="X184" s="101"/>
      <c r="Y184" s="101"/>
      <c r="Z184" s="101"/>
      <c r="AA184" s="101"/>
      <c r="AB184" s="101"/>
      <c r="AC184" s="101"/>
    </row>
    <row r="185" spans="1:29" ht="13.75" thickBot="1" x14ac:dyDescent="0.75">
      <c r="A185" s="5">
        <v>183</v>
      </c>
      <c r="B185" s="62" t="e">
        <f>VLOOKUP(Table1[[#This Row],[School Name]], Key!$A$11:$B$33, 2, FALSE)</f>
        <v>#N/A</v>
      </c>
      <c r="C185" s="102"/>
      <c r="D185" s="100"/>
      <c r="E185" s="100"/>
      <c r="F185" s="101"/>
      <c r="G185" s="101"/>
      <c r="H185" s="101"/>
      <c r="I185" s="101"/>
      <c r="J185" s="101"/>
      <c r="K185" s="101"/>
      <c r="L185" s="101"/>
      <c r="M185" s="101"/>
      <c r="N185" s="101"/>
      <c r="O185" s="101"/>
      <c r="P185" s="101"/>
      <c r="Q185" s="101"/>
      <c r="R185" s="28"/>
      <c r="S185" s="101"/>
      <c r="T185" s="101"/>
      <c r="U185" s="101"/>
      <c r="V185" s="101"/>
      <c r="W185" s="101"/>
      <c r="X185" s="101"/>
      <c r="Y185" s="101"/>
      <c r="Z185" s="101"/>
      <c r="AA185" s="101"/>
      <c r="AB185" s="101"/>
      <c r="AC185" s="101"/>
    </row>
    <row r="186" spans="1:29" ht="13.75" thickBot="1" x14ac:dyDescent="0.75">
      <c r="A186" s="5">
        <v>184</v>
      </c>
      <c r="B186" s="62" t="e">
        <f>VLOOKUP(Table1[[#This Row],[School Name]], Key!$A$11:$B$33, 2, FALSE)</f>
        <v>#N/A</v>
      </c>
      <c r="C186" s="102"/>
      <c r="D186" s="100"/>
      <c r="E186" s="100"/>
      <c r="F186" s="101"/>
      <c r="G186" s="101"/>
      <c r="H186" s="101"/>
      <c r="I186" s="101"/>
      <c r="J186" s="101"/>
      <c r="K186" s="101"/>
      <c r="L186" s="101"/>
      <c r="M186" s="101"/>
      <c r="N186" s="101"/>
      <c r="O186" s="101"/>
      <c r="P186" s="101"/>
      <c r="Q186" s="101"/>
      <c r="R186" s="28"/>
      <c r="S186" s="101"/>
      <c r="T186" s="101"/>
      <c r="U186" s="101"/>
      <c r="V186" s="101"/>
      <c r="W186" s="101"/>
      <c r="X186" s="101"/>
      <c r="Y186" s="101"/>
      <c r="Z186" s="101"/>
      <c r="AA186" s="101"/>
      <c r="AB186" s="101"/>
      <c r="AC186" s="101"/>
    </row>
    <row r="187" spans="1:29" ht="13.75" thickBot="1" x14ac:dyDescent="0.75">
      <c r="A187" s="5">
        <v>185</v>
      </c>
      <c r="B187" s="62" t="e">
        <f>VLOOKUP(Table1[[#This Row],[School Name]], Key!$A$11:$B$33, 2, FALSE)</f>
        <v>#N/A</v>
      </c>
      <c r="C187" s="102"/>
      <c r="D187" s="100"/>
      <c r="E187" s="100"/>
      <c r="F187" s="101"/>
      <c r="G187" s="101"/>
      <c r="H187" s="101"/>
      <c r="I187" s="101"/>
      <c r="J187" s="101"/>
      <c r="K187" s="101"/>
      <c r="L187" s="101"/>
      <c r="M187" s="101"/>
      <c r="N187" s="101"/>
      <c r="O187" s="101"/>
      <c r="P187" s="101"/>
      <c r="Q187" s="101"/>
      <c r="R187" s="28"/>
      <c r="S187" s="101"/>
      <c r="T187" s="101"/>
      <c r="U187" s="101"/>
      <c r="V187" s="101"/>
      <c r="W187" s="101"/>
      <c r="X187" s="101"/>
      <c r="Y187" s="101"/>
      <c r="Z187" s="101"/>
      <c r="AA187" s="101"/>
      <c r="AB187" s="101"/>
      <c r="AC187" s="101"/>
    </row>
    <row r="188" spans="1:29" ht="13.75" thickBot="1" x14ac:dyDescent="0.75">
      <c r="A188" s="5">
        <v>186</v>
      </c>
      <c r="B188" s="62" t="e">
        <f>VLOOKUP(Table1[[#This Row],[School Name]], Key!$A$11:$B$33, 2, FALSE)</f>
        <v>#N/A</v>
      </c>
      <c r="C188" s="102"/>
      <c r="D188" s="100"/>
      <c r="E188" s="100"/>
      <c r="F188" s="101"/>
      <c r="G188" s="101"/>
      <c r="H188" s="101"/>
      <c r="I188" s="101"/>
      <c r="J188" s="101"/>
      <c r="K188" s="101"/>
      <c r="L188" s="101"/>
      <c r="M188" s="101"/>
      <c r="N188" s="101"/>
      <c r="O188" s="101"/>
      <c r="P188" s="101"/>
      <c r="Q188" s="101"/>
      <c r="R188" s="28"/>
      <c r="S188" s="101"/>
      <c r="T188" s="101"/>
      <c r="U188" s="101"/>
      <c r="V188" s="101"/>
      <c r="W188" s="101"/>
      <c r="X188" s="101"/>
      <c r="Y188" s="101"/>
      <c r="Z188" s="101"/>
      <c r="AA188" s="101"/>
      <c r="AB188" s="101"/>
      <c r="AC188" s="101"/>
    </row>
    <row r="189" spans="1:29" ht="13.75" thickBot="1" x14ac:dyDescent="0.75">
      <c r="A189" s="5">
        <v>187</v>
      </c>
      <c r="B189" s="62" t="e">
        <f>VLOOKUP(Table1[[#This Row],[School Name]], Key!$A$11:$B$33, 2, FALSE)</f>
        <v>#N/A</v>
      </c>
      <c r="C189" s="102"/>
      <c r="D189" s="100"/>
      <c r="E189" s="100"/>
      <c r="F189" s="101"/>
      <c r="G189" s="101"/>
      <c r="H189" s="101"/>
      <c r="I189" s="101"/>
      <c r="J189" s="101"/>
      <c r="K189" s="101"/>
      <c r="L189" s="101"/>
      <c r="M189" s="101"/>
      <c r="N189" s="101"/>
      <c r="O189" s="101"/>
      <c r="P189" s="101"/>
      <c r="Q189" s="101"/>
      <c r="R189" s="28"/>
      <c r="S189" s="101"/>
      <c r="T189" s="101"/>
      <c r="U189" s="101"/>
      <c r="V189" s="101"/>
      <c r="W189" s="101"/>
      <c r="X189" s="101"/>
      <c r="Y189" s="101"/>
      <c r="Z189" s="101"/>
      <c r="AA189" s="101"/>
      <c r="AB189" s="101"/>
      <c r="AC189" s="101"/>
    </row>
    <row r="190" spans="1:29" ht="13.75" thickBot="1" x14ac:dyDescent="0.75">
      <c r="A190" s="5">
        <v>188</v>
      </c>
      <c r="B190" s="62" t="e">
        <f>VLOOKUP(Table1[[#This Row],[School Name]], Key!$A$11:$B$33, 2, FALSE)</f>
        <v>#N/A</v>
      </c>
      <c r="C190" s="102"/>
      <c r="D190" s="100"/>
      <c r="E190" s="100"/>
      <c r="F190" s="101"/>
      <c r="G190" s="101"/>
      <c r="H190" s="101"/>
      <c r="I190" s="101"/>
      <c r="J190" s="101"/>
      <c r="K190" s="101"/>
      <c r="L190" s="101"/>
      <c r="M190" s="101"/>
      <c r="N190" s="101"/>
      <c r="O190" s="101"/>
      <c r="P190" s="101"/>
      <c r="Q190" s="101"/>
      <c r="R190" s="28"/>
      <c r="S190" s="101"/>
      <c r="T190" s="101"/>
      <c r="U190" s="101"/>
      <c r="V190" s="101"/>
      <c r="W190" s="101"/>
      <c r="X190" s="101"/>
      <c r="Y190" s="101"/>
      <c r="Z190" s="101"/>
      <c r="AA190" s="101"/>
      <c r="AB190" s="101"/>
      <c r="AC190" s="101"/>
    </row>
    <row r="191" spans="1:29" ht="13.75" thickBot="1" x14ac:dyDescent="0.75">
      <c r="A191" s="5">
        <v>189</v>
      </c>
      <c r="B191" s="62" t="e">
        <f>VLOOKUP(Table1[[#This Row],[School Name]], Key!$A$11:$B$33, 2, FALSE)</f>
        <v>#N/A</v>
      </c>
      <c r="C191" s="102"/>
      <c r="D191" s="100"/>
      <c r="E191" s="100"/>
      <c r="F191" s="101"/>
      <c r="G191" s="101"/>
      <c r="H191" s="101"/>
      <c r="I191" s="101"/>
      <c r="J191" s="101"/>
      <c r="K191" s="101"/>
      <c r="L191" s="101"/>
      <c r="M191" s="101"/>
      <c r="N191" s="101"/>
      <c r="O191" s="101"/>
      <c r="P191" s="101"/>
      <c r="Q191" s="101"/>
      <c r="R191" s="28"/>
      <c r="S191" s="101"/>
      <c r="T191" s="101"/>
      <c r="U191" s="101"/>
      <c r="V191" s="101"/>
      <c r="W191" s="101"/>
      <c r="X191" s="101"/>
      <c r="Y191" s="101"/>
      <c r="Z191" s="101"/>
      <c r="AA191" s="101"/>
      <c r="AB191" s="101"/>
      <c r="AC191" s="101"/>
    </row>
    <row r="192" spans="1:29" ht="13.75" thickBot="1" x14ac:dyDescent="0.75">
      <c r="A192" s="5">
        <v>190</v>
      </c>
      <c r="B192" s="62" t="e">
        <f>VLOOKUP(Table1[[#This Row],[School Name]], Key!$A$11:$B$33, 2, FALSE)</f>
        <v>#N/A</v>
      </c>
      <c r="C192" s="102"/>
      <c r="D192" s="100"/>
      <c r="E192" s="100"/>
      <c r="F192" s="101"/>
      <c r="G192" s="101"/>
      <c r="H192" s="101"/>
      <c r="I192" s="101"/>
      <c r="J192" s="101"/>
      <c r="K192" s="101"/>
      <c r="L192" s="101"/>
      <c r="M192" s="101"/>
      <c r="N192" s="101"/>
      <c r="O192" s="101"/>
      <c r="P192" s="101"/>
      <c r="Q192" s="101"/>
      <c r="R192" s="28"/>
      <c r="S192" s="101"/>
      <c r="T192" s="101"/>
      <c r="U192" s="101"/>
      <c r="V192" s="101"/>
      <c r="W192" s="101"/>
      <c r="X192" s="101"/>
      <c r="Y192" s="101"/>
      <c r="Z192" s="101"/>
      <c r="AA192" s="101"/>
      <c r="AB192" s="101"/>
      <c r="AC192" s="101"/>
    </row>
    <row r="193" spans="1:29" ht="13.75" thickBot="1" x14ac:dyDescent="0.75">
      <c r="A193" s="5">
        <v>191</v>
      </c>
      <c r="B193" s="62" t="e">
        <f>VLOOKUP(Table1[[#This Row],[School Name]], Key!$A$11:$B$33, 2, FALSE)</f>
        <v>#N/A</v>
      </c>
      <c r="C193" s="102"/>
      <c r="D193" s="100"/>
      <c r="E193" s="100"/>
      <c r="F193" s="101"/>
      <c r="G193" s="101"/>
      <c r="H193" s="101"/>
      <c r="I193" s="101"/>
      <c r="J193" s="101"/>
      <c r="K193" s="101"/>
      <c r="L193" s="101"/>
      <c r="M193" s="101"/>
      <c r="N193" s="101"/>
      <c r="O193" s="101"/>
      <c r="P193" s="101"/>
      <c r="Q193" s="101"/>
      <c r="R193" s="28"/>
      <c r="S193" s="101"/>
      <c r="T193" s="101"/>
      <c r="U193" s="101"/>
      <c r="V193" s="101"/>
      <c r="W193" s="101"/>
      <c r="X193" s="101"/>
      <c r="Y193" s="101"/>
      <c r="Z193" s="101"/>
      <c r="AA193" s="101"/>
      <c r="AB193" s="101"/>
      <c r="AC193" s="101"/>
    </row>
    <row r="194" spans="1:29" ht="13.75" thickBot="1" x14ac:dyDescent="0.75">
      <c r="A194" s="5">
        <v>192</v>
      </c>
      <c r="B194" s="62" t="e">
        <f>VLOOKUP(Table1[[#This Row],[School Name]], Key!$A$11:$B$33, 2, FALSE)</f>
        <v>#N/A</v>
      </c>
      <c r="C194" s="102"/>
      <c r="D194" s="100"/>
      <c r="E194" s="100"/>
      <c r="F194" s="101"/>
      <c r="G194" s="101"/>
      <c r="H194" s="101"/>
      <c r="I194" s="101"/>
      <c r="J194" s="101"/>
      <c r="K194" s="101"/>
      <c r="L194" s="101"/>
      <c r="M194" s="101"/>
      <c r="N194" s="101"/>
      <c r="O194" s="101"/>
      <c r="P194" s="101"/>
      <c r="Q194" s="101"/>
      <c r="R194" s="28"/>
      <c r="S194" s="101"/>
      <c r="T194" s="101"/>
      <c r="U194" s="101"/>
      <c r="V194" s="101"/>
      <c r="W194" s="101"/>
      <c r="X194" s="101"/>
      <c r="Y194" s="101"/>
      <c r="Z194" s="101"/>
      <c r="AA194" s="101"/>
      <c r="AB194" s="101"/>
      <c r="AC194" s="101"/>
    </row>
    <row r="195" spans="1:29" ht="13.75" thickBot="1" x14ac:dyDescent="0.75">
      <c r="A195" s="5">
        <v>193</v>
      </c>
      <c r="B195" s="62" t="e">
        <f>VLOOKUP(Table1[[#This Row],[School Name]], Key!$A$11:$B$33, 2, FALSE)</f>
        <v>#N/A</v>
      </c>
      <c r="C195" s="102"/>
      <c r="D195" s="100"/>
      <c r="E195" s="100"/>
      <c r="F195" s="101"/>
      <c r="G195" s="101"/>
      <c r="H195" s="101"/>
      <c r="I195" s="101"/>
      <c r="J195" s="101"/>
      <c r="K195" s="101"/>
      <c r="L195" s="101"/>
      <c r="M195" s="101"/>
      <c r="N195" s="101"/>
      <c r="O195" s="101"/>
      <c r="P195" s="101"/>
      <c r="Q195" s="101"/>
      <c r="R195" s="28"/>
      <c r="S195" s="101"/>
      <c r="T195" s="101"/>
      <c r="U195" s="101"/>
      <c r="V195" s="101"/>
      <c r="W195" s="101"/>
      <c r="X195" s="101"/>
      <c r="Y195" s="101"/>
      <c r="Z195" s="101"/>
      <c r="AA195" s="101"/>
      <c r="AB195" s="101"/>
      <c r="AC195" s="101"/>
    </row>
    <row r="196" spans="1:29" ht="13.75" thickBot="1" x14ac:dyDescent="0.75">
      <c r="A196" s="5">
        <v>194</v>
      </c>
      <c r="B196" s="62" t="e">
        <f>VLOOKUP(Table1[[#This Row],[School Name]], Key!$A$11:$B$33, 2, FALSE)</f>
        <v>#N/A</v>
      </c>
      <c r="C196" s="102"/>
      <c r="D196" s="100"/>
      <c r="E196" s="100"/>
      <c r="F196" s="101"/>
      <c r="G196" s="101"/>
      <c r="H196" s="101"/>
      <c r="I196" s="101"/>
      <c r="J196" s="101"/>
      <c r="K196" s="101"/>
      <c r="L196" s="101"/>
      <c r="M196" s="101"/>
      <c r="N196" s="101"/>
      <c r="O196" s="101"/>
      <c r="P196" s="101"/>
      <c r="Q196" s="101"/>
      <c r="R196" s="28"/>
      <c r="S196" s="101"/>
      <c r="T196" s="101"/>
      <c r="U196" s="101"/>
      <c r="V196" s="101"/>
      <c r="W196" s="101"/>
      <c r="X196" s="101"/>
      <c r="Y196" s="101"/>
      <c r="Z196" s="101"/>
      <c r="AA196" s="101"/>
      <c r="AB196" s="101"/>
      <c r="AC196" s="101"/>
    </row>
    <row r="197" spans="1:29" ht="13.75" thickBot="1" x14ac:dyDescent="0.75">
      <c r="A197" s="5">
        <v>195</v>
      </c>
      <c r="B197" s="62" t="e">
        <f>VLOOKUP(Table1[[#This Row],[School Name]], Key!$A$11:$B$33, 2, FALSE)</f>
        <v>#N/A</v>
      </c>
      <c r="C197" s="102"/>
      <c r="D197" s="100"/>
      <c r="E197" s="100"/>
      <c r="F197" s="101"/>
      <c r="G197" s="101"/>
      <c r="H197" s="101"/>
      <c r="I197" s="101"/>
      <c r="J197" s="101"/>
      <c r="K197" s="101"/>
      <c r="L197" s="101"/>
      <c r="M197" s="101"/>
      <c r="N197" s="101"/>
      <c r="O197" s="101"/>
      <c r="P197" s="101"/>
      <c r="Q197" s="101"/>
      <c r="R197" s="28"/>
      <c r="S197" s="101"/>
      <c r="T197" s="101"/>
      <c r="U197" s="101"/>
      <c r="V197" s="101"/>
      <c r="W197" s="101"/>
      <c r="X197" s="101"/>
      <c r="Y197" s="101"/>
      <c r="Z197" s="101"/>
      <c r="AA197" s="101"/>
      <c r="AB197" s="101"/>
      <c r="AC197" s="101"/>
    </row>
    <row r="198" spans="1:29" ht="13.75" thickBot="1" x14ac:dyDescent="0.75">
      <c r="A198" s="5">
        <v>196</v>
      </c>
      <c r="B198" s="62" t="e">
        <f>VLOOKUP(Table1[[#This Row],[School Name]], Key!$A$11:$B$33, 2, FALSE)</f>
        <v>#N/A</v>
      </c>
      <c r="C198" s="102"/>
      <c r="D198" s="100"/>
      <c r="E198" s="100"/>
      <c r="F198" s="101"/>
      <c r="G198" s="101"/>
      <c r="H198" s="101"/>
      <c r="I198" s="101"/>
      <c r="J198" s="101"/>
      <c r="K198" s="101"/>
      <c r="L198" s="101"/>
      <c r="M198" s="101"/>
      <c r="N198" s="101"/>
      <c r="O198" s="101"/>
      <c r="P198" s="101"/>
      <c r="Q198" s="101"/>
      <c r="R198" s="28"/>
      <c r="S198" s="101"/>
      <c r="T198" s="101"/>
      <c r="U198" s="101"/>
      <c r="V198" s="101"/>
      <c r="W198" s="101"/>
      <c r="X198" s="101"/>
      <c r="Y198" s="101"/>
      <c r="Z198" s="101"/>
      <c r="AA198" s="101"/>
      <c r="AB198" s="101"/>
      <c r="AC198" s="101"/>
    </row>
    <row r="199" spans="1:29" ht="13.75" thickBot="1" x14ac:dyDescent="0.75">
      <c r="A199" s="5">
        <v>197</v>
      </c>
      <c r="B199" s="62" t="e">
        <f>VLOOKUP(Table1[[#This Row],[School Name]], Key!$A$11:$B$33, 2, FALSE)</f>
        <v>#N/A</v>
      </c>
      <c r="C199" s="102"/>
      <c r="D199" s="100"/>
      <c r="E199" s="100"/>
      <c r="F199" s="101"/>
      <c r="G199" s="101"/>
      <c r="H199" s="101"/>
      <c r="I199" s="101"/>
      <c r="J199" s="101"/>
      <c r="K199" s="101"/>
      <c r="L199" s="101"/>
      <c r="M199" s="101"/>
      <c r="N199" s="101"/>
      <c r="O199" s="101"/>
      <c r="P199" s="101"/>
      <c r="Q199" s="101"/>
      <c r="R199" s="28"/>
      <c r="S199" s="101"/>
      <c r="T199" s="101"/>
      <c r="U199" s="101"/>
      <c r="V199" s="101"/>
      <c r="W199" s="101"/>
      <c r="X199" s="101"/>
      <c r="Y199" s="101"/>
      <c r="Z199" s="101"/>
      <c r="AA199" s="101"/>
      <c r="AB199" s="101"/>
      <c r="AC199" s="101"/>
    </row>
    <row r="200" spans="1:29" ht="13.75" thickBot="1" x14ac:dyDescent="0.75">
      <c r="A200" s="5">
        <v>198</v>
      </c>
      <c r="B200" s="62" t="e">
        <f>VLOOKUP(Table1[[#This Row],[School Name]], Key!$A$11:$B$33, 2, FALSE)</f>
        <v>#N/A</v>
      </c>
      <c r="C200" s="102"/>
      <c r="D200" s="100"/>
      <c r="E200" s="100"/>
      <c r="F200" s="101"/>
      <c r="G200" s="101"/>
      <c r="H200" s="101"/>
      <c r="I200" s="101"/>
      <c r="J200" s="101"/>
      <c r="K200" s="101"/>
      <c r="L200" s="101"/>
      <c r="M200" s="101"/>
      <c r="N200" s="101"/>
      <c r="O200" s="101"/>
      <c r="P200" s="101"/>
      <c r="Q200" s="101"/>
      <c r="R200" s="28"/>
      <c r="S200" s="101"/>
      <c r="T200" s="101"/>
      <c r="U200" s="101"/>
      <c r="V200" s="101"/>
      <c r="W200" s="101"/>
      <c r="X200" s="101"/>
      <c r="Y200" s="101"/>
      <c r="Z200" s="101"/>
      <c r="AA200" s="101"/>
      <c r="AB200" s="101"/>
      <c r="AC200" s="101"/>
    </row>
    <row r="201" spans="1:29" ht="13.75" thickBot="1" x14ac:dyDescent="0.75">
      <c r="A201" s="5">
        <v>199</v>
      </c>
      <c r="B201" s="62" t="e">
        <f>VLOOKUP(Table1[[#This Row],[School Name]], Key!$A$11:$B$33, 2, FALSE)</f>
        <v>#N/A</v>
      </c>
      <c r="C201" s="102"/>
      <c r="D201" s="100"/>
      <c r="E201" s="100"/>
      <c r="F201" s="101"/>
      <c r="G201" s="101"/>
      <c r="H201" s="101"/>
      <c r="I201" s="101"/>
      <c r="J201" s="101"/>
      <c r="K201" s="101"/>
      <c r="L201" s="101"/>
      <c r="M201" s="101"/>
      <c r="N201" s="101"/>
      <c r="O201" s="101"/>
      <c r="P201" s="101"/>
      <c r="Q201" s="101"/>
      <c r="R201" s="28"/>
      <c r="S201" s="101"/>
      <c r="T201" s="101"/>
      <c r="U201" s="101"/>
      <c r="V201" s="101"/>
      <c r="W201" s="101"/>
      <c r="X201" s="101"/>
      <c r="Y201" s="101"/>
      <c r="Z201" s="101"/>
      <c r="AA201" s="101"/>
      <c r="AB201" s="101"/>
      <c r="AC201" s="101"/>
    </row>
    <row r="202" spans="1:29" ht="13.75" thickBot="1" x14ac:dyDescent="0.75">
      <c r="A202" s="5">
        <v>200</v>
      </c>
      <c r="B202" s="62" t="e">
        <f>VLOOKUP(Table1[[#This Row],[School Name]], Key!$A$11:$B$33, 2, FALSE)</f>
        <v>#N/A</v>
      </c>
      <c r="C202" s="102"/>
      <c r="D202" s="100"/>
      <c r="E202" s="100"/>
      <c r="F202" s="101"/>
      <c r="G202" s="101"/>
      <c r="H202" s="101"/>
      <c r="I202" s="101"/>
      <c r="J202" s="101"/>
      <c r="K202" s="101"/>
      <c r="L202" s="101"/>
      <c r="M202" s="101"/>
      <c r="N202" s="101"/>
      <c r="O202" s="101"/>
      <c r="P202" s="101"/>
      <c r="Q202" s="101"/>
      <c r="R202" s="28"/>
      <c r="S202" s="101"/>
      <c r="T202" s="101"/>
      <c r="U202" s="101"/>
      <c r="V202" s="101"/>
      <c r="W202" s="101"/>
      <c r="X202" s="101"/>
      <c r="Y202" s="101"/>
      <c r="Z202" s="101"/>
      <c r="AA202" s="101"/>
      <c r="AB202" s="101"/>
      <c r="AC202" s="101"/>
    </row>
  </sheetData>
  <mergeCells count="8">
    <mergeCell ref="A1:C1"/>
    <mergeCell ref="S1:V1"/>
    <mergeCell ref="W1:Z1"/>
    <mergeCell ref="AA1:AC1"/>
    <mergeCell ref="K1:M1"/>
    <mergeCell ref="G1:J1"/>
    <mergeCell ref="N1:R1"/>
    <mergeCell ref="D1:F1"/>
  </mergeCells>
  <phoneticPr fontId="28" type="noConversion"/>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theme="4" tint="-0.249977111117893"/>
  </sheetPr>
  <dimension ref="A1:R86"/>
  <sheetViews>
    <sheetView showGridLines="0" tabSelected="1" zoomScale="110" zoomScaleNormal="80" workbookViewId="0">
      <selection activeCell="C10" sqref="C10:D10"/>
    </sheetView>
  </sheetViews>
  <sheetFormatPr defaultColWidth="8.8671875" defaultRowHeight="12" x14ac:dyDescent="0.55000000000000004"/>
  <cols>
    <col min="1" max="1" width="60.6953125" bestFit="1" customWidth="1"/>
    <col min="2" max="2" width="25.60546875" bestFit="1" customWidth="1"/>
    <col min="3" max="3" width="22" customWidth="1"/>
    <col min="4" max="5" width="25.60546875" bestFit="1" customWidth="1"/>
  </cols>
  <sheetData>
    <row r="1" spans="1:18" s="12" customFormat="1" ht="40.5" customHeight="1" thickBot="1" x14ac:dyDescent="0.75">
      <c r="A1" s="19"/>
      <c r="B1" s="20"/>
      <c r="C1"/>
      <c r="D1"/>
      <c r="E1"/>
      <c r="F1"/>
      <c r="G1"/>
      <c r="H1"/>
      <c r="I1"/>
      <c r="J1"/>
      <c r="K1"/>
      <c r="L1"/>
      <c r="M1"/>
      <c r="N1"/>
      <c r="O1"/>
      <c r="P1"/>
      <c r="Q1"/>
      <c r="R1"/>
    </row>
    <row r="2" spans="1:18" s="12" customFormat="1" ht="9" customHeight="1" thickTop="1" x14ac:dyDescent="0.55000000000000004">
      <c r="A2" s="86"/>
      <c r="B2" s="86"/>
      <c r="C2"/>
      <c r="D2"/>
      <c r="E2"/>
      <c r="F2"/>
      <c r="G2"/>
      <c r="H2"/>
      <c r="I2"/>
      <c r="J2"/>
      <c r="K2"/>
      <c r="L2"/>
      <c r="M2"/>
      <c r="N2"/>
      <c r="O2"/>
      <c r="P2"/>
      <c r="Q2"/>
      <c r="R2"/>
    </row>
    <row r="3" spans="1:18" ht="13" x14ac:dyDescent="0.6">
      <c r="A3" s="84"/>
      <c r="B3" s="84"/>
      <c r="C3" s="79"/>
      <c r="D3" s="79"/>
      <c r="E3" s="17"/>
    </row>
    <row r="4" spans="1:18" ht="14" x14ac:dyDescent="0.6">
      <c r="A4" s="192" t="s">
        <v>108</v>
      </c>
      <c r="B4" s="193"/>
      <c r="C4" s="79"/>
      <c r="D4" s="79"/>
      <c r="E4" s="17"/>
    </row>
    <row r="5" spans="1:18" ht="13" x14ac:dyDescent="0.6">
      <c r="A5" s="194" t="s">
        <v>109</v>
      </c>
      <c r="B5" s="194"/>
      <c r="C5" s="79"/>
      <c r="D5" s="79"/>
      <c r="E5" s="17"/>
    </row>
    <row r="6" spans="1:18" ht="13" x14ac:dyDescent="0.6">
      <c r="A6" s="7" t="s">
        <v>110</v>
      </c>
      <c r="B6" s="7"/>
      <c r="C6" s="79"/>
      <c r="D6" s="79"/>
      <c r="E6" s="17"/>
    </row>
    <row r="7" spans="1:18" ht="13" x14ac:dyDescent="0.6">
      <c r="A7" s="194" t="s">
        <v>111</v>
      </c>
      <c r="B7" s="194"/>
      <c r="C7" s="79"/>
      <c r="D7" s="79"/>
      <c r="E7" s="17"/>
    </row>
    <row r="8" spans="1:18" s="190" customFormat="1" ht="13" x14ac:dyDescent="0.6">
      <c r="A8" s="189"/>
      <c r="B8" s="189"/>
      <c r="C8" s="188"/>
      <c r="D8" s="188"/>
      <c r="E8" s="189"/>
    </row>
    <row r="9" spans="1:18" s="190" customFormat="1" ht="14" x14ac:dyDescent="0.6">
      <c r="A9" s="182"/>
      <c r="B9" s="183"/>
      <c r="C9" s="191"/>
      <c r="D9" s="191"/>
      <c r="E9" s="189"/>
    </row>
    <row r="10" spans="1:18" ht="14" x14ac:dyDescent="0.6">
      <c r="A10" s="107" t="s">
        <v>25</v>
      </c>
      <c r="B10" s="106" t="s">
        <v>53</v>
      </c>
      <c r="C10" s="181"/>
      <c r="D10" s="181"/>
      <c r="E10" s="17"/>
    </row>
    <row r="11" spans="1:18" ht="14" x14ac:dyDescent="0.6">
      <c r="A11" s="108"/>
      <c r="B11" s="108">
        <v>1</v>
      </c>
      <c r="C11" s="79"/>
      <c r="D11" s="79"/>
      <c r="E11" s="17"/>
    </row>
    <row r="12" spans="1:18" ht="14" x14ac:dyDescent="0.6">
      <c r="A12" s="108"/>
      <c r="B12" s="108">
        <v>2</v>
      </c>
      <c r="C12" s="79"/>
      <c r="D12" s="79"/>
    </row>
    <row r="13" spans="1:18" ht="14" x14ac:dyDescent="0.6">
      <c r="A13" s="108"/>
      <c r="B13" s="108">
        <v>3</v>
      </c>
      <c r="C13" s="79"/>
      <c r="D13" s="79"/>
    </row>
    <row r="14" spans="1:18" ht="14" x14ac:dyDescent="0.6">
      <c r="A14" s="108"/>
      <c r="B14" s="108">
        <v>4</v>
      </c>
      <c r="C14" s="79"/>
      <c r="D14" s="79"/>
    </row>
    <row r="15" spans="1:18" ht="14" x14ac:dyDescent="0.6">
      <c r="A15" s="108"/>
      <c r="B15" s="108">
        <v>5</v>
      </c>
      <c r="C15" s="79"/>
      <c r="D15" s="79"/>
    </row>
    <row r="16" spans="1:18" ht="14" x14ac:dyDescent="0.6">
      <c r="A16" s="108"/>
      <c r="B16" s="108">
        <v>6</v>
      </c>
      <c r="C16" s="79"/>
      <c r="D16" s="79"/>
    </row>
    <row r="17" spans="1:4" ht="14" x14ac:dyDescent="0.6">
      <c r="A17" s="108"/>
      <c r="B17" s="108">
        <v>7</v>
      </c>
      <c r="C17" s="79"/>
      <c r="D17" s="79"/>
    </row>
    <row r="18" spans="1:4" ht="14" x14ac:dyDescent="0.6">
      <c r="A18" s="108"/>
      <c r="B18" s="108">
        <v>8</v>
      </c>
      <c r="C18" s="79"/>
      <c r="D18" s="79"/>
    </row>
    <row r="19" spans="1:4" ht="14" x14ac:dyDescent="0.6">
      <c r="A19" s="108"/>
      <c r="B19" s="108">
        <v>9</v>
      </c>
      <c r="C19" s="79"/>
      <c r="D19" s="79"/>
    </row>
    <row r="20" spans="1:4" ht="14" x14ac:dyDescent="0.6">
      <c r="A20" s="108"/>
      <c r="B20" s="108">
        <v>10</v>
      </c>
      <c r="C20" s="79"/>
      <c r="D20" s="79"/>
    </row>
    <row r="21" spans="1:4" ht="14" x14ac:dyDescent="0.6">
      <c r="A21" s="108"/>
      <c r="B21" s="108">
        <v>11</v>
      </c>
      <c r="C21" s="79"/>
      <c r="D21" s="79"/>
    </row>
    <row r="22" spans="1:4" ht="14" x14ac:dyDescent="0.6">
      <c r="A22" s="108"/>
      <c r="B22" s="108">
        <v>12</v>
      </c>
      <c r="C22" s="79"/>
      <c r="D22" s="79"/>
    </row>
    <row r="23" spans="1:4" ht="14" x14ac:dyDescent="0.6">
      <c r="A23" s="108"/>
      <c r="B23" s="108">
        <v>13</v>
      </c>
      <c r="C23" s="79"/>
      <c r="D23" s="79"/>
    </row>
    <row r="24" spans="1:4" ht="14" x14ac:dyDescent="0.6">
      <c r="A24" s="108"/>
      <c r="B24" s="108">
        <v>14</v>
      </c>
      <c r="C24" s="79"/>
      <c r="D24" s="79"/>
    </row>
    <row r="25" spans="1:4" ht="14" x14ac:dyDescent="0.6">
      <c r="A25" s="108"/>
      <c r="B25" s="108">
        <v>15</v>
      </c>
      <c r="C25" s="79"/>
      <c r="D25" s="79"/>
    </row>
    <row r="26" spans="1:4" ht="14" x14ac:dyDescent="0.6">
      <c r="A26" s="108"/>
      <c r="B26" s="108">
        <v>16</v>
      </c>
      <c r="C26" s="79"/>
      <c r="D26" s="79"/>
    </row>
    <row r="27" spans="1:4" ht="14" x14ac:dyDescent="0.6">
      <c r="A27" s="108"/>
      <c r="B27" s="108">
        <v>17</v>
      </c>
      <c r="C27" s="79"/>
      <c r="D27" s="79"/>
    </row>
    <row r="28" spans="1:4" ht="14" x14ac:dyDescent="0.6">
      <c r="A28" s="108"/>
      <c r="B28" s="108">
        <v>18</v>
      </c>
      <c r="C28" s="79"/>
      <c r="D28" s="79"/>
    </row>
    <row r="29" spans="1:4" ht="14" x14ac:dyDescent="0.6">
      <c r="A29" s="108"/>
      <c r="B29" s="108">
        <v>19</v>
      </c>
      <c r="C29" s="79"/>
      <c r="D29" s="79"/>
    </row>
    <row r="30" spans="1:4" ht="14" x14ac:dyDescent="0.6">
      <c r="A30" s="108"/>
      <c r="B30" s="108">
        <v>20</v>
      </c>
      <c r="C30" s="79"/>
      <c r="D30" s="79"/>
    </row>
    <row r="31" spans="1:4" ht="14" x14ac:dyDescent="0.6">
      <c r="A31" s="108"/>
      <c r="B31" s="108">
        <v>21</v>
      </c>
      <c r="C31" s="79"/>
      <c r="D31" s="79"/>
    </row>
    <row r="32" spans="1:4" ht="14" x14ac:dyDescent="0.6">
      <c r="A32" s="108"/>
      <c r="B32" s="108">
        <v>22</v>
      </c>
      <c r="C32" s="79"/>
      <c r="D32" s="79"/>
    </row>
    <row r="33" spans="1:4" ht="14" x14ac:dyDescent="0.6">
      <c r="A33" s="108"/>
      <c r="B33" s="108">
        <v>23</v>
      </c>
      <c r="C33" s="79"/>
      <c r="D33" s="79"/>
    </row>
    <row r="34" spans="1:4" ht="13" x14ac:dyDescent="0.6">
      <c r="A34" s="185"/>
      <c r="B34" s="185"/>
      <c r="C34" s="181"/>
      <c r="D34" s="181"/>
    </row>
    <row r="35" spans="1:4" ht="27.2" customHeight="1" x14ac:dyDescent="0.6">
      <c r="A35" s="187" t="s">
        <v>66</v>
      </c>
      <c r="B35" s="187"/>
      <c r="C35" s="181"/>
      <c r="D35" s="181"/>
    </row>
    <row r="36" spans="1:4" ht="13" x14ac:dyDescent="0.6">
      <c r="A36" s="7">
        <v>1</v>
      </c>
      <c r="B36" s="7" t="s">
        <v>7</v>
      </c>
      <c r="C36" s="79"/>
      <c r="D36" s="79"/>
    </row>
    <row r="37" spans="1:4" ht="13" x14ac:dyDescent="0.6">
      <c r="A37" s="6">
        <v>2</v>
      </c>
      <c r="B37" s="6" t="s">
        <v>8</v>
      </c>
      <c r="C37" s="79"/>
      <c r="D37" s="79"/>
    </row>
    <row r="38" spans="1:4" ht="13" x14ac:dyDescent="0.6">
      <c r="A38" s="7">
        <v>3</v>
      </c>
      <c r="B38" s="7" t="s">
        <v>9</v>
      </c>
      <c r="C38" s="79"/>
      <c r="D38" s="79"/>
    </row>
    <row r="39" spans="1:4" ht="13" x14ac:dyDescent="0.6">
      <c r="A39" s="6">
        <v>4</v>
      </c>
      <c r="B39" s="6" t="s">
        <v>10</v>
      </c>
      <c r="C39" s="79"/>
      <c r="D39" s="79"/>
    </row>
    <row r="40" spans="1:4" ht="13" x14ac:dyDescent="0.6">
      <c r="A40" s="7">
        <v>5</v>
      </c>
      <c r="B40" s="7" t="s">
        <v>11</v>
      </c>
      <c r="C40" s="79"/>
      <c r="D40" s="79"/>
    </row>
    <row r="41" spans="1:4" ht="13" x14ac:dyDescent="0.6">
      <c r="A41" s="61">
        <v>0</v>
      </c>
      <c r="B41" s="61" t="s">
        <v>95</v>
      </c>
      <c r="C41" s="79"/>
      <c r="D41" s="79"/>
    </row>
    <row r="42" spans="1:4" ht="13" x14ac:dyDescent="0.6">
      <c r="A42" s="186"/>
      <c r="B42" s="186"/>
      <c r="C42" s="181"/>
      <c r="D42" s="181"/>
    </row>
    <row r="43" spans="1:4" ht="14" x14ac:dyDescent="0.6">
      <c r="A43" s="184" t="s">
        <v>12</v>
      </c>
      <c r="B43" s="184"/>
      <c r="C43" s="181"/>
      <c r="D43" s="181"/>
    </row>
    <row r="44" spans="1:4" ht="13" x14ac:dyDescent="0.6">
      <c r="A44" s="7">
        <v>1</v>
      </c>
      <c r="B44" s="7" t="s">
        <v>13</v>
      </c>
      <c r="C44" s="79"/>
      <c r="D44" s="79"/>
    </row>
    <row r="45" spans="1:4" ht="13" x14ac:dyDescent="0.6">
      <c r="A45" s="6">
        <v>2</v>
      </c>
      <c r="B45" s="6" t="s">
        <v>14</v>
      </c>
      <c r="C45" s="79"/>
      <c r="D45" s="79"/>
    </row>
    <row r="46" spans="1:4" ht="13" x14ac:dyDescent="0.6">
      <c r="A46" s="7">
        <v>3</v>
      </c>
      <c r="B46" s="7" t="s">
        <v>9</v>
      </c>
      <c r="C46" s="79"/>
      <c r="D46" s="79"/>
    </row>
    <row r="47" spans="1:4" ht="13" x14ac:dyDescent="0.6">
      <c r="A47" s="6">
        <v>4</v>
      </c>
      <c r="B47" s="6" t="s">
        <v>15</v>
      </c>
      <c r="C47" s="79"/>
      <c r="D47" s="79"/>
    </row>
    <row r="48" spans="1:4" ht="13" x14ac:dyDescent="0.6">
      <c r="A48" s="7">
        <v>5</v>
      </c>
      <c r="B48" s="7" t="s">
        <v>16</v>
      </c>
      <c r="C48" s="79"/>
      <c r="D48" s="79"/>
    </row>
    <row r="49" spans="1:4" ht="13" x14ac:dyDescent="0.6">
      <c r="A49" s="6">
        <v>0</v>
      </c>
      <c r="B49" s="6" t="s">
        <v>95</v>
      </c>
      <c r="C49" s="79"/>
      <c r="D49" s="79"/>
    </row>
    <row r="67" spans="11:11" x14ac:dyDescent="0.55000000000000004">
      <c r="K67" s="16"/>
    </row>
    <row r="68" spans="11:11" x14ac:dyDescent="0.55000000000000004">
      <c r="K68" s="16"/>
    </row>
    <row r="69" spans="11:11" x14ac:dyDescent="0.55000000000000004">
      <c r="K69" s="16"/>
    </row>
    <row r="70" spans="11:11" x14ac:dyDescent="0.55000000000000004">
      <c r="K70" s="16"/>
    </row>
    <row r="71" spans="11:11" x14ac:dyDescent="0.55000000000000004">
      <c r="K71" s="16"/>
    </row>
    <row r="72" spans="11:11" x14ac:dyDescent="0.55000000000000004">
      <c r="K72" s="16"/>
    </row>
    <row r="73" spans="11:11" x14ac:dyDescent="0.55000000000000004">
      <c r="K73" s="16"/>
    </row>
    <row r="74" spans="11:11" x14ac:dyDescent="0.55000000000000004">
      <c r="K74" s="16"/>
    </row>
    <row r="75" spans="11:11" x14ac:dyDescent="0.55000000000000004">
      <c r="K75" s="16"/>
    </row>
    <row r="76" spans="11:11" x14ac:dyDescent="0.55000000000000004">
      <c r="K76" s="16"/>
    </row>
    <row r="77" spans="11:11" x14ac:dyDescent="0.55000000000000004">
      <c r="K77" s="16"/>
    </row>
    <row r="78" spans="11:11" x14ac:dyDescent="0.55000000000000004">
      <c r="K78" s="16"/>
    </row>
    <row r="79" spans="11:11" x14ac:dyDescent="0.55000000000000004">
      <c r="K79" s="16"/>
    </row>
    <row r="80" spans="11:11" x14ac:dyDescent="0.55000000000000004">
      <c r="K80" s="16"/>
    </row>
    <row r="81" spans="11:11" x14ac:dyDescent="0.55000000000000004">
      <c r="K81" s="16"/>
    </row>
    <row r="82" spans="11:11" x14ac:dyDescent="0.55000000000000004">
      <c r="K82" s="16"/>
    </row>
    <row r="83" spans="11:11" x14ac:dyDescent="0.55000000000000004">
      <c r="K83" s="16"/>
    </row>
    <row r="84" spans="11:11" x14ac:dyDescent="0.55000000000000004">
      <c r="K84" s="16"/>
    </row>
    <row r="85" spans="11:11" x14ac:dyDescent="0.55000000000000004">
      <c r="K85" s="16"/>
    </row>
    <row r="86" spans="11:11" x14ac:dyDescent="0.55000000000000004">
      <c r="K86" s="16"/>
    </row>
  </sheetData>
  <protectedRanges>
    <protectedRange sqref="I1:I2" name="AllowEdit_1_2_2"/>
  </protectedRanges>
  <mergeCells count="12">
    <mergeCell ref="A4:B4"/>
    <mergeCell ref="C42:D42"/>
    <mergeCell ref="C43:D43"/>
    <mergeCell ref="A9:B9"/>
    <mergeCell ref="C9:D9"/>
    <mergeCell ref="C10:D10"/>
    <mergeCell ref="C34:D34"/>
    <mergeCell ref="C35:D35"/>
    <mergeCell ref="A43:B43"/>
    <mergeCell ref="A34:B34"/>
    <mergeCell ref="A42:B42"/>
    <mergeCell ref="A35:B35"/>
  </mergeCells>
  <phoneticPr fontId="28" type="noConversion"/>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theme="3"/>
  </sheetPr>
  <dimension ref="A1:P55"/>
  <sheetViews>
    <sheetView showGridLines="0" topLeftCell="A8" zoomScale="69" zoomScaleNormal="82" workbookViewId="0">
      <selection activeCell="C13" sqref="C13"/>
    </sheetView>
  </sheetViews>
  <sheetFormatPr defaultColWidth="8.60546875" defaultRowHeight="12" x14ac:dyDescent="0.55000000000000004"/>
  <cols>
    <col min="1" max="1" width="4.390625" style="46" customWidth="1"/>
    <col min="2" max="2" width="36.390625" style="46" customWidth="1"/>
    <col min="3" max="3" width="36.390625" style="47" customWidth="1"/>
    <col min="4" max="4" width="19" style="46" customWidth="1"/>
    <col min="5" max="5" width="4.390625" style="46" customWidth="1"/>
    <col min="6" max="6" width="61.2578125" style="46" customWidth="1"/>
    <col min="7" max="7" width="18" style="46" customWidth="1"/>
    <col min="8" max="8" width="4.390625" style="46" customWidth="1"/>
    <col min="9" max="11" width="20.8671875" style="46" customWidth="1"/>
    <col min="12" max="12" width="11" style="46" bestFit="1" customWidth="1"/>
    <col min="13" max="13" width="6.12890625" style="46" bestFit="1" customWidth="1"/>
    <col min="14" max="16384" width="8.60546875" style="46"/>
  </cols>
  <sheetData>
    <row r="1" spans="1:16" s="44" customFormat="1" ht="40.5" customHeight="1" thickBot="1" x14ac:dyDescent="0.75">
      <c r="A1" s="40"/>
      <c r="B1" s="41"/>
      <c r="C1" s="42"/>
      <c r="D1" s="43"/>
      <c r="E1" s="43"/>
      <c r="F1" s="43"/>
      <c r="G1" s="43"/>
      <c r="H1" s="41"/>
      <c r="I1" s="41"/>
      <c r="J1" s="41"/>
      <c r="K1" s="41"/>
      <c r="L1" s="41"/>
      <c r="M1" s="41"/>
      <c r="N1" s="41"/>
      <c r="O1" s="41"/>
      <c r="P1" s="40"/>
    </row>
    <row r="2" spans="1:16" s="44" customFormat="1" ht="9" customHeight="1" thickTop="1" x14ac:dyDescent="0.55000000000000004">
      <c r="A2" s="144"/>
      <c r="B2" s="144"/>
      <c r="C2" s="144"/>
      <c r="D2" s="144"/>
      <c r="E2" s="144"/>
      <c r="F2" s="144"/>
      <c r="G2" s="144"/>
      <c r="H2" s="144"/>
      <c r="I2" s="144"/>
      <c r="J2" s="144"/>
      <c r="K2" s="144"/>
      <c r="L2" s="144"/>
      <c r="M2" s="144"/>
      <c r="N2" s="144"/>
      <c r="O2" s="144"/>
      <c r="P2" s="45"/>
    </row>
    <row r="3" spans="1:16" ht="15.65" customHeight="1" x14ac:dyDescent="0.55000000000000004"/>
    <row r="4" spans="1:16" ht="15.65" customHeight="1" x14ac:dyDescent="0.55000000000000004">
      <c r="B4" s="145" t="e">
        <f>AVERAGE(Table5[Average - Numerical])</f>
        <v>#DIV/0!</v>
      </c>
      <c r="C4" s="146"/>
      <c r="F4" s="85"/>
    </row>
    <row r="5" spans="1:16" ht="15.65" customHeight="1" x14ac:dyDescent="0.55000000000000004">
      <c r="B5" s="147"/>
      <c r="C5" s="148"/>
      <c r="F5" s="85"/>
    </row>
    <row r="6" spans="1:16" ht="15.65" customHeight="1" x14ac:dyDescent="0.55000000000000004">
      <c r="B6" s="149"/>
      <c r="C6" s="150"/>
      <c r="F6" s="85"/>
    </row>
    <row r="7" spans="1:16" ht="15.65" customHeight="1" x14ac:dyDescent="0.55000000000000004">
      <c r="F7" s="85"/>
    </row>
    <row r="8" spans="1:16" ht="15.65" customHeight="1" x14ac:dyDescent="0.55000000000000004">
      <c r="B8" s="151" t="s">
        <v>107</v>
      </c>
      <c r="C8" s="155"/>
      <c r="F8" s="85"/>
    </row>
    <row r="9" spans="1:16" ht="15.65" customHeight="1" x14ac:dyDescent="0.55000000000000004">
      <c r="B9" s="153"/>
      <c r="C9" s="156"/>
      <c r="F9" s="85"/>
    </row>
    <row r="10" spans="1:16" ht="15.65" customHeight="1" x14ac:dyDescent="0.55000000000000004">
      <c r="F10" s="85"/>
    </row>
    <row r="11" spans="1:16" ht="24" x14ac:dyDescent="0.55000000000000004">
      <c r="A11" s="48"/>
      <c r="B11" s="49" t="s">
        <v>18</v>
      </c>
      <c r="C11" s="50" t="s">
        <v>21</v>
      </c>
      <c r="F11" s="85"/>
    </row>
    <row r="12" spans="1:16" ht="15.65" customHeight="1" x14ac:dyDescent="0.55000000000000004">
      <c r="A12" s="48"/>
      <c r="B12" s="51" t="s">
        <v>5</v>
      </c>
      <c r="C12" s="55">
        <f>SUM('Recognition and Value'!D12:D13,'Recognition and Value'!D40:D41,'Recognition and Value'!D54:D55)/3</f>
        <v>0.17195767195767195</v>
      </c>
      <c r="F12" s="85"/>
    </row>
    <row r="13" spans="1:16" ht="15.65" customHeight="1" x14ac:dyDescent="0.55000000000000004">
      <c r="A13" s="48"/>
      <c r="B13" s="51" t="s">
        <v>6</v>
      </c>
      <c r="C13" s="55">
        <f>SUM('Professional Growth'!D12:D13,'Professional Growth'!D26:D27,'Professional Growth'!D40:D41)/3</f>
        <v>0.10052910052910051</v>
      </c>
      <c r="F13" s="85"/>
    </row>
    <row r="14" spans="1:16" ht="15.65" customHeight="1" x14ac:dyDescent="0.55000000000000004">
      <c r="B14" s="51" t="s">
        <v>4</v>
      </c>
      <c r="C14" s="55">
        <f>SUM('Ownership and Input'!D12:D13,'Ownership and Input'!D26:D27,'Ownership and Input'!D54:D55)/3</f>
        <v>8.9947089947089928E-2</v>
      </c>
      <c r="F14" s="85"/>
    </row>
    <row r="15" spans="1:16" ht="15.65" customHeight="1" x14ac:dyDescent="0.55000000000000004">
      <c r="B15" s="51" t="s">
        <v>2</v>
      </c>
      <c r="C15" s="55">
        <f>SUM('Time and Resources'!D12:D13,'Time and Resources'!D26:D27,'Time and Resources'!D40:D41)/3</f>
        <v>6.6137566137566134E-2</v>
      </c>
      <c r="F15" s="85"/>
    </row>
    <row r="16" spans="1:16" ht="15.65" customHeight="1" x14ac:dyDescent="0.55000000000000004">
      <c r="B16" s="51" t="s">
        <v>51</v>
      </c>
      <c r="C16" s="55">
        <f>SUM('Leadership Trust and Values'!D12:D13,'Leadership Trust and Values'!D26:D27,'Leadership Trust and Values'!D54:D55)/3</f>
        <v>5.5555555555555552E-2</v>
      </c>
      <c r="F16" s="85"/>
    </row>
    <row r="17" spans="1:8" ht="20.25" customHeight="1" x14ac:dyDescent="0.55000000000000004">
      <c r="B17" s="51" t="s">
        <v>1</v>
      </c>
      <c r="C17" s="55">
        <f>SUM('Personal Safety and Belonging'!D12:D13,'Personal Safety and Belonging'!D26:D27,'Personal Safety and Belonging'!D40:D41,'Personal Safety and Belonging'!D54:D55)/4</f>
        <v>3.1746031746031744E-2</v>
      </c>
    </row>
    <row r="18" spans="1:8" ht="15.65" customHeight="1" x14ac:dyDescent="0.55000000000000004"/>
    <row r="19" spans="1:8" ht="15.65" customHeight="1" x14ac:dyDescent="0.55000000000000004">
      <c r="B19" s="151" t="s">
        <v>86</v>
      </c>
      <c r="C19" s="152"/>
      <c r="D19" s="40"/>
    </row>
    <row r="20" spans="1:8" ht="15.65" customHeight="1" x14ac:dyDescent="0.55000000000000004">
      <c r="B20" s="153"/>
      <c r="C20" s="154"/>
      <c r="D20" s="40"/>
    </row>
    <row r="21" spans="1:8" ht="15.65" customHeight="1" x14ac:dyDescent="0.55000000000000004"/>
    <row r="22" spans="1:8" ht="24" x14ac:dyDescent="0.55000000000000004">
      <c r="B22" s="52" t="s">
        <v>22</v>
      </c>
      <c r="C22" s="50" t="s">
        <v>68</v>
      </c>
      <c r="D22" s="53" t="s">
        <v>106</v>
      </c>
    </row>
    <row r="23" spans="1:8" ht="24" x14ac:dyDescent="0.55000000000000004">
      <c r="B23" s="56" t="str">
        <f>'Recognition and Value'!B46</f>
        <v>*In the past week, I’ve received recognition for doing my job well.</v>
      </c>
      <c r="C23" s="57">
        <f>SUM('Recognition and Value'!D54:D55)</f>
        <v>0.24603174603174602</v>
      </c>
      <c r="D23" s="54" t="s">
        <v>75</v>
      </c>
    </row>
    <row r="24" spans="1:8" ht="24" x14ac:dyDescent="0.55000000000000004">
      <c r="B24" s="56" t="str">
        <f>'Professional Growth'!B32</f>
        <v>*I see a path for professional advancement in my district.</v>
      </c>
      <c r="C24" s="57">
        <f>SUM('Professional Growth'!D40:D41)</f>
        <v>0.1984126984126984</v>
      </c>
      <c r="D24" s="54" t="s">
        <v>6</v>
      </c>
      <c r="F24"/>
    </row>
    <row r="25" spans="1:8" ht="24" x14ac:dyDescent="0.55000000000000004">
      <c r="B25" s="56" t="str">
        <f>'Ownership and Input'!B18</f>
        <v>*My opinions are heard and valued by district leaders.</v>
      </c>
      <c r="C25" s="57">
        <f>SUM('Ownership and Input'!D26:D27)</f>
        <v>0.18253968253968253</v>
      </c>
      <c r="D25" s="54" t="s">
        <v>69</v>
      </c>
      <c r="F25" s="76"/>
    </row>
    <row r="26" spans="1:8" ht="24" x14ac:dyDescent="0.55000000000000004">
      <c r="B26" s="56" t="str">
        <f>'Recognition and Value'!B4</f>
        <v>*Teachers are recognized for excellent work by district leaders.</v>
      </c>
      <c r="C26" s="57">
        <f>SUM('Recognition and Value'!D12:D13)</f>
        <v>0.15873015873015872</v>
      </c>
      <c r="D26" s="54" t="s">
        <v>75</v>
      </c>
      <c r="F26"/>
      <c r="H26" s="46" t="s">
        <v>72</v>
      </c>
    </row>
    <row r="27" spans="1:8" x14ac:dyDescent="0.55000000000000004">
      <c r="A27" s="48"/>
      <c r="B27" s="56" t="str">
        <f>'Recognition and Value'!B32</f>
        <v>*I feel valued for my work as a teacher.</v>
      </c>
      <c r="C27" s="57">
        <f>SUM('Recognition and Value'!D40:D41)</f>
        <v>0.1111111111111111</v>
      </c>
      <c r="D27" s="54" t="s">
        <v>75</v>
      </c>
      <c r="F27"/>
    </row>
    <row r="28" spans="1:8" ht="36.75" customHeight="1" x14ac:dyDescent="0.55000000000000004">
      <c r="B28" s="63" t="str">
        <f>'Time and Resources'!B18</f>
        <v>*Most days, I have a manageable workload.</v>
      </c>
      <c r="C28" s="57">
        <f>SUM('Time and Resources'!D26:D27)</f>
        <v>8.7301587301587297E-2</v>
      </c>
      <c r="D28" s="54" t="s">
        <v>70</v>
      </c>
      <c r="F28"/>
    </row>
    <row r="29" spans="1:8" ht="29.25" customHeight="1" x14ac:dyDescent="0.55000000000000004">
      <c r="B29" s="56" t="str">
        <f>'Personal Safety and Belonging'!B18</f>
        <v xml:space="preserve">*The benefits provided by my district meet my needs. </v>
      </c>
      <c r="C29" s="57">
        <f>SUM('Personal Safety and Belonging'!D26:D27)</f>
        <v>7.9365079365079361E-2</v>
      </c>
      <c r="D29" s="54" t="s">
        <v>73</v>
      </c>
      <c r="F29"/>
    </row>
    <row r="30" spans="1:8" ht="29.25" customHeight="1" x14ac:dyDescent="0.55000000000000004">
      <c r="B30" s="56" t="str">
        <f>'Leadership Trust and Values'!B18</f>
        <v>*My district’s mission and values are reflected in the actions of district leaders.</v>
      </c>
      <c r="C30" s="57">
        <f>SUM('Leadership Trust and Values'!D26:D27)</f>
        <v>7.9365079365079361E-2</v>
      </c>
      <c r="D30" s="54" t="s">
        <v>71</v>
      </c>
      <c r="F30"/>
    </row>
    <row r="31" spans="1:8" ht="26.25" customHeight="1" x14ac:dyDescent="0.55000000000000004">
      <c r="B31" s="56" t="str">
        <f>'Leadership Trust and Values'!B46</f>
        <v>*I am treated fairly by district leaders.</v>
      </c>
      <c r="C31" s="57">
        <f>SUM('Leadership Trust and Values'!D54:D55)</f>
        <v>7.9365079365079361E-2</v>
      </c>
      <c r="D31" s="54" t="s">
        <v>71</v>
      </c>
      <c r="F31"/>
    </row>
    <row r="32" spans="1:8" ht="30" customHeight="1" x14ac:dyDescent="0.55000000000000004">
      <c r="B32" s="56" t="str">
        <f>'Time and Resources'!B4</f>
        <v xml:space="preserve">*I have the materials and resources needed to do my job well. </v>
      </c>
      <c r="C32" s="57">
        <f>SUM('Time and Resources'!D12:D13)</f>
        <v>7.1428571428571425E-2</v>
      </c>
      <c r="D32" s="54" t="s">
        <v>70</v>
      </c>
      <c r="F32"/>
    </row>
    <row r="33" spans="2:6" ht="39" customHeight="1" x14ac:dyDescent="0.55000000000000004">
      <c r="B33" s="56" t="str">
        <f>'Professional Growth'!B4</f>
        <v>*In the past year, my district has provided opportunities for me to learn and grow as a teacher.</v>
      </c>
      <c r="C33" s="57">
        <f>SUM('Professional Growth'!D12:D13)</f>
        <v>7.1428571428571425E-2</v>
      </c>
      <c r="D33" s="54" t="s">
        <v>6</v>
      </c>
      <c r="F33"/>
    </row>
    <row r="34" spans="2:6" ht="27" customHeight="1" x14ac:dyDescent="0.55000000000000004">
      <c r="B34" s="58" t="str">
        <f>'Ownership and Input'!B46</f>
        <v>*In my current role, I get to do what I do best every day.</v>
      </c>
      <c r="C34" s="57">
        <f>SUM('Ownership and Input'!D54:D55)</f>
        <v>5.5555555555555552E-2</v>
      </c>
      <c r="D34" s="54" t="s">
        <v>69</v>
      </c>
      <c r="F34"/>
    </row>
    <row r="35" spans="2:6" ht="34.5" customHeight="1" x14ac:dyDescent="0.55000000000000004">
      <c r="B35" s="56" t="str">
        <f>'Time and Resources'!B32</f>
        <v>*I have the training and skills I need to do my best at work.</v>
      </c>
      <c r="C35" s="57">
        <f>SUM('Time and Resources'!D40:D41)</f>
        <v>3.968253968253968E-2</v>
      </c>
      <c r="D35" s="54" t="s">
        <v>70</v>
      </c>
      <c r="F35"/>
    </row>
    <row r="36" spans="2:6" ht="30" customHeight="1" x14ac:dyDescent="0.55000000000000004">
      <c r="B36" s="56" t="str">
        <f>'Professional Growth'!B18</f>
        <v>*My school leader (or other direct supervisor) supports my career aspirations and goals.</v>
      </c>
      <c r="C36" s="57">
        <f>SUM('Professional Growth'!D26:D27)</f>
        <v>3.1746031746031744E-2</v>
      </c>
      <c r="D36" s="54" t="s">
        <v>6</v>
      </c>
      <c r="F36"/>
    </row>
    <row r="37" spans="2:6" ht="39" customHeight="1" x14ac:dyDescent="0.55000000000000004">
      <c r="B37" s="56" t="str">
        <f>'Ownership and Input'!B4</f>
        <v>*I have ownership and control over my teaching practice and my classroom.</v>
      </c>
      <c r="C37" s="57">
        <f>SUM('Ownership and Input'!D12:D13)</f>
        <v>3.1746031746031744E-2</v>
      </c>
      <c r="D37" s="54" t="s">
        <v>69</v>
      </c>
      <c r="F37"/>
    </row>
    <row r="38" spans="2:6" ht="40.5" customHeight="1" x14ac:dyDescent="0.55000000000000004">
      <c r="B38" s="56" t="str">
        <f>'Personal Safety and Belonging'!B46</f>
        <v>*I am treated fairly by my colleagues.</v>
      </c>
      <c r="C38" s="57">
        <f>SUM('Personal Safety and Belonging'!D54:D55)</f>
        <v>3.1746031746031744E-2</v>
      </c>
      <c r="D38" s="54" t="s">
        <v>73</v>
      </c>
      <c r="F38"/>
    </row>
    <row r="39" spans="2:6" ht="28.5" customHeight="1" x14ac:dyDescent="0.55000000000000004">
      <c r="B39" s="56" t="str">
        <f>'Personal Safety and Belonging'!B4</f>
        <v>*I feel safe at school.</v>
      </c>
      <c r="C39" s="57">
        <f>SUM('Personal Safety and Belonging'!D12:D13)</f>
        <v>7.9365079365079361E-3</v>
      </c>
      <c r="D39" s="54" t="s">
        <v>73</v>
      </c>
      <c r="F39"/>
    </row>
    <row r="40" spans="2:6" ht="28.5" customHeight="1" x14ac:dyDescent="0.55000000000000004">
      <c r="B40" s="56" t="str">
        <f>'Personal Safety and Belonging'!B32</f>
        <v xml:space="preserve">*Someone seems to care about me at school. </v>
      </c>
      <c r="C40" s="57">
        <f>SUM('Personal Safety and Belonging'!D40:D41)</f>
        <v>7.9365079365079361E-3</v>
      </c>
      <c r="D40" s="54" t="s">
        <v>73</v>
      </c>
    </row>
    <row r="41" spans="2:6" ht="35.25" customHeight="1" x14ac:dyDescent="0.55000000000000004">
      <c r="B41" s="109" t="str">
        <f>'Leadership Trust and Values'!B4</f>
        <v xml:space="preserve">*I understand how my daily work contributes to my school district’s mission. </v>
      </c>
      <c r="C41" s="59">
        <f>SUM('Leadership Trust and Values'!D12:D13)</f>
        <v>7.9365079365079361E-3</v>
      </c>
      <c r="D41" s="54" t="s">
        <v>71</v>
      </c>
    </row>
    <row r="42" spans="2:6" ht="15" hidden="1" customHeight="1" x14ac:dyDescent="0.55000000000000004"/>
    <row r="43" spans="2:6" ht="15.65" hidden="1" customHeight="1" x14ac:dyDescent="0.55000000000000004">
      <c r="B43" s="151" t="s">
        <v>17</v>
      </c>
      <c r="C43" s="155"/>
    </row>
    <row r="44" spans="2:6" ht="15.65" hidden="1" customHeight="1" x14ac:dyDescent="0.55000000000000004">
      <c r="B44" s="153"/>
      <c r="C44" s="156"/>
    </row>
    <row r="45" spans="2:6" ht="15.65" hidden="1" customHeight="1" x14ac:dyDescent="0.55000000000000004"/>
    <row r="46" spans="2:6" ht="15.65" hidden="1" customHeight="1" x14ac:dyDescent="0.55000000000000004">
      <c r="B46" s="81" t="s">
        <v>18</v>
      </c>
      <c r="C46" s="82" t="s">
        <v>19</v>
      </c>
      <c r="D46" s="83" t="s">
        <v>20</v>
      </c>
    </row>
    <row r="47" spans="2:6" ht="15.65" hidden="1" customHeight="1" x14ac:dyDescent="0.55000000000000004">
      <c r="B47" s="34" t="s">
        <v>3</v>
      </c>
      <c r="C47" s="35" t="e">
        <f>VLOOKUP(ROUND(Table5[[#This Row],[Average - Numerical]],0),Key!$A$36:$B$41,2,FALSE)</f>
        <v>#DIV/0!</v>
      </c>
      <c r="D47" s="36" t="e">
        <f>AVERAGE('Leadership Trust and Values'!E16, 'Leadership Trust and Values'!E30,'Leadership Trust and Values'!E58)</f>
        <v>#DIV/0!</v>
      </c>
    </row>
    <row r="48" spans="2:6" hidden="1" x14ac:dyDescent="0.55000000000000004">
      <c r="B48" s="34" t="s">
        <v>0</v>
      </c>
      <c r="C48" s="35" t="e">
        <f>VLOOKUP(ROUND(Table5[[#This Row],[Average - Numerical]],0),Key!$A$36:$B$41,2,FALSE)</f>
        <v>#DIV/0!</v>
      </c>
      <c r="D48" s="36" t="e">
        <f>AVERAGE('Measurement and Progress'!E16,'Measurement and Progress'!E44)</f>
        <v>#DIV/0!</v>
      </c>
    </row>
    <row r="49" spans="2:4" hidden="1" x14ac:dyDescent="0.55000000000000004">
      <c r="B49" s="34" t="s">
        <v>6</v>
      </c>
      <c r="C49" s="35" t="e">
        <f>VLOOKUP(ROUND(Table5[[#This Row],[Average - Numerical]],0),Key!$A$36:$B$41,2,FALSE)</f>
        <v>#DIV/0!</v>
      </c>
      <c r="D49" s="36" t="e">
        <f>AVERAGE('Professional Growth'!E16,'Professional Growth'!E30,'Professional Growth'!E44)</f>
        <v>#DIV/0!</v>
      </c>
    </row>
    <row r="50" spans="2:4" hidden="1" x14ac:dyDescent="0.55000000000000004">
      <c r="B50" s="34" t="s">
        <v>2</v>
      </c>
      <c r="C50" s="35" t="e">
        <f>VLOOKUP(ROUND(Table5[[#This Row],[Average - Numerical]],0),Key!$A$36:$B$41,2,FALSE)</f>
        <v>#DIV/0!</v>
      </c>
      <c r="D50" s="36" t="e">
        <f>AVERAGE('Time and Resources'!E16,'Time and Resources'!E30,'Time and Resources'!E44)</f>
        <v>#DIV/0!</v>
      </c>
    </row>
    <row r="51" spans="2:4" hidden="1" x14ac:dyDescent="0.55000000000000004">
      <c r="B51" s="34" t="s">
        <v>4</v>
      </c>
      <c r="C51" s="35" t="e">
        <f>VLOOKUP(ROUND(Table5[[#This Row],[Average - Numerical]],0),Key!$A$36:$B$41,2,FALSE)</f>
        <v>#DIV/0!</v>
      </c>
      <c r="D51" s="36" t="e">
        <f>AVERAGE('Ownership and Input'!E16,'Ownership and Input'!E30, 'Ownership and Input'!E58)</f>
        <v>#DIV/0!</v>
      </c>
    </row>
    <row r="52" spans="2:4" hidden="1" x14ac:dyDescent="0.55000000000000004">
      <c r="B52" s="34" t="s">
        <v>5</v>
      </c>
      <c r="C52" s="35" t="e">
        <f>VLOOKUP(ROUND(Table5[[#This Row],[Average - Numerical]],0),Key!$A$36:$B$41,2,FALSE)</f>
        <v>#DIV/0!</v>
      </c>
      <c r="D52" s="36" t="e">
        <f>AVERAGE('Recognition and Value'!E16,'Recognition and Value'!E44,'Recognition and Value'!E58)</f>
        <v>#DIV/0!</v>
      </c>
    </row>
    <row r="53" spans="2:4" ht="15.65" hidden="1" customHeight="1" x14ac:dyDescent="0.55000000000000004">
      <c r="B53" s="37" t="s">
        <v>1</v>
      </c>
      <c r="C53" s="38" t="e">
        <f>VLOOKUP(ROUND(Table5[[#This Row],[Average - Numerical]],0),Key!$A$36:$B$41,2,FALSE)</f>
        <v>#DIV/0!</v>
      </c>
      <c r="D53" s="39" t="e">
        <f>AVERAGE('Personal Safety and Belonging'!E16,'Personal Safety and Belonging'!E30,'Personal Safety and Belonging'!E44,'Personal Safety and Belonging'!E58)</f>
        <v>#DIV/0!</v>
      </c>
    </row>
    <row r="54" spans="2:4" ht="12" hidden="1" customHeight="1" x14ac:dyDescent="0.55000000000000004"/>
    <row r="55" spans="2:4" ht="12" customHeight="1" x14ac:dyDescent="0.55000000000000004"/>
  </sheetData>
  <protectedRanges>
    <protectedRange sqref="G1:G2" name="AllowEdit_1_2_2"/>
  </protectedRanges>
  <mergeCells count="5">
    <mergeCell ref="A2:O2"/>
    <mergeCell ref="B4:C6"/>
    <mergeCell ref="B19:C20"/>
    <mergeCell ref="B8:C9"/>
    <mergeCell ref="B43:C44"/>
  </mergeCells>
  <phoneticPr fontId="28" type="noConversion"/>
  <pageMargins left="0.7" right="0.7" top="0.75" bottom="0.75" header="0.3" footer="0.3"/>
  <pageSetup orientation="portrait"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45"/>
  <sheetViews>
    <sheetView showGridLines="0" zoomScale="81" zoomScaleNormal="55" workbookViewId="0">
      <selection activeCell="D49" sqref="D49"/>
    </sheetView>
  </sheetViews>
  <sheetFormatPr defaultColWidth="8.8671875" defaultRowHeight="12" x14ac:dyDescent="0.55000000000000004"/>
  <cols>
    <col min="1" max="1" width="2.60546875" customWidth="1"/>
    <col min="2" max="2" width="16.12890625" customWidth="1"/>
    <col min="3" max="3" width="14.51953125" bestFit="1" customWidth="1"/>
    <col min="4" max="4" width="14.73828125" bestFit="1" customWidth="1"/>
    <col min="5" max="5" width="48.171875" hidden="1" customWidth="1"/>
    <col min="6" max="6" width="4.390625" hidden="1" customWidth="1"/>
    <col min="7" max="7" width="4.390625" customWidth="1"/>
    <col min="8" max="10" width="12.60546875" customWidth="1"/>
    <col min="11" max="11" width="12.4765625" customWidth="1"/>
    <col min="12" max="12" width="4.390625" customWidth="1"/>
    <col min="13" max="13" width="20.8671875" customWidth="1"/>
    <col min="14" max="14" width="23.4765625" customWidth="1"/>
    <col min="15" max="15" width="17.30078125" bestFit="1" customWidth="1"/>
    <col min="16" max="16" width="14.73828125" bestFit="1" customWidth="1"/>
    <col min="17" max="17" width="14.2578125" bestFit="1" customWidth="1"/>
    <col min="18" max="18" width="20.51953125" bestFit="1" customWidth="1"/>
    <col min="19" max="19" width="66.5625" bestFit="1" customWidth="1"/>
    <col min="20" max="20" width="15.82421875" bestFit="1" customWidth="1"/>
    <col min="21" max="21" width="62.51953125" bestFit="1" customWidth="1"/>
    <col min="22" max="22" width="65.390625" bestFit="1" customWidth="1"/>
  </cols>
  <sheetData>
    <row r="1" spans="2:20" s="12" customFormat="1" ht="40.5" customHeight="1" thickBot="1" x14ac:dyDescent="0.75">
      <c r="B1" s="19"/>
      <c r="C1" s="20"/>
      <c r="D1" s="21"/>
      <c r="E1" s="21"/>
      <c r="F1" s="21"/>
      <c r="G1" s="21"/>
      <c r="H1" s="21"/>
      <c r="I1" s="21"/>
      <c r="J1" s="21"/>
      <c r="K1" s="21"/>
      <c r="L1" s="20"/>
      <c r="M1" s="20"/>
      <c r="N1" s="20"/>
      <c r="O1" s="20"/>
      <c r="P1" s="20"/>
      <c r="Q1" s="20"/>
      <c r="R1" s="20"/>
      <c r="S1" s="20"/>
      <c r="T1" s="19"/>
    </row>
    <row r="2" spans="2:20" s="12" customFormat="1" ht="9" customHeight="1" thickTop="1" x14ac:dyDescent="0.55000000000000004">
      <c r="B2" s="157"/>
      <c r="C2" s="157"/>
      <c r="D2" s="157"/>
      <c r="E2" s="157"/>
      <c r="F2" s="157"/>
      <c r="G2" s="157"/>
      <c r="H2" s="157"/>
      <c r="I2" s="157"/>
      <c r="J2" s="157"/>
      <c r="K2" s="157"/>
      <c r="L2" s="157"/>
      <c r="M2" s="157"/>
      <c r="N2" s="157"/>
      <c r="O2" s="157"/>
      <c r="P2" s="157"/>
      <c r="Q2" s="157"/>
      <c r="R2" s="157"/>
      <c r="S2" s="157"/>
      <c r="T2" s="18"/>
    </row>
    <row r="3" spans="2:20" ht="15" customHeight="1" x14ac:dyDescent="0.55000000000000004"/>
    <row r="4" spans="2:20" ht="15" customHeight="1" x14ac:dyDescent="0.55000000000000004">
      <c r="B4" s="11" t="s">
        <v>23</v>
      </c>
    </row>
    <row r="5" spans="2:20" ht="15" customHeight="1" thickBot="1" x14ac:dyDescent="0.7">
      <c r="B5" s="11"/>
      <c r="C5" t="s">
        <v>24</v>
      </c>
    </row>
    <row r="6" spans="2:20" ht="14" x14ac:dyDescent="0.6">
      <c r="B6" s="11"/>
      <c r="C6" s="22" t="s">
        <v>27</v>
      </c>
      <c r="D6" s="22" t="s">
        <v>26</v>
      </c>
      <c r="H6" s="158" t="s">
        <v>27</v>
      </c>
      <c r="I6" s="158"/>
      <c r="J6" s="158" t="str">
        <f>D6</f>
        <v>(All)</v>
      </c>
      <c r="K6" s="158"/>
      <c r="M6" s="68"/>
      <c r="N6" s="69"/>
      <c r="O6" s="70"/>
    </row>
    <row r="7" spans="2:20" ht="15" customHeight="1" thickBot="1" x14ac:dyDescent="0.75">
      <c r="M7" s="71"/>
      <c r="N7" s="97"/>
      <c r="O7" s="72"/>
    </row>
    <row r="8" spans="2:20" ht="15" customHeight="1" thickBot="1" x14ac:dyDescent="0.7">
      <c r="B8" s="60"/>
      <c r="C8" s="23" t="s">
        <v>28</v>
      </c>
      <c r="D8" s="24" t="s">
        <v>29</v>
      </c>
      <c r="M8" s="73" t="s">
        <v>80</v>
      </c>
      <c r="N8" s="74" t="s">
        <v>81</v>
      </c>
      <c r="O8" s="75" t="s">
        <v>28</v>
      </c>
    </row>
    <row r="9" spans="2:20" ht="15" customHeight="1" x14ac:dyDescent="0.55000000000000004">
      <c r="B9" s="9" t="str">
        <f>VLOOKUP(C9,Key!$A$36:$B$41,2,FALSE)</f>
        <v>Very Satisfied</v>
      </c>
      <c r="C9" s="9">
        <v>5</v>
      </c>
      <c r="D9" s="10">
        <v>0.44444444444444442</v>
      </c>
      <c r="M9" s="159"/>
      <c r="N9" s="168" t="s">
        <v>85</v>
      </c>
      <c r="O9" s="164">
        <v>5</v>
      </c>
    </row>
    <row r="10" spans="2:20" ht="15" customHeight="1" x14ac:dyDescent="0.55000000000000004">
      <c r="B10" s="9" t="str">
        <f>VLOOKUP(C10,Key!$A$36:$B$41,2,FALSE)</f>
        <v>Satisfied</v>
      </c>
      <c r="C10" s="9">
        <v>4</v>
      </c>
      <c r="D10" s="10">
        <v>0.3968253968253968</v>
      </c>
      <c r="M10" s="160"/>
      <c r="N10" s="169"/>
      <c r="O10" s="165"/>
    </row>
    <row r="11" spans="2:20" ht="15" customHeight="1" x14ac:dyDescent="0.55000000000000004">
      <c r="B11" s="9" t="str">
        <f>VLOOKUP(C11,Key!$A$36:$B$41,2,FALSE)</f>
        <v xml:space="preserve">Neutral </v>
      </c>
      <c r="C11" s="9">
        <v>3</v>
      </c>
      <c r="D11" s="10">
        <v>0.11904761904761904</v>
      </c>
      <c r="M11" s="160"/>
      <c r="N11" s="166" t="s">
        <v>84</v>
      </c>
      <c r="O11" s="161">
        <v>4</v>
      </c>
    </row>
    <row r="12" spans="2:20" ht="15" customHeight="1" x14ac:dyDescent="0.55000000000000004">
      <c r="B12" s="9" t="str">
        <f>VLOOKUP(C12,Key!$A$36:$B$41,2,FALSE)</f>
        <v>Dissatisfied</v>
      </c>
      <c r="C12" s="9">
        <v>2</v>
      </c>
      <c r="D12" s="10">
        <v>3.1746031746031744E-2</v>
      </c>
      <c r="M12" s="160"/>
      <c r="N12" s="167"/>
      <c r="O12" s="162"/>
    </row>
    <row r="13" spans="2:20" ht="15" customHeight="1" x14ac:dyDescent="0.55000000000000004">
      <c r="B13" s="9" t="str">
        <f>VLOOKUP(C13,Key!$A$36:$B$41,2,FALSE)</f>
        <v>Very Dissatisfied</v>
      </c>
      <c r="C13" s="9">
        <v>1</v>
      </c>
      <c r="D13" s="10">
        <v>7.9365079365079361E-3</v>
      </c>
      <c r="G13" s="15"/>
      <c r="M13" s="160"/>
      <c r="N13" s="166" t="s">
        <v>82</v>
      </c>
      <c r="O13" s="161">
        <v>3</v>
      </c>
    </row>
    <row r="14" spans="2:20" ht="15" customHeight="1" x14ac:dyDescent="0.55000000000000004">
      <c r="B14" s="9" t="str">
        <f>VLOOKUP(C14,Key!$A$36:$B$41,2,FALSE)</f>
        <v>Not Applicable</v>
      </c>
      <c r="C14" s="9">
        <v>0</v>
      </c>
      <c r="D14" s="10">
        <v>0</v>
      </c>
      <c r="M14" s="160"/>
      <c r="N14" s="167"/>
      <c r="O14" s="162"/>
    </row>
    <row r="15" spans="2:20" ht="15" customHeight="1" x14ac:dyDescent="0.55000000000000004">
      <c r="C15" s="25" t="s">
        <v>30</v>
      </c>
      <c r="D15" s="25" t="s">
        <v>28</v>
      </c>
      <c r="E15" s="25" t="s">
        <v>31</v>
      </c>
      <c r="F15" s="25" t="s">
        <v>77</v>
      </c>
      <c r="M15" s="160"/>
      <c r="N15" s="166" t="s">
        <v>83</v>
      </c>
      <c r="O15" s="161">
        <v>2</v>
      </c>
    </row>
    <row r="16" spans="2:20" ht="15" customHeight="1" x14ac:dyDescent="0.55000000000000004">
      <c r="C16" s="9" t="s">
        <v>74</v>
      </c>
      <c r="D16" s="13" t="e">
        <f>VLOOKUP(F16,Key!A36:B41,2)</f>
        <v>#DIV/0!</v>
      </c>
      <c r="E16" s="13" t="e">
        <f>AVERAGEIF(Table1[How would you rate your overall satisfaction level with: My School District], "&lt;&gt;0")</f>
        <v>#DIV/0!</v>
      </c>
      <c r="F16" s="13" t="e">
        <f>ROUND(E16, 0.5)</f>
        <v>#DIV/0!</v>
      </c>
      <c r="M16" s="160"/>
      <c r="N16" s="167"/>
      <c r="O16" s="162"/>
      <c r="R16" s="30"/>
    </row>
    <row r="17" spans="2:15" ht="15" customHeight="1" x14ac:dyDescent="0.55000000000000004">
      <c r="E17" s="15"/>
      <c r="F17" s="15"/>
      <c r="M17" s="160"/>
      <c r="N17" s="166" t="s">
        <v>97</v>
      </c>
      <c r="O17" s="161">
        <v>1</v>
      </c>
    </row>
    <row r="18" spans="2:15" ht="15" customHeight="1" x14ac:dyDescent="0.55000000000000004">
      <c r="B18" s="11" t="s">
        <v>32</v>
      </c>
      <c r="M18" s="160"/>
      <c r="N18" s="167"/>
      <c r="O18" s="162"/>
    </row>
    <row r="19" spans="2:15" ht="15" customHeight="1" x14ac:dyDescent="0.55000000000000004">
      <c r="C19" t="s">
        <v>33</v>
      </c>
      <c r="H19" s="16"/>
      <c r="I19" s="16"/>
      <c r="J19" s="16"/>
      <c r="K19" s="16"/>
      <c r="M19" s="160"/>
      <c r="N19" s="171" t="s">
        <v>95</v>
      </c>
      <c r="O19" s="161">
        <v>0</v>
      </c>
    </row>
    <row r="20" spans="2:15" ht="12.75" thickBot="1" x14ac:dyDescent="0.7">
      <c r="C20" s="22" t="s">
        <v>27</v>
      </c>
      <c r="D20" s="22" t="s">
        <v>26</v>
      </c>
      <c r="H20" s="158" t="s">
        <v>27</v>
      </c>
      <c r="I20" s="158"/>
      <c r="J20" s="158" t="str">
        <f>D20</f>
        <v>(All)</v>
      </c>
      <c r="K20" s="158"/>
      <c r="M20" s="163"/>
      <c r="N20" s="172"/>
      <c r="O20" s="170"/>
    </row>
    <row r="21" spans="2:15" ht="15" customHeight="1" x14ac:dyDescent="0.55000000000000004"/>
    <row r="22" spans="2:15" ht="15" customHeight="1" x14ac:dyDescent="0.55000000000000004">
      <c r="B22" s="60" t="s">
        <v>28</v>
      </c>
      <c r="C22" s="23" t="s">
        <v>28</v>
      </c>
      <c r="D22" s="24" t="s">
        <v>29</v>
      </c>
    </row>
    <row r="23" spans="2:15" ht="15" customHeight="1" x14ac:dyDescent="0.55000000000000004">
      <c r="B23" s="9" t="str">
        <f>VLOOKUP(C23,Key!$A$36:$B$41,2,FALSE)</f>
        <v>Very Satisfied</v>
      </c>
      <c r="C23" s="9">
        <v>5</v>
      </c>
      <c r="D23" s="10">
        <v>0.5714285714285714</v>
      </c>
    </row>
    <row r="24" spans="2:15" ht="15" customHeight="1" x14ac:dyDescent="0.55000000000000004">
      <c r="B24" s="9" t="str">
        <f>VLOOKUP(C24,Key!$A$36:$B$41,2,FALSE)</f>
        <v>Satisfied</v>
      </c>
      <c r="C24" s="9">
        <v>4</v>
      </c>
      <c r="D24" s="10">
        <v>0.2857142857142857</v>
      </c>
    </row>
    <row r="25" spans="2:15" ht="15" customHeight="1" x14ac:dyDescent="0.55000000000000004">
      <c r="B25" s="9" t="str">
        <f>VLOOKUP(C25,Key!$A$36:$B$41,2,FALSE)</f>
        <v xml:space="preserve">Neutral </v>
      </c>
      <c r="C25" s="9">
        <v>3</v>
      </c>
      <c r="D25" s="10">
        <v>7.9365079365079361E-2</v>
      </c>
    </row>
    <row r="26" spans="2:15" ht="15" customHeight="1" x14ac:dyDescent="0.55000000000000004">
      <c r="B26" s="9" t="str">
        <f>VLOOKUP(C26,Key!$A$36:$B$41,2,FALSE)</f>
        <v>Dissatisfied</v>
      </c>
      <c r="C26" s="9">
        <v>2</v>
      </c>
      <c r="D26" s="10">
        <v>5.5555555555555552E-2</v>
      </c>
    </row>
    <row r="27" spans="2:15" ht="15" customHeight="1" x14ac:dyDescent="0.55000000000000004">
      <c r="B27" s="9" t="str">
        <f>VLOOKUP(C27,Key!$A$36:$B$41,2,FALSE)</f>
        <v>Very Dissatisfied</v>
      </c>
      <c r="C27" s="9">
        <v>1</v>
      </c>
      <c r="D27" s="10">
        <v>7.9365079365079361E-3</v>
      </c>
      <c r="G27" s="15"/>
    </row>
    <row r="28" spans="2:15" ht="15" customHeight="1" x14ac:dyDescent="0.55000000000000004">
      <c r="B28" s="9" t="str">
        <f>VLOOKUP(C28,Key!$A$36:$B$41,2,FALSE)</f>
        <v>Not Applicable</v>
      </c>
      <c r="C28" s="9">
        <v>0</v>
      </c>
      <c r="D28" s="10">
        <v>0</v>
      </c>
    </row>
    <row r="29" spans="2:15" x14ac:dyDescent="0.55000000000000004">
      <c r="C29" s="25" t="s">
        <v>30</v>
      </c>
      <c r="D29" s="25" t="s">
        <v>28</v>
      </c>
      <c r="E29" s="25" t="s">
        <v>31</v>
      </c>
      <c r="F29" s="25" t="s">
        <v>77</v>
      </c>
    </row>
    <row r="30" spans="2:15" ht="15" customHeight="1" x14ac:dyDescent="0.55000000000000004">
      <c r="C30" s="9" t="s">
        <v>74</v>
      </c>
      <c r="D30" s="13" t="e">
        <f>VLOOKUP(F30,Key!A36:B41,2)</f>
        <v>#DIV/0!</v>
      </c>
      <c r="E30" s="13" t="e">
        <f>AVERAGEIF(Table1[How would you rate your overall satisfaction level with: My School], "&lt;&gt;0")</f>
        <v>#DIV/0!</v>
      </c>
      <c r="F30" s="13" t="e">
        <f>ROUND(E30, 0.5)</f>
        <v>#DIV/0!</v>
      </c>
      <c r="G30" s="14"/>
    </row>
    <row r="31" spans="2:15" ht="15" customHeight="1" x14ac:dyDescent="0.55000000000000004"/>
    <row r="32" spans="2:15" ht="15" customHeight="1" x14ac:dyDescent="0.55000000000000004">
      <c r="B32" s="11" t="s">
        <v>105</v>
      </c>
    </row>
    <row r="33" spans="2:11" ht="15" customHeight="1" x14ac:dyDescent="0.55000000000000004">
      <c r="C33" t="s">
        <v>33</v>
      </c>
    </row>
    <row r="34" spans="2:11" ht="12" customHeight="1" x14ac:dyDescent="0.55000000000000004">
      <c r="C34" s="22" t="s">
        <v>27</v>
      </c>
      <c r="D34" s="29" t="s">
        <v>26</v>
      </c>
      <c r="H34" s="158" t="s">
        <v>27</v>
      </c>
      <c r="I34" s="158"/>
      <c r="J34" s="158" t="str">
        <f>D34</f>
        <v>(All)</v>
      </c>
      <c r="K34" s="158"/>
    </row>
    <row r="35" spans="2:11" ht="15" customHeight="1" x14ac:dyDescent="0.55000000000000004"/>
    <row r="36" spans="2:11" ht="12" customHeight="1" x14ac:dyDescent="0.55000000000000004">
      <c r="B36" s="60" t="s">
        <v>28</v>
      </c>
      <c r="C36" s="23" t="s">
        <v>28</v>
      </c>
      <c r="D36" s="23" t="s">
        <v>29</v>
      </c>
    </row>
    <row r="37" spans="2:11" x14ac:dyDescent="0.55000000000000004">
      <c r="B37" s="9" t="str">
        <f>VLOOKUP(C37,Key!$A$44:$B$49,2,FALSE)</f>
        <v>Strongly Agree</v>
      </c>
      <c r="C37" s="13">
        <v>5</v>
      </c>
      <c r="D37" s="10">
        <v>9.5238095238095233E-2</v>
      </c>
    </row>
    <row r="38" spans="2:11" ht="15" customHeight="1" x14ac:dyDescent="0.55000000000000004">
      <c r="B38" s="9" t="str">
        <f>VLOOKUP(C38,Key!$A$44:$B$49,2,FALSE)</f>
        <v>Agree</v>
      </c>
      <c r="C38" s="13">
        <v>4</v>
      </c>
      <c r="D38" s="10">
        <v>0.29365079365079366</v>
      </c>
    </row>
    <row r="39" spans="2:11" ht="15" customHeight="1" x14ac:dyDescent="0.55000000000000004">
      <c r="B39" s="9" t="str">
        <f>VLOOKUP(C39,Key!$A$44:$B$49,2,FALSE)</f>
        <v xml:space="preserve">Neutral </v>
      </c>
      <c r="C39" s="13">
        <v>3</v>
      </c>
      <c r="D39" s="10">
        <v>0.33333333333333331</v>
      </c>
    </row>
    <row r="40" spans="2:11" ht="15" customHeight="1" x14ac:dyDescent="0.55000000000000004">
      <c r="B40" s="9" t="str">
        <f>VLOOKUP(C40,Key!$A$44:$B$49,2,FALSE)</f>
        <v>Disagree</v>
      </c>
      <c r="C40" s="13">
        <v>2</v>
      </c>
      <c r="D40" s="10">
        <v>0.17460317460317459</v>
      </c>
    </row>
    <row r="41" spans="2:11" ht="15" customHeight="1" x14ac:dyDescent="0.55000000000000004">
      <c r="B41" s="9" t="str">
        <f>VLOOKUP(C41,Key!$A$44:$B$49,2,FALSE)</f>
        <v>Strongly Disagree</v>
      </c>
      <c r="C41" s="13">
        <v>1</v>
      </c>
      <c r="D41" s="10">
        <v>4.7619047619047616E-2</v>
      </c>
    </row>
    <row r="42" spans="2:11" ht="15" customHeight="1" x14ac:dyDescent="0.55000000000000004">
      <c r="B42" s="9" t="str">
        <f>VLOOKUP(C28,Key!$A$36:$B$41,2,FALSE)</f>
        <v>Not Applicable</v>
      </c>
      <c r="C42" s="13">
        <v>0</v>
      </c>
      <c r="D42" s="10">
        <v>5.5555555555555552E-2</v>
      </c>
    </row>
    <row r="43" spans="2:11" x14ac:dyDescent="0.55000000000000004">
      <c r="C43" s="25" t="s">
        <v>30</v>
      </c>
      <c r="D43" s="25" t="s">
        <v>28</v>
      </c>
      <c r="E43" s="25" t="s">
        <v>31</v>
      </c>
      <c r="F43" s="25" t="s">
        <v>77</v>
      </c>
    </row>
    <row r="44" spans="2:11" ht="15" customHeight="1" x14ac:dyDescent="0.55000000000000004">
      <c r="C44" s="9" t="s">
        <v>74</v>
      </c>
      <c r="D44" s="13" t="e">
        <f>VLOOKUP(F44,Key!A44:B48,2)</f>
        <v>#DIV/0!</v>
      </c>
      <c r="E44" s="13" t="e">
        <f>AVERAGEIF(Table1[District leadership has communicated clear actions they will take in response to previous staff survey results.], "&lt;&gt;0")</f>
        <v>#DIV/0!</v>
      </c>
      <c r="F44" s="13" t="e">
        <f>ROUND(E44, 0.5)</f>
        <v>#DIV/0!</v>
      </c>
    </row>
    <row r="45" spans="2:11" ht="15" customHeight="1" x14ac:dyDescent="0.55000000000000004"/>
  </sheetData>
  <sheetProtection pivotTables="0"/>
  <protectedRanges>
    <protectedRange sqref="K1:K2" name="AllowEdit_1_2_2"/>
  </protectedRanges>
  <mergeCells count="25">
    <mergeCell ref="N17:N18"/>
    <mergeCell ref="O19:O20"/>
    <mergeCell ref="N15:N16"/>
    <mergeCell ref="N19:N20"/>
    <mergeCell ref="O11:O12"/>
    <mergeCell ref="N13:N14"/>
    <mergeCell ref="O13:O14"/>
    <mergeCell ref="N9:N10"/>
    <mergeCell ref="O15:O16"/>
    <mergeCell ref="B2:S2"/>
    <mergeCell ref="H6:I6"/>
    <mergeCell ref="J6:K6"/>
    <mergeCell ref="H34:I34"/>
    <mergeCell ref="J34:K34"/>
    <mergeCell ref="M9:M10"/>
    <mergeCell ref="M11:M12"/>
    <mergeCell ref="M13:M14"/>
    <mergeCell ref="M15:M16"/>
    <mergeCell ref="M17:M18"/>
    <mergeCell ref="O17:O18"/>
    <mergeCell ref="M19:M20"/>
    <mergeCell ref="H20:I20"/>
    <mergeCell ref="J20:K20"/>
    <mergeCell ref="O9:O10"/>
    <mergeCell ref="N11:N12"/>
  </mergeCell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sheetPr>
  <dimension ref="B1:T88"/>
  <sheetViews>
    <sheetView showGridLines="0" topLeftCell="A4" zoomScale="69" zoomScaleNormal="85" workbookViewId="0">
      <selection activeCell="N61" sqref="N61"/>
    </sheetView>
  </sheetViews>
  <sheetFormatPr defaultColWidth="8.8671875" defaultRowHeight="12" x14ac:dyDescent="0.55000000000000004"/>
  <cols>
    <col min="1" max="1" width="2.60546875" customWidth="1"/>
    <col min="2" max="2" width="14.12890625" customWidth="1"/>
    <col min="3" max="3" width="15.6484375" bestFit="1" customWidth="1"/>
    <col min="4" max="4" width="15.04296875" bestFit="1" customWidth="1"/>
    <col min="5" max="5" width="9.8671875" hidden="1" customWidth="1"/>
    <col min="6" max="6" width="8.6054687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19"/>
      <c r="C1" s="20"/>
      <c r="D1" s="21"/>
      <c r="E1" s="21"/>
      <c r="F1" s="21"/>
      <c r="G1" s="21"/>
      <c r="H1" s="21"/>
      <c r="I1" s="21"/>
      <c r="J1" s="21"/>
      <c r="K1" s="21"/>
      <c r="L1" s="20"/>
      <c r="M1" s="20"/>
      <c r="N1" s="20"/>
      <c r="O1" s="20"/>
      <c r="P1" s="20"/>
      <c r="Q1" s="20"/>
      <c r="R1" s="20"/>
      <c r="S1" s="20"/>
      <c r="T1" s="19"/>
    </row>
    <row r="2" spans="2:20" s="12" customFormat="1" ht="9" customHeight="1" thickTop="1" x14ac:dyDescent="0.55000000000000004">
      <c r="B2" s="157"/>
      <c r="C2" s="157"/>
      <c r="D2" s="157"/>
      <c r="E2" s="157"/>
      <c r="F2" s="157"/>
      <c r="G2" s="157"/>
      <c r="H2" s="157"/>
      <c r="I2" s="157"/>
      <c r="J2" s="157"/>
      <c r="K2" s="157"/>
      <c r="L2" s="157"/>
      <c r="M2" s="157"/>
      <c r="N2" s="157"/>
      <c r="O2" s="157"/>
      <c r="P2" s="157"/>
      <c r="Q2" s="157"/>
      <c r="R2" s="157"/>
      <c r="S2" s="157"/>
      <c r="T2" s="18"/>
    </row>
    <row r="3" spans="2:20" ht="15" customHeight="1" x14ac:dyDescent="0.55000000000000004"/>
    <row r="4" spans="2:20" ht="15" customHeight="1" x14ac:dyDescent="0.55000000000000004">
      <c r="B4" s="11" t="s">
        <v>34</v>
      </c>
    </row>
    <row r="5" spans="2:20" ht="15" customHeight="1" x14ac:dyDescent="0.55000000000000004">
      <c r="C5" t="s">
        <v>24</v>
      </c>
    </row>
    <row r="6" spans="2:20" x14ac:dyDescent="0.55000000000000004">
      <c r="C6" s="22" t="s">
        <v>27</v>
      </c>
      <c r="D6" s="22" t="s">
        <v>26</v>
      </c>
      <c r="H6" s="158" t="s">
        <v>27</v>
      </c>
      <c r="I6" s="158"/>
      <c r="J6" s="158" t="str">
        <f>D6</f>
        <v>(All)</v>
      </c>
      <c r="K6" s="158"/>
    </row>
    <row r="7" spans="2:20" ht="15" customHeight="1" x14ac:dyDescent="0.55000000000000004"/>
    <row r="8" spans="2:20" ht="15" customHeight="1" x14ac:dyDescent="0.55000000000000004">
      <c r="B8" s="60" t="s">
        <v>28</v>
      </c>
      <c r="C8" s="23" t="s">
        <v>28</v>
      </c>
      <c r="D8" s="24" t="s">
        <v>29</v>
      </c>
    </row>
    <row r="9" spans="2:20" ht="15" customHeight="1" x14ac:dyDescent="0.55000000000000004">
      <c r="B9" s="9" t="str">
        <f>VLOOKUP(C9,Key!$A$44:$B$49,2,FALSE)</f>
        <v>Strongly Agree</v>
      </c>
      <c r="C9" s="9">
        <v>5</v>
      </c>
      <c r="D9" s="10">
        <v>0.6428571428571429</v>
      </c>
    </row>
    <row r="10" spans="2:20" ht="15" customHeight="1" x14ac:dyDescent="0.55000000000000004">
      <c r="B10" s="9" t="str">
        <f>VLOOKUP(C10,Key!$A$44:$B$49,2,FALSE)</f>
        <v>Agree</v>
      </c>
      <c r="C10" s="9">
        <v>4</v>
      </c>
      <c r="D10" s="10">
        <v>0.31746031746031744</v>
      </c>
      <c r="M10" s="173"/>
      <c r="N10" s="173"/>
      <c r="O10" s="173"/>
    </row>
    <row r="11" spans="2:20" ht="15" customHeight="1" x14ac:dyDescent="0.55000000000000004">
      <c r="B11" s="9" t="str">
        <f>VLOOKUP(C11,Key!$A$44:$B$49,2,FALSE)</f>
        <v xml:space="preserve">Neutral </v>
      </c>
      <c r="C11" s="9">
        <v>3</v>
      </c>
      <c r="D11" s="10">
        <v>3.1746031746031744E-2</v>
      </c>
      <c r="M11" s="173"/>
      <c r="N11" s="173"/>
      <c r="O11" s="173"/>
    </row>
    <row r="12" spans="2:20" ht="15" customHeight="1" x14ac:dyDescent="0.55000000000000004">
      <c r="B12" s="9" t="str">
        <f>VLOOKUP(C12,Key!$A$44:$B$49,2,FALSE)</f>
        <v>Disagree</v>
      </c>
      <c r="C12" s="9">
        <v>2</v>
      </c>
      <c r="D12" s="10">
        <v>7.9365079365079361E-3</v>
      </c>
      <c r="M12" s="173"/>
      <c r="N12" s="173"/>
      <c r="O12" s="173"/>
    </row>
    <row r="13" spans="2:20" ht="15" customHeight="1" x14ac:dyDescent="0.55000000000000004">
      <c r="B13" s="9" t="str">
        <f>VLOOKUP(C13,Key!$A$44:$B$49,2,FALSE)</f>
        <v>Strongly Disagree</v>
      </c>
      <c r="C13" s="9">
        <v>1</v>
      </c>
      <c r="D13" s="10">
        <v>0</v>
      </c>
      <c r="G13" s="15"/>
      <c r="M13" s="173"/>
      <c r="N13" s="173"/>
      <c r="O13" s="173"/>
    </row>
    <row r="14" spans="2:20" ht="15" customHeight="1" x14ac:dyDescent="0.55000000000000004">
      <c r="B14" s="9" t="str">
        <f>VLOOKUP(C14,Key!$A$44:$B$49,2,FALSE)</f>
        <v>Not Applicable</v>
      </c>
      <c r="C14" s="9">
        <v>0</v>
      </c>
      <c r="D14" s="10">
        <v>0</v>
      </c>
      <c r="M14" s="173"/>
      <c r="N14" s="173"/>
      <c r="O14" s="173"/>
    </row>
    <row r="15" spans="2:20" ht="15" customHeight="1" x14ac:dyDescent="0.55000000000000004">
      <c r="C15" s="25" t="s">
        <v>30</v>
      </c>
      <c r="D15" s="25" t="s">
        <v>28</v>
      </c>
      <c r="E15" s="25" t="s">
        <v>31</v>
      </c>
      <c r="F15" s="25" t="s">
        <v>77</v>
      </c>
      <c r="M15" s="173"/>
      <c r="N15" s="173"/>
      <c r="O15" s="173"/>
    </row>
    <row r="16" spans="2:20" ht="15" customHeight="1" x14ac:dyDescent="0.55000000000000004">
      <c r="B16" s="11"/>
      <c r="C16" s="9" t="s">
        <v>74</v>
      </c>
      <c r="D16" s="13" t="e">
        <f>VLOOKUP(F16,Key!A44:B48,2)</f>
        <v>#DIV/0!</v>
      </c>
      <c r="E16" s="13" t="e">
        <f>AVERAGEIF(Table1[I feel safe at school.], "&lt;&gt;0")</f>
        <v>#DIV/0!</v>
      </c>
      <c r="F16" s="13" t="e">
        <f>ROUND(E16, 0.5)</f>
        <v>#DIV/0!</v>
      </c>
      <c r="M16" s="173"/>
      <c r="N16" s="173"/>
      <c r="O16" s="173"/>
    </row>
    <row r="17" spans="2:15" ht="15" customHeight="1" x14ac:dyDescent="0.55000000000000004">
      <c r="M17" s="173"/>
      <c r="N17" s="173"/>
      <c r="O17" s="173"/>
    </row>
    <row r="18" spans="2:15" ht="15" customHeight="1" x14ac:dyDescent="0.55000000000000004">
      <c r="B18" s="11" t="s">
        <v>35</v>
      </c>
      <c r="M18" s="173"/>
      <c r="N18" s="173"/>
      <c r="O18" s="173"/>
    </row>
    <row r="19" spans="2:15" ht="15" customHeight="1" x14ac:dyDescent="0.55000000000000004">
      <c r="C19" t="s">
        <v>33</v>
      </c>
      <c r="H19" s="16"/>
      <c r="I19" s="16"/>
      <c r="J19" s="16"/>
      <c r="K19" s="16"/>
      <c r="M19" s="173"/>
      <c r="N19" s="173"/>
      <c r="O19" s="173"/>
    </row>
    <row r="20" spans="2:15" x14ac:dyDescent="0.55000000000000004">
      <c r="C20" s="22" t="s">
        <v>27</v>
      </c>
      <c r="D20" s="22" t="s">
        <v>26</v>
      </c>
      <c r="H20" s="158" t="s">
        <v>27</v>
      </c>
      <c r="I20" s="158"/>
      <c r="J20" s="158" t="str">
        <f>D20</f>
        <v>(All)</v>
      </c>
      <c r="K20" s="158"/>
      <c r="M20" s="173"/>
      <c r="N20" s="173"/>
      <c r="O20" s="173"/>
    </row>
    <row r="21" spans="2:15" ht="15" customHeight="1" x14ac:dyDescent="0.55000000000000004">
      <c r="M21" s="173"/>
      <c r="N21" s="173"/>
      <c r="O21" s="173"/>
    </row>
    <row r="22" spans="2:15" ht="15" customHeight="1" x14ac:dyDescent="0.55000000000000004">
      <c r="B22" s="60" t="s">
        <v>28</v>
      </c>
      <c r="C22" s="23" t="s">
        <v>28</v>
      </c>
      <c r="D22" s="24" t="s">
        <v>29</v>
      </c>
    </row>
    <row r="23" spans="2:15" ht="15" customHeight="1" x14ac:dyDescent="0.55000000000000004">
      <c r="B23" s="9" t="str">
        <f>VLOOKUP(C23,Key!$A$44:$B$49,2,FALSE)</f>
        <v>Strongly Agree</v>
      </c>
      <c r="C23" s="9">
        <v>5</v>
      </c>
      <c r="D23" s="10">
        <v>0.34920634920634919</v>
      </c>
    </row>
    <row r="24" spans="2:15" ht="15" customHeight="1" x14ac:dyDescent="0.55000000000000004">
      <c r="B24" s="9" t="str">
        <f>VLOOKUP(C24,Key!$A$44:$B$49,2,FALSE)</f>
        <v>Agree</v>
      </c>
      <c r="C24" s="9">
        <v>4</v>
      </c>
      <c r="D24" s="10">
        <v>0.45238095238095238</v>
      </c>
    </row>
    <row r="25" spans="2:15" ht="15" customHeight="1" x14ac:dyDescent="0.55000000000000004">
      <c r="B25" s="9" t="str">
        <f>VLOOKUP(C25,Key!$A$44:$B$49,2,FALSE)</f>
        <v xml:space="preserve">Neutral </v>
      </c>
      <c r="C25" s="9">
        <v>3</v>
      </c>
      <c r="D25" s="10">
        <v>9.5238095238095233E-2</v>
      </c>
    </row>
    <row r="26" spans="2:15" ht="15" customHeight="1" x14ac:dyDescent="0.55000000000000004">
      <c r="B26" s="9" t="str">
        <f>VLOOKUP(C26,Key!$A$44:$B$49,2,FALSE)</f>
        <v>Disagree</v>
      </c>
      <c r="C26" s="9">
        <v>2</v>
      </c>
      <c r="D26" s="10">
        <v>6.3492063492063489E-2</v>
      </c>
    </row>
    <row r="27" spans="2:15" ht="15" customHeight="1" x14ac:dyDescent="0.55000000000000004">
      <c r="B27" s="9" t="str">
        <f>VLOOKUP(C27,Key!$A$44:$B$49,2,FALSE)</f>
        <v>Strongly Disagree</v>
      </c>
      <c r="C27" s="9">
        <v>1</v>
      </c>
      <c r="D27" s="10">
        <v>1.5873015873015872E-2</v>
      </c>
      <c r="G27" s="15"/>
    </row>
    <row r="28" spans="2:15" ht="15" customHeight="1" x14ac:dyDescent="0.55000000000000004">
      <c r="B28" s="9" t="str">
        <f>VLOOKUP(C28,Key!$A$44:$B$49,2,FALSE)</f>
        <v>Not Applicable</v>
      </c>
      <c r="C28" s="9">
        <v>0</v>
      </c>
      <c r="D28" s="10">
        <v>2.3809523809523808E-2</v>
      </c>
    </row>
    <row r="29" spans="2:15" x14ac:dyDescent="0.55000000000000004">
      <c r="B29" s="11"/>
      <c r="C29" s="25" t="s">
        <v>30</v>
      </c>
      <c r="D29" s="25" t="s">
        <v>28</v>
      </c>
      <c r="E29" s="25" t="s">
        <v>31</v>
      </c>
      <c r="F29" s="25" t="s">
        <v>77</v>
      </c>
    </row>
    <row r="30" spans="2:15" ht="15" customHeight="1" x14ac:dyDescent="0.55000000000000004">
      <c r="C30" s="9" t="s">
        <v>74</v>
      </c>
      <c r="D30" s="13" t="e">
        <f>VLOOKUP(F30,Key!A44:B48,2)</f>
        <v>#DIV/0!</v>
      </c>
      <c r="E30" s="13" t="e">
        <f>AVERAGEIF(Table1[The benefits provided by my district meet my needs. ], "&lt;&gt;0")</f>
        <v>#DIV/0!</v>
      </c>
      <c r="F30" s="13" t="e">
        <f>ROUND(E30, 0.5)</f>
        <v>#DIV/0!</v>
      </c>
      <c r="G30" s="14"/>
    </row>
    <row r="31" spans="2:15" ht="15" customHeight="1" x14ac:dyDescent="0.55000000000000004"/>
    <row r="32" spans="2:15" ht="15" customHeight="1" x14ac:dyDescent="0.55000000000000004">
      <c r="B32" s="11" t="s">
        <v>104</v>
      </c>
    </row>
    <row r="33" spans="2:15" ht="15" customHeight="1" x14ac:dyDescent="0.55000000000000004">
      <c r="C33" t="s">
        <v>33</v>
      </c>
      <c r="H33" s="16"/>
      <c r="I33" s="16"/>
      <c r="J33" s="16"/>
      <c r="K33" s="16"/>
    </row>
    <row r="34" spans="2:15" x14ac:dyDescent="0.55000000000000004">
      <c r="C34" s="22" t="s">
        <v>27</v>
      </c>
      <c r="D34" s="22" t="s">
        <v>26</v>
      </c>
      <c r="H34" s="158" t="s">
        <v>27</v>
      </c>
      <c r="I34" s="158"/>
      <c r="J34" s="158" t="str">
        <f>D34</f>
        <v>(All)</v>
      </c>
      <c r="K34" s="158"/>
    </row>
    <row r="35" spans="2:15" ht="15" customHeight="1" x14ac:dyDescent="0.55000000000000004"/>
    <row r="36" spans="2:15" ht="15" customHeight="1" x14ac:dyDescent="0.55000000000000004">
      <c r="B36" s="60" t="s">
        <v>28</v>
      </c>
      <c r="C36" s="24" t="s">
        <v>28</v>
      </c>
      <c r="D36" s="24" t="s">
        <v>29</v>
      </c>
    </row>
    <row r="37" spans="2:15" ht="15" customHeight="1" x14ac:dyDescent="0.55000000000000004">
      <c r="B37" s="9" t="str">
        <f>VLOOKUP(C37,Key!$A$44:$B$49,2,FALSE)</f>
        <v>Strongly Agree</v>
      </c>
      <c r="C37" s="80">
        <v>5</v>
      </c>
      <c r="D37" s="10">
        <v>0.58730158730158732</v>
      </c>
    </row>
    <row r="38" spans="2:15" ht="15" customHeight="1" x14ac:dyDescent="0.55000000000000004">
      <c r="B38" s="9" t="str">
        <f>VLOOKUP(C38,Key!$A$44:$B$49,2,FALSE)</f>
        <v>Agree</v>
      </c>
      <c r="C38" s="80">
        <v>4</v>
      </c>
      <c r="D38" s="10">
        <v>0.31746031746031744</v>
      </c>
    </row>
    <row r="39" spans="2:15" ht="15" customHeight="1" x14ac:dyDescent="0.55000000000000004">
      <c r="B39" s="9" t="str">
        <f>VLOOKUP(C39,Key!$A$44:$B$49,2,FALSE)</f>
        <v xml:space="preserve">Neutral </v>
      </c>
      <c r="C39" s="80">
        <v>3</v>
      </c>
      <c r="D39" s="10">
        <v>8.7301587301587297E-2</v>
      </c>
    </row>
    <row r="40" spans="2:15" ht="15" customHeight="1" x14ac:dyDescent="0.55000000000000004">
      <c r="B40" s="9" t="str">
        <f>VLOOKUP(C40,Key!$A$44:$B$49,2,FALSE)</f>
        <v>Disagree</v>
      </c>
      <c r="C40" s="80">
        <v>2</v>
      </c>
      <c r="D40" s="10">
        <v>7.9365079365079361E-3</v>
      </c>
    </row>
    <row r="41" spans="2:15" ht="15" customHeight="1" x14ac:dyDescent="0.55000000000000004">
      <c r="B41" s="9" t="str">
        <f>VLOOKUP(C41,Key!$A$44:$B$49,2,FALSE)</f>
        <v>Strongly Disagree</v>
      </c>
      <c r="C41" s="80">
        <v>1</v>
      </c>
      <c r="D41" s="10">
        <v>0</v>
      </c>
      <c r="G41" s="15"/>
      <c r="O41" t="s">
        <v>96</v>
      </c>
    </row>
    <row r="42" spans="2:15" ht="15" customHeight="1" x14ac:dyDescent="0.55000000000000004">
      <c r="B42" s="9" t="str">
        <f>VLOOKUP(C42,Key!$A$44:$B$49,2,FALSE)</f>
        <v>Not Applicable</v>
      </c>
      <c r="C42" s="80">
        <v>0</v>
      </c>
      <c r="D42" s="10">
        <v>0</v>
      </c>
    </row>
    <row r="43" spans="2:15" ht="15" customHeight="1" x14ac:dyDescent="0.55000000000000004">
      <c r="C43" s="25" t="s">
        <v>30</v>
      </c>
      <c r="D43" s="25" t="s">
        <v>28</v>
      </c>
      <c r="E43" s="25" t="s">
        <v>31</v>
      </c>
      <c r="F43" s="25" t="s">
        <v>77</v>
      </c>
    </row>
    <row r="44" spans="2:15" ht="15" customHeight="1" x14ac:dyDescent="0.55000000000000004">
      <c r="C44" s="9" t="s">
        <v>74</v>
      </c>
      <c r="D44" s="13" t="e">
        <f>VLOOKUP(F44,Key!A44:B48,2)</f>
        <v>#DIV/0!</v>
      </c>
      <c r="E44" s="13" t="e">
        <f>AVERAGEIF(Table1[Someone seems to care about me at work. ], "&lt;&gt;0")</f>
        <v>#DIV/0!</v>
      </c>
      <c r="F44" s="13" t="e">
        <f>ROUND(E44, 0.5)</f>
        <v>#DIV/0!</v>
      </c>
      <c r="G44" s="14"/>
    </row>
    <row r="45" spans="2:15" ht="15" customHeight="1" x14ac:dyDescent="0.55000000000000004"/>
    <row r="46" spans="2:15" ht="15" customHeight="1" x14ac:dyDescent="0.55000000000000004">
      <c r="B46" s="11" t="s">
        <v>36</v>
      </c>
    </row>
    <row r="47" spans="2:15" ht="15" customHeight="1" x14ac:dyDescent="0.55000000000000004">
      <c r="C47" t="s">
        <v>33</v>
      </c>
      <c r="H47" s="16"/>
      <c r="I47" s="16"/>
      <c r="J47" s="16"/>
      <c r="K47" s="16"/>
    </row>
    <row r="48" spans="2:15" x14ac:dyDescent="0.55000000000000004">
      <c r="C48" s="22" t="s">
        <v>27</v>
      </c>
      <c r="D48" s="22" t="s">
        <v>26</v>
      </c>
      <c r="H48" s="158" t="s">
        <v>27</v>
      </c>
      <c r="I48" s="158"/>
      <c r="J48" s="158" t="str">
        <f>D48</f>
        <v>(All)</v>
      </c>
      <c r="K48" s="158"/>
    </row>
    <row r="49" spans="2:7" ht="15" customHeight="1" x14ac:dyDescent="0.55000000000000004"/>
    <row r="50" spans="2:7" ht="15" customHeight="1" x14ac:dyDescent="0.55000000000000004">
      <c r="B50" s="60" t="s">
        <v>28</v>
      </c>
      <c r="C50" s="23" t="s">
        <v>28</v>
      </c>
      <c r="D50" s="24" t="s">
        <v>29</v>
      </c>
    </row>
    <row r="51" spans="2:7" ht="15" customHeight="1" x14ac:dyDescent="0.55000000000000004">
      <c r="B51" s="9" t="str">
        <f>VLOOKUP(C51,Key!$A$44:$B$49,2,FALSE)</f>
        <v>Strongly Agree</v>
      </c>
      <c r="C51" s="9">
        <v>5</v>
      </c>
      <c r="D51" s="10">
        <v>0.60317460317460314</v>
      </c>
    </row>
    <row r="52" spans="2:7" ht="15" customHeight="1" x14ac:dyDescent="0.55000000000000004">
      <c r="B52" s="9" t="str">
        <f>VLOOKUP(C52,Key!$A$44:$B$49,2,FALSE)</f>
        <v>Agree</v>
      </c>
      <c r="C52" s="9">
        <v>4</v>
      </c>
      <c r="D52" s="10">
        <v>0.2857142857142857</v>
      </c>
    </row>
    <row r="53" spans="2:7" ht="15" customHeight="1" x14ac:dyDescent="0.55000000000000004">
      <c r="B53" s="9" t="str">
        <f>VLOOKUP(C53,Key!$A$44:$B$49,2,FALSE)</f>
        <v xml:space="preserve">Neutral </v>
      </c>
      <c r="C53" s="9">
        <v>3</v>
      </c>
      <c r="D53" s="10">
        <v>7.9365079365079361E-2</v>
      </c>
    </row>
    <row r="54" spans="2:7" ht="15" customHeight="1" x14ac:dyDescent="0.55000000000000004">
      <c r="B54" s="9" t="str">
        <f>VLOOKUP(C54,Key!$A$44:$B$49,2,FALSE)</f>
        <v>Disagree</v>
      </c>
      <c r="C54" s="9">
        <v>2</v>
      </c>
      <c r="D54" s="10">
        <v>3.1746031746031744E-2</v>
      </c>
    </row>
    <row r="55" spans="2:7" ht="15" customHeight="1" x14ac:dyDescent="0.55000000000000004">
      <c r="B55" s="9" t="str">
        <f>VLOOKUP(C55,Key!$A$44:$B$49,2,FALSE)</f>
        <v>Strongly Disagree</v>
      </c>
      <c r="C55" s="9">
        <v>1</v>
      </c>
      <c r="D55" s="10">
        <v>0</v>
      </c>
      <c r="G55" s="15"/>
    </row>
    <row r="56" spans="2:7" ht="15" customHeight="1" x14ac:dyDescent="0.55000000000000004">
      <c r="B56" s="9" t="str">
        <f>VLOOKUP(C56,Key!$A$44:$B$49,2,FALSE)</f>
        <v>Not Applicable</v>
      </c>
      <c r="C56" s="9">
        <v>0</v>
      </c>
      <c r="D56" s="10">
        <v>0</v>
      </c>
    </row>
    <row r="57" spans="2:7" ht="15" customHeight="1" x14ac:dyDescent="0.55000000000000004">
      <c r="C57" s="25" t="s">
        <v>30</v>
      </c>
      <c r="D57" s="25" t="s">
        <v>28</v>
      </c>
      <c r="E57" s="25" t="s">
        <v>31</v>
      </c>
      <c r="F57" s="25" t="s">
        <v>77</v>
      </c>
    </row>
    <row r="58" spans="2:7" ht="15" customHeight="1" x14ac:dyDescent="0.55000000000000004">
      <c r="C58" s="9" t="s">
        <v>74</v>
      </c>
      <c r="D58" s="13" t="e">
        <f>VLOOKUP(F58,Key!A44:B48,2)</f>
        <v>#DIV/0!</v>
      </c>
      <c r="E58" s="13" t="e">
        <f>AVERAGEIF(Table1[I am treated fairly by my colleagues.], "&lt;&gt;0")</f>
        <v>#DIV/0!</v>
      </c>
      <c r="F58" s="13" t="e">
        <f>ROUND(E58, 0.5)</f>
        <v>#DIV/0!</v>
      </c>
      <c r="G58" s="14"/>
    </row>
    <row r="59" spans="2:7" ht="15" customHeight="1" x14ac:dyDescent="0.55000000000000004"/>
    <row r="60" spans="2:7" ht="15" customHeight="1" x14ac:dyDescent="0.55000000000000004"/>
    <row r="61" spans="2:7" ht="15" customHeight="1" x14ac:dyDescent="0.55000000000000004"/>
    <row r="62" spans="2:7" ht="15" customHeight="1" x14ac:dyDescent="0.55000000000000004"/>
    <row r="63" spans="2:7" ht="15" customHeight="1" x14ac:dyDescent="0.55000000000000004"/>
    <row r="64" spans="2:7" ht="15" customHeight="1" x14ac:dyDescent="0.55000000000000004"/>
    <row r="65" ht="15" customHeight="1" x14ac:dyDescent="0.55000000000000004"/>
    <row r="66" ht="15" customHeight="1" x14ac:dyDescent="0.55000000000000004"/>
    <row r="67" ht="15" customHeight="1" x14ac:dyDescent="0.55000000000000004"/>
    <row r="68" ht="15" customHeight="1" x14ac:dyDescent="0.55000000000000004"/>
    <row r="69" ht="15" customHeight="1" x14ac:dyDescent="0.55000000000000004"/>
    <row r="70" ht="15" customHeight="1" x14ac:dyDescent="0.55000000000000004"/>
    <row r="71" ht="15" customHeight="1" x14ac:dyDescent="0.55000000000000004"/>
    <row r="72" ht="15" customHeight="1" x14ac:dyDescent="0.55000000000000004"/>
    <row r="73" ht="15" customHeight="1" x14ac:dyDescent="0.55000000000000004"/>
    <row r="74" ht="15" customHeight="1" x14ac:dyDescent="0.55000000000000004"/>
    <row r="75" ht="15" customHeight="1" x14ac:dyDescent="0.55000000000000004"/>
    <row r="76" ht="15" customHeight="1" x14ac:dyDescent="0.55000000000000004"/>
    <row r="77" ht="15" customHeight="1" x14ac:dyDescent="0.55000000000000004"/>
    <row r="78" ht="15" customHeight="1" x14ac:dyDescent="0.55000000000000004"/>
    <row r="79" ht="15" customHeight="1" x14ac:dyDescent="0.55000000000000004"/>
    <row r="80" ht="15" customHeight="1" x14ac:dyDescent="0.55000000000000004"/>
    <row r="81" ht="15" customHeight="1" x14ac:dyDescent="0.55000000000000004"/>
    <row r="82" ht="15" customHeight="1" x14ac:dyDescent="0.55000000000000004"/>
    <row r="83" ht="15" customHeight="1" x14ac:dyDescent="0.55000000000000004"/>
    <row r="84" ht="15" customHeight="1" x14ac:dyDescent="0.55000000000000004"/>
    <row r="85" ht="15" customHeight="1" x14ac:dyDescent="0.55000000000000004"/>
    <row r="86" ht="15" customHeight="1" x14ac:dyDescent="0.55000000000000004"/>
    <row r="87" ht="15" customHeight="1" x14ac:dyDescent="0.55000000000000004"/>
    <row r="88" ht="15" customHeight="1" x14ac:dyDescent="0.55000000000000004"/>
  </sheetData>
  <sheetProtection pivotTables="0"/>
  <protectedRanges>
    <protectedRange sqref="K1:K2" name="AllowEdit_1_2_2"/>
  </protectedRanges>
  <mergeCells count="27">
    <mergeCell ref="H48:I48"/>
    <mergeCell ref="J48:K48"/>
    <mergeCell ref="B2:S2"/>
    <mergeCell ref="H6:I6"/>
    <mergeCell ref="J6:K6"/>
    <mergeCell ref="H20:I20"/>
    <mergeCell ref="J20:K20"/>
    <mergeCell ref="H34:I34"/>
    <mergeCell ref="J34:K34"/>
    <mergeCell ref="M14:M15"/>
    <mergeCell ref="N14:N15"/>
    <mergeCell ref="O14:O15"/>
    <mergeCell ref="M16:M17"/>
    <mergeCell ref="N16:N17"/>
    <mergeCell ref="O16:O17"/>
    <mergeCell ref="M18:M19"/>
    <mergeCell ref="O18:O19"/>
    <mergeCell ref="M20:M21"/>
    <mergeCell ref="N20:N21"/>
    <mergeCell ref="O20:O21"/>
    <mergeCell ref="M10:M11"/>
    <mergeCell ref="N10:N11"/>
    <mergeCell ref="O10:O11"/>
    <mergeCell ref="M12:M13"/>
    <mergeCell ref="N12:N13"/>
    <mergeCell ref="O12:O13"/>
    <mergeCell ref="N18:N19"/>
  </mergeCells>
  <pageMargins left="0.7" right="0.7" top="0.75" bottom="0.75" header="0.3" footer="0.3"/>
  <pageSetup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sheetPr>
  <dimension ref="B1:T57"/>
  <sheetViews>
    <sheetView showGridLines="0" topLeftCell="A12" zoomScale="86" zoomScaleNormal="70" workbookViewId="0">
      <selection activeCell="C9" sqref="C9"/>
    </sheetView>
  </sheetViews>
  <sheetFormatPr defaultColWidth="8.8671875" defaultRowHeight="12" x14ac:dyDescent="0.55000000000000004"/>
  <cols>
    <col min="1" max="1" width="2.8671875" customWidth="1"/>
    <col min="2" max="2" width="14.390625" customWidth="1"/>
    <col min="3" max="3" width="18.8671875" bestFit="1" customWidth="1"/>
    <col min="4" max="4" width="15.2578125" bestFit="1" customWidth="1"/>
    <col min="5" max="5" width="9.8671875" hidden="1" customWidth="1"/>
    <col min="6" max="6" width="8.6054687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26"/>
      <c r="C1" s="20"/>
      <c r="D1" s="21"/>
      <c r="E1" s="21"/>
      <c r="F1" s="21"/>
      <c r="G1" s="21"/>
      <c r="H1" s="21"/>
      <c r="I1" s="21"/>
      <c r="J1" s="21"/>
      <c r="K1" s="21"/>
      <c r="L1" s="20"/>
      <c r="M1" s="20"/>
      <c r="N1" s="20"/>
      <c r="O1" s="20"/>
      <c r="P1" s="20"/>
      <c r="Q1" s="20"/>
      <c r="R1" s="20"/>
      <c r="S1" s="20"/>
      <c r="T1" s="26"/>
    </row>
    <row r="2" spans="2:20" s="12" customFormat="1" ht="9" customHeight="1" thickTop="1" x14ac:dyDescent="0.55000000000000004">
      <c r="B2" s="157"/>
      <c r="C2" s="157"/>
      <c r="D2" s="157"/>
      <c r="E2" s="157"/>
      <c r="F2" s="157"/>
      <c r="G2" s="157"/>
      <c r="H2" s="157"/>
      <c r="I2" s="157"/>
      <c r="J2" s="157"/>
      <c r="K2" s="157"/>
      <c r="L2" s="157"/>
      <c r="M2" s="157"/>
      <c r="N2" s="157"/>
      <c r="O2" s="157"/>
      <c r="P2" s="157"/>
      <c r="Q2" s="157"/>
      <c r="R2" s="157"/>
      <c r="S2" s="157"/>
      <c r="T2" s="18"/>
    </row>
    <row r="3" spans="2:20" ht="15" customHeight="1" x14ac:dyDescent="0.55000000000000004"/>
    <row r="4" spans="2:20" ht="15" customHeight="1" x14ac:dyDescent="0.55000000000000004">
      <c r="B4" s="11" t="s">
        <v>37</v>
      </c>
    </row>
    <row r="5" spans="2:20" ht="15" customHeight="1" x14ac:dyDescent="0.55000000000000004">
      <c r="C5" t="s">
        <v>24</v>
      </c>
    </row>
    <row r="6" spans="2:20" x14ac:dyDescent="0.55000000000000004">
      <c r="C6" s="22" t="s">
        <v>27</v>
      </c>
      <c r="D6" s="22" t="s">
        <v>26</v>
      </c>
      <c r="H6" s="158" t="s">
        <v>27</v>
      </c>
      <c r="I6" s="158"/>
      <c r="J6" s="158" t="str">
        <f>D6</f>
        <v>(All)</v>
      </c>
      <c r="K6" s="158"/>
    </row>
    <row r="7" spans="2:20" ht="15" customHeight="1" x14ac:dyDescent="0.55000000000000004"/>
    <row r="8" spans="2:20" ht="15" customHeight="1" x14ac:dyDescent="0.55000000000000004">
      <c r="B8" s="60" t="s">
        <v>28</v>
      </c>
      <c r="C8" s="23" t="s">
        <v>28</v>
      </c>
      <c r="D8" s="24" t="s">
        <v>29</v>
      </c>
    </row>
    <row r="9" spans="2:20" ht="15" customHeight="1" x14ac:dyDescent="0.55000000000000004">
      <c r="B9" s="9" t="str">
        <f>VLOOKUP(C9,Key!$A$44:$B$49,2,FALSE)</f>
        <v>Strongly Agree</v>
      </c>
      <c r="C9" s="9">
        <v>5</v>
      </c>
      <c r="D9" s="10">
        <v>0.44444444444444442</v>
      </c>
    </row>
    <row r="10" spans="2:20" ht="15" customHeight="1" x14ac:dyDescent="0.55000000000000004">
      <c r="B10" s="9" t="str">
        <f>VLOOKUP(C10,Key!$A$44:$B$49,2,FALSE)</f>
        <v>Agree</v>
      </c>
      <c r="C10" s="9">
        <v>4</v>
      </c>
      <c r="D10" s="10">
        <v>0.37301587301587302</v>
      </c>
      <c r="M10" s="173"/>
      <c r="N10" s="173"/>
      <c r="O10" s="173"/>
    </row>
    <row r="11" spans="2:20" ht="15" customHeight="1" x14ac:dyDescent="0.55000000000000004">
      <c r="B11" s="9" t="str">
        <f>VLOOKUP(C11,Key!$A$44:$B$49,2,FALSE)</f>
        <v xml:space="preserve">Neutral </v>
      </c>
      <c r="C11" s="9">
        <v>3</v>
      </c>
      <c r="D11" s="10">
        <v>0.1111111111111111</v>
      </c>
      <c r="M11" s="173"/>
      <c r="N11" s="173"/>
      <c r="O11" s="173"/>
    </row>
    <row r="12" spans="2:20" ht="15" customHeight="1" x14ac:dyDescent="0.55000000000000004">
      <c r="B12" s="9" t="str">
        <f>VLOOKUP(C12,Key!$A$44:$B$49,2,FALSE)</f>
        <v>Disagree</v>
      </c>
      <c r="C12" s="9">
        <v>2</v>
      </c>
      <c r="D12" s="10">
        <v>6.3492063492063489E-2</v>
      </c>
      <c r="M12" s="173"/>
      <c r="N12" s="173"/>
      <c r="O12" s="173"/>
    </row>
    <row r="13" spans="2:20" ht="15" customHeight="1" x14ac:dyDescent="0.55000000000000004">
      <c r="B13" s="9" t="str">
        <f>VLOOKUP(C13,Key!$A$44:$B$49,2,FALSE)</f>
        <v>Strongly Disagree</v>
      </c>
      <c r="C13" s="9">
        <v>1</v>
      </c>
      <c r="D13" s="10">
        <v>7.9365079365079361E-3</v>
      </c>
      <c r="G13" s="15"/>
      <c r="M13" s="173"/>
      <c r="N13" s="173"/>
      <c r="O13" s="173"/>
    </row>
    <row r="14" spans="2:20" ht="15" customHeight="1" x14ac:dyDescent="0.55000000000000004">
      <c r="B14" s="9" t="str">
        <f>VLOOKUP(C14,Key!$A$44:$B$49,2,FALSE)</f>
        <v>Not Applicable</v>
      </c>
      <c r="C14" s="9">
        <v>0</v>
      </c>
      <c r="D14" s="10">
        <v>0</v>
      </c>
      <c r="M14" s="173"/>
      <c r="N14" s="173"/>
      <c r="O14" s="173"/>
    </row>
    <row r="15" spans="2:20" ht="15" customHeight="1" x14ac:dyDescent="0.55000000000000004">
      <c r="C15" s="25" t="s">
        <v>30</v>
      </c>
      <c r="D15" s="25" t="s">
        <v>28</v>
      </c>
      <c r="E15" s="25" t="s">
        <v>31</v>
      </c>
      <c r="F15" s="25" t="s">
        <v>77</v>
      </c>
      <c r="M15" s="173"/>
      <c r="N15" s="173"/>
      <c r="O15" s="173"/>
    </row>
    <row r="16" spans="2:20" ht="15" customHeight="1" x14ac:dyDescent="0.55000000000000004">
      <c r="C16" s="9" t="s">
        <v>74</v>
      </c>
      <c r="D16" s="13" t="e">
        <f>VLOOKUP(F16,Key!A44:B48,2)</f>
        <v>#DIV/0!</v>
      </c>
      <c r="E16" s="13" t="e">
        <f>AVERAGEIF(Table1[I have the materials and resources needed to do my job well. ], "&lt;&gt;0")</f>
        <v>#DIV/0!</v>
      </c>
      <c r="F16" s="13" t="e">
        <f>ROUND(E16, 0.5)</f>
        <v>#DIV/0!</v>
      </c>
      <c r="M16" s="173"/>
      <c r="N16" s="173"/>
      <c r="O16" s="173"/>
    </row>
    <row r="17" spans="2:15" ht="15" customHeight="1" x14ac:dyDescent="0.55000000000000004">
      <c r="M17" s="173"/>
      <c r="N17" s="173"/>
      <c r="O17" s="173"/>
    </row>
    <row r="18" spans="2:15" ht="15" customHeight="1" x14ac:dyDescent="0.55000000000000004">
      <c r="B18" s="11" t="s">
        <v>38</v>
      </c>
      <c r="M18" s="173"/>
      <c r="N18" s="173"/>
      <c r="O18" s="173"/>
    </row>
    <row r="19" spans="2:15" ht="15" customHeight="1" x14ac:dyDescent="0.55000000000000004">
      <c r="C19" t="s">
        <v>33</v>
      </c>
      <c r="H19" s="16"/>
      <c r="I19" s="16"/>
      <c r="J19" s="16"/>
      <c r="K19" s="16"/>
      <c r="M19" s="173"/>
      <c r="N19" s="173"/>
      <c r="O19" s="173"/>
    </row>
    <row r="20" spans="2:15" ht="12" customHeight="1" x14ac:dyDescent="0.55000000000000004">
      <c r="C20" s="22" t="s">
        <v>27</v>
      </c>
      <c r="D20" s="22" t="s">
        <v>26</v>
      </c>
      <c r="H20" s="158" t="s">
        <v>27</v>
      </c>
      <c r="I20" s="158"/>
      <c r="J20" s="158" t="str">
        <f>D20</f>
        <v>(All)</v>
      </c>
      <c r="K20" s="158"/>
      <c r="M20" s="173"/>
      <c r="N20" s="173"/>
      <c r="O20" s="173"/>
    </row>
    <row r="21" spans="2:15" ht="15" customHeight="1" x14ac:dyDescent="0.55000000000000004">
      <c r="M21" s="173"/>
      <c r="N21" s="173"/>
      <c r="O21" s="173"/>
    </row>
    <row r="22" spans="2:15" ht="15" customHeight="1" x14ac:dyDescent="0.55000000000000004">
      <c r="B22" s="60" t="s">
        <v>28</v>
      </c>
      <c r="C22" s="23" t="s">
        <v>28</v>
      </c>
      <c r="D22" s="24" t="s">
        <v>29</v>
      </c>
    </row>
    <row r="23" spans="2:15" ht="15" customHeight="1" x14ac:dyDescent="0.55000000000000004">
      <c r="B23" s="9" t="str">
        <f>VLOOKUP(C23,Key!$A$44:$B$49,2,FALSE)</f>
        <v>Strongly Agree</v>
      </c>
      <c r="C23" s="9">
        <v>5</v>
      </c>
      <c r="D23" s="10">
        <v>0.3968253968253968</v>
      </c>
    </row>
    <row r="24" spans="2:15" ht="15" customHeight="1" x14ac:dyDescent="0.55000000000000004">
      <c r="B24" s="9" t="str">
        <f>VLOOKUP(C24,Key!$A$44:$B$49,2,FALSE)</f>
        <v>Agree</v>
      </c>
      <c r="C24" s="9">
        <v>4</v>
      </c>
      <c r="D24" s="10">
        <v>0.36507936507936506</v>
      </c>
    </row>
    <row r="25" spans="2:15" ht="15" customHeight="1" x14ac:dyDescent="0.55000000000000004">
      <c r="B25" s="9" t="str">
        <f>VLOOKUP(C25,Key!$A$44:$B$49,2,FALSE)</f>
        <v xml:space="preserve">Neutral </v>
      </c>
      <c r="C25" s="9">
        <v>3</v>
      </c>
      <c r="D25" s="10">
        <v>0.15079365079365079</v>
      </c>
    </row>
    <row r="26" spans="2:15" ht="15" customHeight="1" x14ac:dyDescent="0.55000000000000004">
      <c r="B26" s="9" t="str">
        <f>VLOOKUP(C26,Key!$A$44:$B$49,2,FALSE)</f>
        <v>Disagree</v>
      </c>
      <c r="C26" s="9">
        <v>2</v>
      </c>
      <c r="D26" s="10">
        <v>7.9365079365079361E-2</v>
      </c>
    </row>
    <row r="27" spans="2:15" ht="15" customHeight="1" x14ac:dyDescent="0.55000000000000004">
      <c r="B27" s="9" t="str">
        <f>VLOOKUP(C27,Key!$A$44:$B$49,2,FALSE)</f>
        <v>Strongly Disagree</v>
      </c>
      <c r="C27" s="9">
        <v>1</v>
      </c>
      <c r="D27" s="10">
        <v>7.9365079365079361E-3</v>
      </c>
      <c r="G27" s="15"/>
    </row>
    <row r="28" spans="2:15" ht="15" customHeight="1" x14ac:dyDescent="0.55000000000000004">
      <c r="B28" s="9" t="str">
        <f>VLOOKUP(C28,Key!$A$44:$B$49,2,FALSE)</f>
        <v>Not Applicable</v>
      </c>
      <c r="C28" s="9">
        <v>0</v>
      </c>
      <c r="D28" s="10">
        <v>0</v>
      </c>
    </row>
    <row r="29" spans="2:15" x14ac:dyDescent="0.55000000000000004">
      <c r="B29" s="11"/>
      <c r="C29" s="25" t="s">
        <v>30</v>
      </c>
      <c r="D29" s="25" t="s">
        <v>28</v>
      </c>
      <c r="E29" s="25" t="s">
        <v>31</v>
      </c>
      <c r="F29" s="25" t="s">
        <v>77</v>
      </c>
    </row>
    <row r="30" spans="2:15" ht="15" customHeight="1" x14ac:dyDescent="0.55000000000000004">
      <c r="C30" s="9" t="s">
        <v>74</v>
      </c>
      <c r="D30" s="13" t="e">
        <f>VLOOKUP(F30,Key!A44:B48,2)</f>
        <v>#DIV/0!</v>
      </c>
      <c r="E30" s="13" t="e">
        <f>AVERAGEIF(Table1[Most days, I have a manageable workload.], "&lt;&gt;0")</f>
        <v>#DIV/0!</v>
      </c>
      <c r="F30" s="13" t="e">
        <f>ROUND(E30, 0.5)</f>
        <v>#DIV/0!</v>
      </c>
      <c r="G30" s="14"/>
    </row>
    <row r="31" spans="2:15" ht="15" customHeight="1" x14ac:dyDescent="0.55000000000000004"/>
    <row r="32" spans="2:15" ht="15" customHeight="1" x14ac:dyDescent="0.55000000000000004">
      <c r="B32" s="11" t="s">
        <v>39</v>
      </c>
    </row>
    <row r="33" spans="2:11" ht="15" customHeight="1" x14ac:dyDescent="0.55000000000000004">
      <c r="C33" t="s">
        <v>33</v>
      </c>
      <c r="H33" s="16"/>
      <c r="I33" s="16"/>
      <c r="J33" s="16"/>
      <c r="K33" s="16"/>
    </row>
    <row r="34" spans="2:11" x14ac:dyDescent="0.55000000000000004">
      <c r="C34" s="22" t="s">
        <v>27</v>
      </c>
      <c r="D34" s="22" t="s">
        <v>26</v>
      </c>
      <c r="H34" s="158" t="s">
        <v>27</v>
      </c>
      <c r="I34" s="158"/>
      <c r="J34" s="158" t="str">
        <f>D34</f>
        <v>(All)</v>
      </c>
      <c r="K34" s="158"/>
    </row>
    <row r="35" spans="2:11" ht="15" customHeight="1" x14ac:dyDescent="0.55000000000000004"/>
    <row r="36" spans="2:11" ht="15" customHeight="1" x14ac:dyDescent="0.55000000000000004">
      <c r="B36" s="60" t="s">
        <v>28</v>
      </c>
      <c r="C36" s="23" t="s">
        <v>28</v>
      </c>
      <c r="D36" s="24" t="s">
        <v>29</v>
      </c>
    </row>
    <row r="37" spans="2:11" ht="15" customHeight="1" x14ac:dyDescent="0.55000000000000004">
      <c r="B37" s="9" t="str">
        <f>VLOOKUP(C37,Key!$A$44:$B$49,2,FALSE)</f>
        <v>Strongly Agree</v>
      </c>
      <c r="C37" s="9">
        <v>5</v>
      </c>
      <c r="D37" s="10">
        <v>0.42857142857142855</v>
      </c>
    </row>
    <row r="38" spans="2:11" ht="15" customHeight="1" x14ac:dyDescent="0.55000000000000004">
      <c r="B38" s="9" t="str">
        <f>VLOOKUP(C38,Key!$A$44:$B$49,2,FALSE)</f>
        <v>Agree</v>
      </c>
      <c r="C38" s="9">
        <v>4</v>
      </c>
      <c r="D38" s="10">
        <v>0.46825396825396826</v>
      </c>
    </row>
    <row r="39" spans="2:11" ht="15" customHeight="1" x14ac:dyDescent="0.55000000000000004">
      <c r="B39" s="9" t="str">
        <f>VLOOKUP(C39,Key!$A$44:$B$49,2,FALSE)</f>
        <v xml:space="preserve">Neutral </v>
      </c>
      <c r="C39" s="9">
        <v>3</v>
      </c>
      <c r="D39" s="10">
        <v>6.3492063492063489E-2</v>
      </c>
    </row>
    <row r="40" spans="2:11" ht="15" customHeight="1" x14ac:dyDescent="0.55000000000000004">
      <c r="B40" s="9" t="str">
        <f>VLOOKUP(C40,Key!$A$44:$B$49,2,FALSE)</f>
        <v>Disagree</v>
      </c>
      <c r="C40" s="9">
        <v>2</v>
      </c>
      <c r="D40" s="10">
        <v>3.968253968253968E-2</v>
      </c>
    </row>
    <row r="41" spans="2:11" ht="15" customHeight="1" x14ac:dyDescent="0.55000000000000004">
      <c r="B41" s="9" t="str">
        <f>VLOOKUP(C41,Key!$A$44:$B$49,2,FALSE)</f>
        <v>Strongly Disagree</v>
      </c>
      <c r="C41" s="9">
        <v>1</v>
      </c>
      <c r="D41" s="10">
        <v>0</v>
      </c>
      <c r="G41" s="15"/>
    </row>
    <row r="42" spans="2:11" ht="15" customHeight="1" x14ac:dyDescent="0.55000000000000004">
      <c r="B42" s="9" t="str">
        <f>VLOOKUP(C42,Key!$A$44:$B$49,2,FALSE)</f>
        <v>Not Applicable</v>
      </c>
      <c r="C42" s="9">
        <v>0</v>
      </c>
      <c r="D42" s="10">
        <v>0</v>
      </c>
    </row>
    <row r="43" spans="2:11" ht="15" customHeight="1" x14ac:dyDescent="0.55000000000000004">
      <c r="C43" s="25" t="s">
        <v>30</v>
      </c>
      <c r="D43" s="25" t="s">
        <v>28</v>
      </c>
      <c r="E43" s="25" t="s">
        <v>31</v>
      </c>
      <c r="F43" s="25" t="s">
        <v>77</v>
      </c>
    </row>
    <row r="44" spans="2:11" ht="15" customHeight="1" x14ac:dyDescent="0.55000000000000004">
      <c r="C44" s="9" t="s">
        <v>74</v>
      </c>
      <c r="D44" s="13" t="e">
        <f>VLOOKUP(F44,Key!A44:B48,2)</f>
        <v>#DIV/0!</v>
      </c>
      <c r="E44" s="13" t="e">
        <f>AVERAGEIF(Table1[I have the training and skills I need to do my best at work.], "&lt;&gt;0")</f>
        <v>#DIV/0!</v>
      </c>
      <c r="F44" s="13" t="e">
        <f>ROUND(E44, 0.5)</f>
        <v>#DIV/0!</v>
      </c>
      <c r="G44" s="14"/>
    </row>
    <row r="45" spans="2:11" ht="15" customHeight="1" x14ac:dyDescent="0.55000000000000004"/>
    <row r="46" spans="2:11" ht="15" customHeight="1" x14ac:dyDescent="0.55000000000000004"/>
    <row r="47" spans="2:11" ht="15" customHeight="1" x14ac:dyDescent="0.55000000000000004"/>
    <row r="48" spans="2:11" ht="15" customHeight="1" x14ac:dyDescent="0.55000000000000004"/>
    <row r="49" ht="15" customHeight="1" x14ac:dyDescent="0.55000000000000004"/>
    <row r="50" ht="15" customHeight="1" x14ac:dyDescent="0.55000000000000004"/>
    <row r="51" ht="15" customHeight="1" x14ac:dyDescent="0.55000000000000004"/>
    <row r="52" ht="15" customHeight="1" x14ac:dyDescent="0.55000000000000004"/>
    <row r="53" ht="15" customHeight="1" x14ac:dyDescent="0.55000000000000004"/>
    <row r="54" ht="15" customHeight="1" x14ac:dyDescent="0.55000000000000004"/>
    <row r="55" ht="15" customHeight="1" x14ac:dyDescent="0.55000000000000004"/>
    <row r="56" ht="15" customHeight="1" x14ac:dyDescent="0.55000000000000004"/>
    <row r="57" ht="15" customHeight="1" x14ac:dyDescent="0.55000000000000004"/>
  </sheetData>
  <sheetProtection pivotTables="0"/>
  <protectedRanges>
    <protectedRange sqref="K1:K2" name="AllowEdit_1_2_2"/>
  </protectedRanges>
  <mergeCells count="25">
    <mergeCell ref="H34:I34"/>
    <mergeCell ref="J34:K34"/>
    <mergeCell ref="B2:S2"/>
    <mergeCell ref="H6:I6"/>
    <mergeCell ref="J6:K6"/>
    <mergeCell ref="H20:I20"/>
    <mergeCell ref="J20:K20"/>
    <mergeCell ref="M14:M15"/>
    <mergeCell ref="N14:N15"/>
    <mergeCell ref="O14:O15"/>
    <mergeCell ref="M16:M17"/>
    <mergeCell ref="N16:N17"/>
    <mergeCell ref="O16:O17"/>
    <mergeCell ref="M18:M19"/>
    <mergeCell ref="N18:N19"/>
    <mergeCell ref="O18:O19"/>
    <mergeCell ref="M20:M21"/>
    <mergeCell ref="N20:N21"/>
    <mergeCell ref="O20:O21"/>
    <mergeCell ref="M10:M11"/>
    <mergeCell ref="N10:N11"/>
    <mergeCell ref="O10:O11"/>
    <mergeCell ref="M12:M13"/>
    <mergeCell ref="N12:N13"/>
    <mergeCell ref="O12:O13"/>
  </mergeCells>
  <pageMargins left="0.7" right="0.7" top="0.75" bottom="0.75" header="0.3" footer="0.3"/>
  <pageSetup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sheetPr>
  <dimension ref="B1:X88"/>
  <sheetViews>
    <sheetView showGridLines="0" zoomScale="61" zoomScaleNormal="70" workbookViewId="0">
      <selection activeCell="S15" sqref="S15"/>
    </sheetView>
  </sheetViews>
  <sheetFormatPr defaultColWidth="8.8671875" defaultRowHeight="12" x14ac:dyDescent="0.55000000000000004"/>
  <cols>
    <col min="1" max="1" width="2.8671875" customWidth="1"/>
    <col min="2" max="2" width="14.390625" customWidth="1"/>
    <col min="3" max="3" width="14.51953125" bestFit="1" customWidth="1"/>
    <col min="4" max="4" width="14.91015625" bestFit="1" customWidth="1"/>
    <col min="5" max="5" width="9.8671875" hidden="1" customWidth="1"/>
    <col min="6" max="6" width="8.60546875" hidden="1" customWidth="1"/>
    <col min="7" max="7" width="4.390625" customWidth="1"/>
    <col min="8" max="11" width="12.4765625" customWidth="1"/>
    <col min="12" max="12" width="4.390625" customWidth="1"/>
    <col min="13" max="14" width="20.8671875" customWidth="1"/>
    <col min="15" max="15" width="21.60546875" customWidth="1"/>
    <col min="16" max="16" width="11" customWidth="1"/>
    <col min="17" max="17" width="6.12890625" bestFit="1" customWidth="1"/>
    <col min="24" max="24" width="5.12890625" customWidth="1"/>
  </cols>
  <sheetData>
    <row r="1" spans="2:20" s="12" customFormat="1" ht="40.5" customHeight="1" thickBot="1" x14ac:dyDescent="0.75">
      <c r="B1" s="26"/>
      <c r="C1" s="20"/>
      <c r="D1" s="21"/>
      <c r="E1" s="21"/>
      <c r="F1" s="21"/>
      <c r="G1" s="21"/>
      <c r="H1" s="21"/>
      <c r="I1" s="21"/>
      <c r="J1" s="21"/>
      <c r="K1" s="21"/>
      <c r="L1" s="20"/>
      <c r="M1" s="20"/>
      <c r="N1" s="20"/>
      <c r="O1" s="20"/>
      <c r="P1" s="20"/>
      <c r="Q1" s="20"/>
      <c r="R1" s="20"/>
      <c r="S1" s="20"/>
      <c r="T1" s="26"/>
    </row>
    <row r="2" spans="2:20" s="12" customFormat="1" ht="9" customHeight="1" thickTop="1" x14ac:dyDescent="0.55000000000000004">
      <c r="B2" s="157"/>
      <c r="C2" s="157"/>
      <c r="D2" s="157"/>
      <c r="E2" s="157"/>
      <c r="F2" s="157"/>
      <c r="G2" s="157"/>
      <c r="H2" s="157"/>
      <c r="I2" s="157"/>
      <c r="J2" s="157"/>
      <c r="K2" s="157"/>
      <c r="L2" s="157"/>
      <c r="M2" s="157"/>
      <c r="N2" s="157"/>
      <c r="O2" s="157"/>
      <c r="P2" s="157"/>
      <c r="Q2" s="157"/>
      <c r="R2" s="157"/>
      <c r="S2" s="157"/>
      <c r="T2" s="18"/>
    </row>
    <row r="3" spans="2:20" ht="15" customHeight="1" x14ac:dyDescent="0.55000000000000004"/>
    <row r="4" spans="2:20" ht="15" customHeight="1" x14ac:dyDescent="0.55000000000000004">
      <c r="B4" s="11" t="s">
        <v>67</v>
      </c>
    </row>
    <row r="5" spans="2:20" ht="15" customHeight="1" x14ac:dyDescent="0.55000000000000004">
      <c r="C5" t="s">
        <v>24</v>
      </c>
    </row>
    <row r="6" spans="2:20" x14ac:dyDescent="0.55000000000000004">
      <c r="C6" s="22" t="s">
        <v>27</v>
      </c>
      <c r="D6" s="22" t="s">
        <v>26</v>
      </c>
      <c r="H6" s="158" t="s">
        <v>27</v>
      </c>
      <c r="I6" s="158"/>
      <c r="J6" s="158" t="str">
        <f>D6</f>
        <v>(All)</v>
      </c>
      <c r="K6" s="158"/>
    </row>
    <row r="7" spans="2:20" ht="15" customHeight="1" x14ac:dyDescent="0.55000000000000004"/>
    <row r="8" spans="2:20" ht="15" customHeight="1" x14ac:dyDescent="0.55000000000000004">
      <c r="B8" s="60" t="s">
        <v>28</v>
      </c>
      <c r="C8" s="23" t="s">
        <v>28</v>
      </c>
      <c r="D8" s="24" t="s">
        <v>29</v>
      </c>
    </row>
    <row r="9" spans="2:20" ht="15" customHeight="1" x14ac:dyDescent="0.55000000000000004">
      <c r="B9" s="9" t="str">
        <f>VLOOKUP(C9,Key!$A$44:$B$49,2,FALSE)</f>
        <v>Strongly Agree</v>
      </c>
      <c r="C9" s="9">
        <v>5</v>
      </c>
      <c r="D9" s="10">
        <v>0.60317460317460314</v>
      </c>
    </row>
    <row r="10" spans="2:20" ht="15" customHeight="1" x14ac:dyDescent="0.55000000000000004">
      <c r="B10" s="9" t="str">
        <f>VLOOKUP(C10,Key!$A$44:$B$49,2,FALSE)</f>
        <v>Agree</v>
      </c>
      <c r="C10" s="9">
        <v>4</v>
      </c>
      <c r="D10" s="10">
        <v>0.32539682539682541</v>
      </c>
      <c r="M10" s="173"/>
      <c r="N10" s="173"/>
      <c r="O10" s="173"/>
    </row>
    <row r="11" spans="2:20" ht="15" customHeight="1" x14ac:dyDescent="0.55000000000000004">
      <c r="B11" s="9" t="str">
        <f>VLOOKUP(C11,Key!$A$44:$B$49,2,FALSE)</f>
        <v xml:space="preserve">Neutral </v>
      </c>
      <c r="C11" s="9">
        <v>3</v>
      </c>
      <c r="D11" s="10">
        <v>6.3492063492063489E-2</v>
      </c>
      <c r="M11" s="173"/>
      <c r="N11" s="173"/>
      <c r="O11" s="173"/>
    </row>
    <row r="12" spans="2:20" ht="15" customHeight="1" x14ac:dyDescent="0.55000000000000004">
      <c r="B12" s="9" t="str">
        <f>VLOOKUP(C12,Key!$A$44:$B$49,2,FALSE)</f>
        <v>Disagree</v>
      </c>
      <c r="C12" s="9">
        <v>2</v>
      </c>
      <c r="D12" s="10">
        <v>0</v>
      </c>
      <c r="M12" s="173"/>
      <c r="N12" s="173"/>
      <c r="O12" s="173"/>
    </row>
    <row r="13" spans="2:20" ht="15" customHeight="1" x14ac:dyDescent="0.55000000000000004">
      <c r="B13" s="9" t="str">
        <f>VLOOKUP(C13,Key!$A$44:$B$49,2,FALSE)</f>
        <v>Strongly Disagree</v>
      </c>
      <c r="C13" s="9">
        <v>1</v>
      </c>
      <c r="D13" s="10">
        <v>7.9365079365079361E-3</v>
      </c>
      <c r="G13" s="15"/>
      <c r="M13" s="173"/>
      <c r="N13" s="173"/>
      <c r="O13" s="173"/>
    </row>
    <row r="14" spans="2:20" ht="15" customHeight="1" x14ac:dyDescent="0.55000000000000004">
      <c r="B14" s="9" t="str">
        <f>VLOOKUP(C14,Key!$A$44:$B$49,2,FALSE)</f>
        <v>Not Applicable</v>
      </c>
      <c r="C14" s="9">
        <v>0</v>
      </c>
      <c r="D14" s="10">
        <v>0</v>
      </c>
      <c r="M14" s="173"/>
      <c r="N14" s="173"/>
      <c r="O14" s="173"/>
    </row>
    <row r="15" spans="2:20" ht="15" customHeight="1" x14ac:dyDescent="0.55000000000000004">
      <c r="C15" s="25" t="s">
        <v>30</v>
      </c>
      <c r="D15" s="25" t="s">
        <v>28</v>
      </c>
      <c r="E15" s="25" t="s">
        <v>31</v>
      </c>
      <c r="F15" s="25" t="s">
        <v>77</v>
      </c>
      <c r="M15" s="173"/>
      <c r="N15" s="173"/>
      <c r="O15" s="173"/>
    </row>
    <row r="16" spans="2:20" ht="15" customHeight="1" x14ac:dyDescent="0.55000000000000004">
      <c r="C16" s="9" t="s">
        <v>74</v>
      </c>
      <c r="D16" s="13" t="e">
        <f>VLOOKUP(F16,Key!A44:B48,2)</f>
        <v>#DIV/0!</v>
      </c>
      <c r="E16" s="13" t="e">
        <f>AVERAGEIF(Table1[I understand how my daily work contributes to my school district’s mission. ], "&lt;&gt;0")</f>
        <v>#DIV/0!</v>
      </c>
      <c r="F16" s="13" t="e">
        <f>ROUND(E16, 0.5)</f>
        <v>#DIV/0!</v>
      </c>
      <c r="M16" s="173"/>
      <c r="N16" s="173"/>
      <c r="O16" s="173"/>
    </row>
    <row r="17" spans="2:24" ht="15" customHeight="1" x14ac:dyDescent="0.55000000000000004">
      <c r="M17" s="173"/>
      <c r="N17" s="173"/>
      <c r="O17" s="173"/>
    </row>
    <row r="18" spans="2:24" ht="15" customHeight="1" x14ac:dyDescent="0.55000000000000004">
      <c r="B18" s="11" t="s">
        <v>41</v>
      </c>
      <c r="M18" s="173"/>
      <c r="N18" s="173"/>
      <c r="O18" s="173"/>
    </row>
    <row r="19" spans="2:24" ht="15" customHeight="1" x14ac:dyDescent="0.55000000000000004">
      <c r="C19" t="s">
        <v>33</v>
      </c>
      <c r="H19" s="16"/>
      <c r="I19" s="16"/>
      <c r="J19" s="16"/>
      <c r="K19" s="16"/>
      <c r="M19" s="173"/>
      <c r="N19" s="173"/>
      <c r="O19" s="173"/>
    </row>
    <row r="20" spans="2:24" ht="12" customHeight="1" x14ac:dyDescent="0.55000000000000004">
      <c r="C20" s="22" t="s">
        <v>27</v>
      </c>
      <c r="D20" s="22" t="s">
        <v>26</v>
      </c>
      <c r="H20" s="158" t="s">
        <v>27</v>
      </c>
      <c r="I20" s="158"/>
      <c r="J20" s="158" t="str">
        <f>D20</f>
        <v>(All)</v>
      </c>
      <c r="K20" s="158"/>
      <c r="M20" s="173"/>
      <c r="N20" s="173"/>
      <c r="O20" s="173"/>
    </row>
    <row r="21" spans="2:24" ht="15" customHeight="1" x14ac:dyDescent="0.55000000000000004">
      <c r="M21" s="173"/>
      <c r="N21" s="173"/>
      <c r="O21" s="173"/>
    </row>
    <row r="22" spans="2:24" ht="15" customHeight="1" thickBot="1" x14ac:dyDescent="0.7">
      <c r="B22" s="60" t="s">
        <v>28</v>
      </c>
      <c r="C22" s="23" t="s">
        <v>28</v>
      </c>
      <c r="D22" s="24" t="s">
        <v>29</v>
      </c>
    </row>
    <row r="23" spans="2:24" ht="15" customHeight="1" x14ac:dyDescent="0.6">
      <c r="B23" s="9" t="str">
        <f>VLOOKUP(C23,Key!$A$44:$B$49,2,FALSE)</f>
        <v>Strongly Agree</v>
      </c>
      <c r="C23" s="9">
        <v>5</v>
      </c>
      <c r="D23" s="10">
        <v>0.29365079365079366</v>
      </c>
      <c r="M23" s="110"/>
      <c r="N23" s="111"/>
      <c r="O23" s="112"/>
      <c r="Q23" s="128"/>
      <c r="R23" s="129"/>
      <c r="S23" s="129"/>
      <c r="T23" s="129"/>
      <c r="U23" s="129"/>
      <c r="V23" s="129"/>
      <c r="W23" s="129"/>
      <c r="X23" s="130"/>
    </row>
    <row r="24" spans="2:24" ht="15" customHeight="1" thickBot="1" x14ac:dyDescent="0.75">
      <c r="B24" s="9" t="str">
        <f>VLOOKUP(C24,Key!$A$44:$B$49,2,FALSE)</f>
        <v>Agree</v>
      </c>
      <c r="C24" s="9">
        <v>4</v>
      </c>
      <c r="D24" s="10">
        <v>0.3888888888888889</v>
      </c>
      <c r="M24" s="113"/>
      <c r="N24" s="114"/>
      <c r="O24" s="115"/>
      <c r="Q24" s="131"/>
      <c r="R24" s="132"/>
      <c r="S24" s="132"/>
      <c r="T24" s="132"/>
      <c r="U24" s="132"/>
      <c r="V24" s="132"/>
      <c r="W24" s="132"/>
      <c r="X24" s="133"/>
    </row>
    <row r="25" spans="2:24" ht="15" customHeight="1" x14ac:dyDescent="0.6">
      <c r="B25" s="9" t="str">
        <f>VLOOKUP(C25,Key!$A$44:$B$49,2,FALSE)</f>
        <v xml:space="preserve">Neutral </v>
      </c>
      <c r="C25" s="9">
        <v>3</v>
      </c>
      <c r="D25" s="10">
        <v>0.23015873015873015</v>
      </c>
      <c r="M25" s="116"/>
      <c r="N25" s="117"/>
      <c r="O25" s="118"/>
      <c r="Q25" s="124"/>
      <c r="X25" s="125"/>
    </row>
    <row r="26" spans="2:24" ht="15" customHeight="1" x14ac:dyDescent="0.6">
      <c r="B26" s="9" t="str">
        <f>VLOOKUP(C26,Key!$A$44:$B$49,2,FALSE)</f>
        <v>Disagree</v>
      </c>
      <c r="C26" s="9">
        <v>2</v>
      </c>
      <c r="D26" s="10">
        <v>7.9365079365079361E-2</v>
      </c>
      <c r="M26" s="119"/>
      <c r="N26" s="120"/>
      <c r="O26" s="121"/>
      <c r="Q26" s="124"/>
      <c r="X26" s="125"/>
    </row>
    <row r="27" spans="2:24" ht="15" customHeight="1" x14ac:dyDescent="0.6">
      <c r="B27" s="9" t="str">
        <f>VLOOKUP(C27,Key!$A$44:$B$49,2,FALSE)</f>
        <v>Strongly Disagree</v>
      </c>
      <c r="C27" s="9">
        <v>1</v>
      </c>
      <c r="D27" s="10">
        <v>0</v>
      </c>
      <c r="G27" s="15"/>
      <c r="M27" s="119"/>
      <c r="N27" s="120"/>
      <c r="O27" s="121"/>
      <c r="Q27" s="124"/>
      <c r="X27" s="125"/>
    </row>
    <row r="28" spans="2:24" ht="15" customHeight="1" x14ac:dyDescent="0.85">
      <c r="B28" s="9" t="str">
        <f>VLOOKUP(C28,Key!$A$44:$B$49,2,FALSE)</f>
        <v>Not Applicable</v>
      </c>
      <c r="C28" s="9">
        <v>0</v>
      </c>
      <c r="D28" s="10">
        <v>7.9365079365079361E-3</v>
      </c>
      <c r="M28" s="122"/>
      <c r="N28" s="120"/>
      <c r="O28" s="121"/>
      <c r="Q28" s="124"/>
      <c r="X28" s="125"/>
    </row>
    <row r="29" spans="2:24" ht="12" customHeight="1" x14ac:dyDescent="0.6">
      <c r="C29" s="25" t="s">
        <v>30</v>
      </c>
      <c r="D29" s="25" t="s">
        <v>28</v>
      </c>
      <c r="E29" s="25" t="s">
        <v>31</v>
      </c>
      <c r="F29" s="25" t="s">
        <v>77</v>
      </c>
      <c r="M29" s="123"/>
      <c r="N29" s="120"/>
      <c r="O29" s="121"/>
      <c r="Q29" s="124"/>
      <c r="X29" s="125"/>
    </row>
    <row r="30" spans="2:24" ht="15" customHeight="1" x14ac:dyDescent="0.6">
      <c r="B30" s="11"/>
      <c r="C30" s="9" t="s">
        <v>74</v>
      </c>
      <c r="D30" s="13" t="e">
        <f>VLOOKUP(F30,Key!A44:B48,2)</f>
        <v>#DIV/0!</v>
      </c>
      <c r="E30" s="13" t="e">
        <f>AVERAGEIF(Table1[My district’s mission and values are reflected in the actions of district leaders.], "&lt;&gt;0")</f>
        <v>#DIV/0!</v>
      </c>
      <c r="F30" s="13" t="e">
        <f>ROUND(E30, 0.5)</f>
        <v>#DIV/0!</v>
      </c>
      <c r="G30" s="14"/>
      <c r="M30" s="123"/>
      <c r="N30" s="120"/>
      <c r="O30" s="121"/>
      <c r="Q30" s="124"/>
      <c r="X30" s="125"/>
    </row>
    <row r="31" spans="2:24" ht="15" customHeight="1" x14ac:dyDescent="0.6">
      <c r="B31" s="11"/>
      <c r="M31" s="123"/>
      <c r="N31" s="120"/>
      <c r="O31" s="121"/>
      <c r="Q31" s="124"/>
      <c r="X31" s="125"/>
    </row>
    <row r="32" spans="2:24" ht="15" customHeight="1" x14ac:dyDescent="0.55000000000000004">
      <c r="B32" s="11" t="s">
        <v>42</v>
      </c>
      <c r="M32" s="124"/>
      <c r="O32" s="125"/>
      <c r="Q32" s="124"/>
      <c r="X32" s="125"/>
    </row>
    <row r="33" spans="2:24" ht="15" customHeight="1" x14ac:dyDescent="0.55000000000000004">
      <c r="C33" t="s">
        <v>33</v>
      </c>
      <c r="H33" s="16"/>
      <c r="I33" s="16"/>
      <c r="J33" s="16"/>
      <c r="K33" s="16"/>
      <c r="M33" s="124"/>
      <c r="O33" s="125"/>
      <c r="Q33" s="124"/>
      <c r="X33" s="125"/>
    </row>
    <row r="34" spans="2:24" ht="12" customHeight="1" x14ac:dyDescent="0.55000000000000004">
      <c r="C34" s="22" t="s">
        <v>27</v>
      </c>
      <c r="D34" s="22" t="s">
        <v>26</v>
      </c>
      <c r="H34" s="158" t="s">
        <v>27</v>
      </c>
      <c r="I34" s="158"/>
      <c r="J34" s="158" t="str">
        <f>D34</f>
        <v>(All)</v>
      </c>
      <c r="K34" s="158"/>
      <c r="M34" s="124"/>
      <c r="O34" s="125"/>
      <c r="Q34" s="124"/>
      <c r="X34" s="125"/>
    </row>
    <row r="35" spans="2:24" ht="15" customHeight="1" x14ac:dyDescent="0.55000000000000004">
      <c r="M35" s="124"/>
      <c r="O35" s="125"/>
      <c r="Q35" s="124"/>
      <c r="X35" s="125"/>
    </row>
    <row r="36" spans="2:24" ht="15" customHeight="1" x14ac:dyDescent="0.55000000000000004">
      <c r="B36" s="60" t="s">
        <v>28</v>
      </c>
      <c r="C36" s="23" t="s">
        <v>28</v>
      </c>
      <c r="D36" s="24" t="s">
        <v>29</v>
      </c>
      <c r="M36" s="124"/>
      <c r="O36" s="125"/>
      <c r="Q36" s="124"/>
      <c r="X36" s="125"/>
    </row>
    <row r="37" spans="2:24" ht="15" customHeight="1" x14ac:dyDescent="0.55000000000000004">
      <c r="B37" s="9" t="str">
        <f>VLOOKUP(C37,Key!$A$44:$B$49,2,FALSE)</f>
        <v>Strongly Agree</v>
      </c>
      <c r="C37" s="9">
        <v>5</v>
      </c>
      <c r="D37" s="10">
        <v>0.3888888888888889</v>
      </c>
      <c r="M37" s="124"/>
      <c r="O37" s="125"/>
      <c r="Q37" s="124"/>
      <c r="X37" s="125"/>
    </row>
    <row r="38" spans="2:24" ht="15" customHeight="1" x14ac:dyDescent="0.55000000000000004">
      <c r="B38" s="9" t="str">
        <f>VLOOKUP(C38,Key!$A$44:$B$49,2,FALSE)</f>
        <v>Agree</v>
      </c>
      <c r="C38" s="9">
        <v>4</v>
      </c>
      <c r="D38" s="10">
        <v>0.3968253968253968</v>
      </c>
      <c r="M38" s="124"/>
      <c r="O38" s="125"/>
      <c r="Q38" s="124"/>
      <c r="X38" s="125"/>
    </row>
    <row r="39" spans="2:24" ht="15" customHeight="1" x14ac:dyDescent="0.55000000000000004">
      <c r="B39" s="9" t="str">
        <f>VLOOKUP(C39,Key!$A$44:$B$49,2,FALSE)</f>
        <v xml:space="preserve">Neutral </v>
      </c>
      <c r="C39" s="9">
        <v>3</v>
      </c>
      <c r="D39" s="10">
        <v>0.17460317460317459</v>
      </c>
      <c r="M39" s="124"/>
      <c r="O39" s="125"/>
      <c r="Q39" s="124"/>
      <c r="X39" s="125"/>
    </row>
    <row r="40" spans="2:24" ht="15" customHeight="1" x14ac:dyDescent="0.55000000000000004">
      <c r="B40" s="9" t="str">
        <f>VLOOKUP(C40,Key!$A$44:$B$49,2,FALSE)</f>
        <v>Disagree</v>
      </c>
      <c r="C40" s="9">
        <v>2</v>
      </c>
      <c r="D40" s="10">
        <v>2.3809523809523808E-2</v>
      </c>
      <c r="M40" s="124"/>
      <c r="O40" s="125"/>
      <c r="Q40" s="126"/>
      <c r="R40" s="27"/>
      <c r="S40" s="27"/>
      <c r="T40" s="27"/>
      <c r="U40" s="27"/>
      <c r="V40" s="27"/>
      <c r="W40" s="27"/>
      <c r="X40" s="127"/>
    </row>
    <row r="41" spans="2:24" ht="15" customHeight="1" x14ac:dyDescent="0.55000000000000004">
      <c r="B41" s="9" t="str">
        <f>VLOOKUP(C41,Key!$A$44:$B$49,2,FALSE)</f>
        <v>Strongly Disagree</v>
      </c>
      <c r="C41" s="9">
        <v>1</v>
      </c>
      <c r="D41" s="10">
        <v>0</v>
      </c>
      <c r="G41" s="15"/>
      <c r="M41" s="124"/>
      <c r="O41" s="125"/>
    </row>
    <row r="42" spans="2:24" ht="15" customHeight="1" x14ac:dyDescent="0.55000000000000004">
      <c r="B42" s="9" t="str">
        <f>VLOOKUP(C42,Key!$A$44:$B$49,2,FALSE)</f>
        <v>Not Applicable</v>
      </c>
      <c r="C42" s="9">
        <v>0</v>
      </c>
      <c r="D42" s="10">
        <v>1.5873015873015872E-2</v>
      </c>
      <c r="M42" s="124"/>
      <c r="O42" s="125"/>
    </row>
    <row r="43" spans="2:24" ht="15" customHeight="1" x14ac:dyDescent="0.55000000000000004">
      <c r="C43" s="25" t="s">
        <v>30</v>
      </c>
      <c r="D43" s="25" t="s">
        <v>28</v>
      </c>
      <c r="E43" s="25" t="s">
        <v>31</v>
      </c>
      <c r="F43" s="25" t="s">
        <v>77</v>
      </c>
      <c r="M43" s="124"/>
      <c r="O43" s="125"/>
    </row>
    <row r="44" spans="2:24" ht="15" customHeight="1" x14ac:dyDescent="0.55000000000000004">
      <c r="C44" s="9" t="s">
        <v>74</v>
      </c>
      <c r="D44" s="13" t="e">
        <f>VLOOKUP(F44,Key!A44:B48,2)</f>
        <v>#DIV/0!</v>
      </c>
      <c r="E44" s="13" t="e">
        <f>AVERAGEIF(Table1[My district’s mission and values are reflected in the actions of school leaders.], "&lt;&gt;0")</f>
        <v>#DIV/0!</v>
      </c>
      <c r="F44" s="13" t="e">
        <f>ROUND(E44, 0.5)</f>
        <v>#DIV/0!</v>
      </c>
      <c r="G44" s="14"/>
      <c r="M44" s="124"/>
      <c r="O44" s="125"/>
    </row>
    <row r="45" spans="2:24" ht="15" customHeight="1" x14ac:dyDescent="0.55000000000000004">
      <c r="M45" s="124"/>
      <c r="O45" s="125"/>
    </row>
    <row r="46" spans="2:24" ht="15" customHeight="1" x14ac:dyDescent="0.55000000000000004">
      <c r="B46" s="11" t="s">
        <v>43</v>
      </c>
      <c r="M46" s="124"/>
      <c r="O46" s="125"/>
    </row>
    <row r="47" spans="2:24" ht="15" customHeight="1" x14ac:dyDescent="0.55000000000000004">
      <c r="C47" t="s">
        <v>33</v>
      </c>
      <c r="H47" s="16"/>
      <c r="I47" s="16"/>
      <c r="J47" s="16"/>
      <c r="K47" s="16"/>
      <c r="M47" s="124"/>
      <c r="O47" s="125"/>
    </row>
    <row r="48" spans="2:24" x14ac:dyDescent="0.55000000000000004">
      <c r="C48" s="22" t="s">
        <v>27</v>
      </c>
      <c r="D48" s="22" t="s">
        <v>26</v>
      </c>
      <c r="H48" s="158" t="s">
        <v>27</v>
      </c>
      <c r="I48" s="158"/>
      <c r="J48" s="158" t="str">
        <f>D48</f>
        <v>(All)</v>
      </c>
      <c r="K48" s="158"/>
      <c r="M48" s="124"/>
      <c r="O48" s="125"/>
    </row>
    <row r="49" spans="2:15" ht="15" customHeight="1" x14ac:dyDescent="0.55000000000000004">
      <c r="M49" s="124"/>
      <c r="O49" s="125"/>
    </row>
    <row r="50" spans="2:15" ht="15" customHeight="1" x14ac:dyDescent="0.55000000000000004">
      <c r="B50" s="60" t="s">
        <v>28</v>
      </c>
      <c r="C50" s="23" t="s">
        <v>28</v>
      </c>
      <c r="D50" s="24" t="s">
        <v>29</v>
      </c>
      <c r="M50" s="124"/>
      <c r="O50" s="125"/>
    </row>
    <row r="51" spans="2:15" ht="15" customHeight="1" x14ac:dyDescent="0.55000000000000004">
      <c r="B51" s="9" t="str">
        <f>VLOOKUP(C51,Key!$A$44:$B$49,2,FALSE)</f>
        <v>Strongly Agree</v>
      </c>
      <c r="C51" s="9">
        <v>5</v>
      </c>
      <c r="D51" s="10">
        <v>0.34126984126984128</v>
      </c>
      <c r="M51" s="124"/>
      <c r="O51" s="125"/>
    </row>
    <row r="52" spans="2:15" ht="15" customHeight="1" x14ac:dyDescent="0.55000000000000004">
      <c r="B52" s="9" t="str">
        <f>VLOOKUP(C52,Key!$A$44:$B$49,2,FALSE)</f>
        <v>Agree</v>
      </c>
      <c r="C52" s="9">
        <v>4</v>
      </c>
      <c r="D52" s="10">
        <v>0.2857142857142857</v>
      </c>
      <c r="M52" s="124"/>
      <c r="O52" s="125"/>
    </row>
    <row r="53" spans="2:15" ht="15" customHeight="1" x14ac:dyDescent="0.55000000000000004">
      <c r="B53" s="9" t="str">
        <f>VLOOKUP(C53,Key!$A$44:$B$49,2,FALSE)</f>
        <v xml:space="preserve">Neutral </v>
      </c>
      <c r="C53" s="9">
        <v>3</v>
      </c>
      <c r="D53" s="10">
        <v>0.26190476190476192</v>
      </c>
      <c r="M53" s="124"/>
      <c r="O53" s="125"/>
    </row>
    <row r="54" spans="2:15" ht="15" customHeight="1" x14ac:dyDescent="0.55000000000000004">
      <c r="B54" s="9" t="str">
        <f>VLOOKUP(C54,Key!$A$44:$B$49,2,FALSE)</f>
        <v>Disagree</v>
      </c>
      <c r="C54" s="9">
        <v>2</v>
      </c>
      <c r="D54" s="10">
        <v>7.9365079365079361E-2</v>
      </c>
      <c r="M54" s="124"/>
      <c r="O54" s="125"/>
    </row>
    <row r="55" spans="2:15" ht="15" customHeight="1" x14ac:dyDescent="0.55000000000000004">
      <c r="B55" s="9" t="str">
        <f>VLOOKUP(C55,Key!$A$44:$B$49,2,FALSE)</f>
        <v>Strongly Disagree</v>
      </c>
      <c r="C55" s="9">
        <v>1</v>
      </c>
      <c r="D55" s="10">
        <v>0</v>
      </c>
      <c r="G55" s="15"/>
      <c r="M55" s="124"/>
      <c r="O55" s="125"/>
    </row>
    <row r="56" spans="2:15" ht="15" customHeight="1" x14ac:dyDescent="0.55000000000000004">
      <c r="B56" s="9" t="str">
        <f>VLOOKUP(C56,Key!$A$44:$B$49,2,FALSE)</f>
        <v>Not Applicable</v>
      </c>
      <c r="C56" s="9">
        <v>0</v>
      </c>
      <c r="D56" s="10">
        <v>3.1746031746031744E-2</v>
      </c>
      <c r="M56" s="124"/>
      <c r="O56" s="125"/>
    </row>
    <row r="57" spans="2:15" x14ac:dyDescent="0.55000000000000004">
      <c r="C57" s="25" t="s">
        <v>30</v>
      </c>
      <c r="D57" s="25" t="s">
        <v>28</v>
      </c>
      <c r="E57" s="25" t="s">
        <v>31</v>
      </c>
      <c r="F57" s="25" t="s">
        <v>77</v>
      </c>
      <c r="M57" s="124"/>
      <c r="O57" s="125"/>
    </row>
    <row r="58" spans="2:15" ht="15" customHeight="1" x14ac:dyDescent="0.55000000000000004">
      <c r="C58" s="9" t="s">
        <v>74</v>
      </c>
      <c r="D58" s="13" t="e">
        <f>VLOOKUP(F58,Key!A44:B48,2)</f>
        <v>#DIV/0!</v>
      </c>
      <c r="E58" s="13" t="e">
        <f>AVERAGEIF(Table1[I am treated fairly by district leaders.], "&lt;&gt;0")</f>
        <v>#DIV/0!</v>
      </c>
      <c r="F58" s="13" t="e">
        <f>ROUND(E58, 0.5)</f>
        <v>#DIV/0!</v>
      </c>
      <c r="G58" s="14"/>
      <c r="M58" s="124"/>
      <c r="O58" s="125"/>
    </row>
    <row r="59" spans="2:15" ht="15" customHeight="1" x14ac:dyDescent="0.55000000000000004">
      <c r="M59" s="124"/>
      <c r="O59" s="125"/>
    </row>
    <row r="60" spans="2:15" ht="15" customHeight="1" x14ac:dyDescent="0.55000000000000004">
      <c r="B60" s="11" t="s">
        <v>44</v>
      </c>
      <c r="M60" s="124"/>
      <c r="O60" s="125"/>
    </row>
    <row r="61" spans="2:15" ht="15" customHeight="1" x14ac:dyDescent="0.55000000000000004">
      <c r="C61" t="s">
        <v>33</v>
      </c>
      <c r="H61" s="16"/>
      <c r="I61" s="16"/>
      <c r="J61" s="16"/>
      <c r="K61" s="16"/>
      <c r="M61" s="124"/>
      <c r="O61" s="125"/>
    </row>
    <row r="62" spans="2:15" x14ac:dyDescent="0.55000000000000004">
      <c r="C62" s="22" t="s">
        <v>27</v>
      </c>
      <c r="D62" s="22" t="s">
        <v>26</v>
      </c>
      <c r="H62" s="158" t="s">
        <v>27</v>
      </c>
      <c r="I62" s="158"/>
      <c r="J62" s="158" t="str">
        <f>D62</f>
        <v>(All)</v>
      </c>
      <c r="K62" s="158"/>
      <c r="M62" s="124"/>
      <c r="O62" s="125"/>
    </row>
    <row r="63" spans="2:15" ht="15" customHeight="1" x14ac:dyDescent="0.55000000000000004">
      <c r="M63" s="126"/>
      <c r="N63" s="27"/>
      <c r="O63" s="127"/>
    </row>
    <row r="64" spans="2:15" ht="15" customHeight="1" x14ac:dyDescent="0.55000000000000004">
      <c r="B64" s="60" t="s">
        <v>28</v>
      </c>
      <c r="C64" s="24" t="s">
        <v>28</v>
      </c>
      <c r="D64" s="24" t="s">
        <v>29</v>
      </c>
    </row>
    <row r="65" spans="2:7" ht="15" customHeight="1" x14ac:dyDescent="0.55000000000000004">
      <c r="B65" s="9" t="str">
        <f>VLOOKUP(C65,Key!$A$44:$B$49,2,FALSE)</f>
        <v>Strongly Agree</v>
      </c>
      <c r="C65" s="9">
        <v>5</v>
      </c>
      <c r="D65" s="10">
        <v>0.51587301587301593</v>
      </c>
    </row>
    <row r="66" spans="2:7" ht="15" customHeight="1" x14ac:dyDescent="0.55000000000000004">
      <c r="B66" s="9" t="str">
        <f>VLOOKUP(C66,Key!$A$44:$B$49,2,FALSE)</f>
        <v>Agree</v>
      </c>
      <c r="C66" s="9">
        <v>4</v>
      </c>
      <c r="D66" s="10">
        <v>0.34920634920634919</v>
      </c>
    </row>
    <row r="67" spans="2:7" ht="15" customHeight="1" x14ac:dyDescent="0.55000000000000004">
      <c r="B67" s="9" t="str">
        <f>VLOOKUP(C67,Key!$A$44:$B$49,2,FALSE)</f>
        <v xml:space="preserve">Neutral </v>
      </c>
      <c r="C67" s="9">
        <v>3</v>
      </c>
      <c r="D67" s="10">
        <v>7.9365079365079361E-2</v>
      </c>
    </row>
    <row r="68" spans="2:7" ht="15" customHeight="1" x14ac:dyDescent="0.55000000000000004">
      <c r="B68" s="9" t="str">
        <f>VLOOKUP(C68,Key!$A$44:$B$49,2,FALSE)</f>
        <v>Disagree</v>
      </c>
      <c r="C68" s="9">
        <v>2</v>
      </c>
      <c r="D68" s="10">
        <v>2.3809523809523808E-2</v>
      </c>
    </row>
    <row r="69" spans="2:7" ht="15" customHeight="1" x14ac:dyDescent="0.55000000000000004">
      <c r="B69" s="9" t="str">
        <f>VLOOKUP(C69,Key!$A$44:$B$49,2,FALSE)</f>
        <v>Strongly Disagree</v>
      </c>
      <c r="C69" s="9">
        <v>1</v>
      </c>
      <c r="D69" s="10">
        <v>7.9365079365079361E-3</v>
      </c>
      <c r="G69" s="15"/>
    </row>
    <row r="70" spans="2:7" ht="15" customHeight="1" x14ac:dyDescent="0.55000000000000004">
      <c r="B70" s="9" t="str">
        <f>VLOOKUP(C70,Key!$A$44:$B$49,2,FALSE)</f>
        <v>Not Applicable</v>
      </c>
      <c r="C70" s="9">
        <v>0</v>
      </c>
      <c r="D70" s="10">
        <v>2.3809523809523808E-2</v>
      </c>
    </row>
    <row r="71" spans="2:7" x14ac:dyDescent="0.55000000000000004">
      <c r="C71" s="25" t="s">
        <v>30</v>
      </c>
      <c r="D71" s="25" t="s">
        <v>28</v>
      </c>
      <c r="E71" s="25" t="s">
        <v>31</v>
      </c>
      <c r="F71" s="25" t="s">
        <v>77</v>
      </c>
    </row>
    <row r="72" spans="2:7" ht="15" customHeight="1" x14ac:dyDescent="0.55000000000000004">
      <c r="C72" s="9" t="s">
        <v>74</v>
      </c>
      <c r="D72" s="13" t="e">
        <f>VLOOKUP(F72,Key!A44:B48,2)</f>
        <v>#DIV/0!</v>
      </c>
      <c r="E72" s="13" t="e">
        <f>AVERAGEIF(Table1[I am treated fairly by school leaders.], "&lt;&gt;0")</f>
        <v>#DIV/0!</v>
      </c>
      <c r="F72" s="13" t="e">
        <f>ROUND(E72, 0.5)</f>
        <v>#DIV/0!</v>
      </c>
      <c r="G72" s="14"/>
    </row>
    <row r="73" spans="2:7" ht="15" customHeight="1" x14ac:dyDescent="0.55000000000000004"/>
    <row r="74" spans="2:7" ht="15" customHeight="1" x14ac:dyDescent="0.55000000000000004"/>
    <row r="75" spans="2:7" ht="15" customHeight="1" x14ac:dyDescent="0.55000000000000004"/>
    <row r="76" spans="2:7" ht="15" customHeight="1" x14ac:dyDescent="0.55000000000000004"/>
    <row r="77" spans="2:7" ht="15" customHeight="1" x14ac:dyDescent="0.55000000000000004"/>
    <row r="78" spans="2:7" ht="15" customHeight="1" x14ac:dyDescent="0.55000000000000004"/>
    <row r="79" spans="2:7" ht="15" customHeight="1" x14ac:dyDescent="0.55000000000000004"/>
    <row r="80" spans="2:7" ht="15" customHeight="1" x14ac:dyDescent="0.55000000000000004"/>
    <row r="81" ht="15" customHeight="1" x14ac:dyDescent="0.55000000000000004"/>
    <row r="82" ht="15" customHeight="1" x14ac:dyDescent="0.55000000000000004"/>
    <row r="83" ht="15" customHeight="1" x14ac:dyDescent="0.55000000000000004"/>
    <row r="84" ht="15" customHeight="1" x14ac:dyDescent="0.55000000000000004"/>
    <row r="85" ht="15" customHeight="1" x14ac:dyDescent="0.55000000000000004"/>
    <row r="86" ht="15" customHeight="1" x14ac:dyDescent="0.55000000000000004"/>
    <row r="87" ht="15" customHeight="1" x14ac:dyDescent="0.55000000000000004"/>
    <row r="88" ht="15" customHeight="1" x14ac:dyDescent="0.55000000000000004"/>
  </sheetData>
  <sheetProtection pivotTables="0"/>
  <protectedRanges>
    <protectedRange sqref="K1:K2" name="AllowEdit_1_2_2"/>
  </protectedRanges>
  <mergeCells count="29">
    <mergeCell ref="M12:M13"/>
    <mergeCell ref="H48:I48"/>
    <mergeCell ref="J48:K48"/>
    <mergeCell ref="H62:I62"/>
    <mergeCell ref="J62:K62"/>
    <mergeCell ref="H34:I34"/>
    <mergeCell ref="J34:K34"/>
    <mergeCell ref="B2:S2"/>
    <mergeCell ref="H6:I6"/>
    <mergeCell ref="J6:K6"/>
    <mergeCell ref="H20:I20"/>
    <mergeCell ref="J20:K20"/>
    <mergeCell ref="N10:N11"/>
    <mergeCell ref="O10:O11"/>
    <mergeCell ref="N16:N17"/>
    <mergeCell ref="O16:O17"/>
    <mergeCell ref="M10:M11"/>
    <mergeCell ref="O18:O19"/>
    <mergeCell ref="N20:N21"/>
    <mergeCell ref="O20:O21"/>
    <mergeCell ref="N12:N13"/>
    <mergeCell ref="O12:O13"/>
    <mergeCell ref="N14:N15"/>
    <mergeCell ref="O14:O15"/>
    <mergeCell ref="M14:M15"/>
    <mergeCell ref="M16:M17"/>
    <mergeCell ref="M18:M19"/>
    <mergeCell ref="M20:M21"/>
    <mergeCell ref="N18:N19"/>
  </mergeCells>
  <pageMargins left="0.7" right="0.7" top="0.75" bottom="0.75" header="0.3" footer="0.3"/>
  <pageSetup orientation="portrait"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sheetPr>
  <dimension ref="B1:T74"/>
  <sheetViews>
    <sheetView showGridLines="0" zoomScale="65" zoomScaleNormal="80" workbookViewId="0">
      <selection activeCell="D19" sqref="D19"/>
    </sheetView>
  </sheetViews>
  <sheetFormatPr defaultColWidth="8.8671875" defaultRowHeight="12" x14ac:dyDescent="0.55000000000000004"/>
  <cols>
    <col min="1" max="1" width="2.60546875" customWidth="1"/>
    <col min="2" max="2" width="14.4765625" customWidth="1"/>
    <col min="3" max="3" width="15.6953125" bestFit="1" customWidth="1"/>
    <col min="4" max="4" width="14.73828125" bestFit="1" customWidth="1"/>
    <col min="5" max="5" width="9.8671875" hidden="1" customWidth="1"/>
    <col min="6" max="6" width="8.6054687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19"/>
      <c r="C1" s="20"/>
      <c r="D1" s="21"/>
      <c r="E1" s="21"/>
      <c r="F1" s="21"/>
      <c r="G1" s="21"/>
      <c r="H1" s="21"/>
      <c r="I1" s="21"/>
      <c r="J1" s="21"/>
      <c r="K1" s="21"/>
      <c r="L1" s="20"/>
      <c r="M1" s="20"/>
      <c r="N1" s="20"/>
      <c r="O1" s="20"/>
      <c r="P1" s="20"/>
      <c r="Q1" s="20"/>
      <c r="R1" s="20"/>
      <c r="S1" s="20"/>
      <c r="T1" s="19"/>
    </row>
    <row r="2" spans="2:20" s="12" customFormat="1" ht="9" customHeight="1" thickTop="1" x14ac:dyDescent="0.55000000000000004">
      <c r="B2" s="157"/>
      <c r="C2" s="157"/>
      <c r="D2" s="157"/>
      <c r="E2" s="157"/>
      <c r="F2" s="157"/>
      <c r="G2" s="157"/>
      <c r="H2" s="157"/>
      <c r="I2" s="157"/>
      <c r="J2" s="157"/>
      <c r="K2" s="157"/>
      <c r="L2" s="157"/>
      <c r="M2" s="157"/>
      <c r="N2" s="157"/>
      <c r="O2" s="157"/>
      <c r="P2" s="157"/>
      <c r="Q2" s="157"/>
      <c r="R2" s="157"/>
      <c r="S2" s="157"/>
      <c r="T2" s="18"/>
    </row>
    <row r="3" spans="2:20" ht="15" customHeight="1" x14ac:dyDescent="0.55000000000000004"/>
    <row r="4" spans="2:20" ht="15" customHeight="1" x14ac:dyDescent="0.55000000000000004">
      <c r="B4" s="11" t="s">
        <v>98</v>
      </c>
    </row>
    <row r="5" spans="2:20" ht="15" customHeight="1" x14ac:dyDescent="0.55000000000000004">
      <c r="C5" t="s">
        <v>24</v>
      </c>
    </row>
    <row r="6" spans="2:20" x14ac:dyDescent="0.55000000000000004">
      <c r="C6" s="22" t="s">
        <v>27</v>
      </c>
      <c r="D6" s="22" t="s">
        <v>26</v>
      </c>
      <c r="H6" s="158" t="s">
        <v>27</v>
      </c>
      <c r="I6" s="158"/>
      <c r="J6" s="158" t="str">
        <f>D6</f>
        <v>(All)</v>
      </c>
      <c r="K6" s="158"/>
    </row>
    <row r="7" spans="2:20" ht="15" customHeight="1" x14ac:dyDescent="0.55000000000000004"/>
    <row r="8" spans="2:20" ht="15" customHeight="1" x14ac:dyDescent="0.55000000000000004">
      <c r="B8" s="60" t="s">
        <v>28</v>
      </c>
      <c r="C8" s="24" t="s">
        <v>28</v>
      </c>
      <c r="D8" s="24" t="s">
        <v>29</v>
      </c>
    </row>
    <row r="9" spans="2:20" ht="15" customHeight="1" x14ac:dyDescent="0.55000000000000004">
      <c r="B9" s="9" t="str">
        <f>VLOOKUP(C9,Key!$A$44:$B$49,2,FALSE)</f>
        <v>Strongly Agree</v>
      </c>
      <c r="C9" s="91">
        <v>5</v>
      </c>
      <c r="D9" s="10">
        <v>0.45238095238095238</v>
      </c>
      <c r="M9" s="173"/>
      <c r="N9" s="173"/>
      <c r="O9" s="173"/>
    </row>
    <row r="10" spans="2:20" ht="15" customHeight="1" x14ac:dyDescent="0.55000000000000004">
      <c r="B10" s="9" t="str">
        <f>VLOOKUP(C10,Key!$A$44:$B$49,2,FALSE)</f>
        <v>Agree</v>
      </c>
      <c r="C10" s="91">
        <v>4</v>
      </c>
      <c r="D10" s="10">
        <v>0.37301587301587302</v>
      </c>
      <c r="M10" s="173"/>
      <c r="N10" s="173"/>
      <c r="O10" s="173"/>
    </row>
    <row r="11" spans="2:20" ht="15" customHeight="1" x14ac:dyDescent="0.55000000000000004">
      <c r="B11" s="9" t="str">
        <f>VLOOKUP(C11,Key!$A$44:$B$49,2,FALSE)</f>
        <v xml:space="preserve">Neutral </v>
      </c>
      <c r="C11" s="91">
        <v>3</v>
      </c>
      <c r="D11" s="10">
        <v>0.14285714285714285</v>
      </c>
      <c r="M11" s="173"/>
      <c r="N11" s="173"/>
      <c r="O11" s="173"/>
    </row>
    <row r="12" spans="2:20" ht="15" customHeight="1" x14ac:dyDescent="0.55000000000000004">
      <c r="B12" s="9" t="str">
        <f>VLOOKUP(C12,Key!$A$44:$B$49,2,FALSE)</f>
        <v>Disagree</v>
      </c>
      <c r="C12" s="91">
        <v>2</v>
      </c>
      <c r="D12" s="10">
        <v>3.1746031746031744E-2</v>
      </c>
      <c r="M12" s="173"/>
      <c r="N12" s="173"/>
      <c r="O12" s="173"/>
    </row>
    <row r="13" spans="2:20" ht="15" customHeight="1" x14ac:dyDescent="0.55000000000000004">
      <c r="B13" s="9" t="str">
        <f>VLOOKUP(C13,Key!$A$44:$B$49,2,FALSE)</f>
        <v>Strongly Disagree</v>
      </c>
      <c r="C13" s="91">
        <v>1</v>
      </c>
      <c r="D13" s="10">
        <v>0</v>
      </c>
      <c r="G13" s="15"/>
      <c r="M13" s="173"/>
      <c r="N13" s="173"/>
      <c r="O13" s="173"/>
    </row>
    <row r="14" spans="2:20" ht="15" customHeight="1" x14ac:dyDescent="0.55000000000000004">
      <c r="B14" s="9" t="str">
        <f>VLOOKUP(C14,Key!$A$44:$B$49,2,FALSE)</f>
        <v>Not Applicable</v>
      </c>
      <c r="C14" s="91">
        <v>0</v>
      </c>
      <c r="D14" s="10">
        <v>0</v>
      </c>
      <c r="M14" s="173"/>
      <c r="N14" s="173"/>
      <c r="O14" s="173"/>
    </row>
    <row r="15" spans="2:20" ht="15" customHeight="1" x14ac:dyDescent="0.55000000000000004">
      <c r="C15" s="25" t="s">
        <v>30</v>
      </c>
      <c r="D15" s="25" t="s">
        <v>28</v>
      </c>
      <c r="E15" s="25" t="s">
        <v>31</v>
      </c>
      <c r="F15" s="25" t="s">
        <v>77</v>
      </c>
      <c r="M15" s="173"/>
      <c r="N15" s="173"/>
      <c r="O15" s="173"/>
    </row>
    <row r="16" spans="2:20" ht="15" customHeight="1" x14ac:dyDescent="0.55000000000000004">
      <c r="C16" s="9" t="s">
        <v>74</v>
      </c>
      <c r="D16" s="13" t="e">
        <f>VLOOKUP(F16,Key!A44:B48,2)</f>
        <v>#DIV/0!</v>
      </c>
      <c r="E16" s="13" t="e">
        <f>AVERAGEIF(Table1[I have ownership and control over my work.], "&lt;&gt;0")</f>
        <v>#DIV/0!</v>
      </c>
      <c r="F16" s="13" t="e">
        <f>ROUND(E16, 0.5)</f>
        <v>#DIV/0!</v>
      </c>
      <c r="M16" s="173"/>
      <c r="N16" s="173"/>
      <c r="O16" s="173"/>
    </row>
    <row r="17" spans="2:15" ht="15" customHeight="1" x14ac:dyDescent="0.55000000000000004">
      <c r="M17" s="173"/>
      <c r="N17" s="173"/>
      <c r="O17" s="173"/>
    </row>
    <row r="18" spans="2:15" ht="15" customHeight="1" x14ac:dyDescent="0.55000000000000004">
      <c r="B18" s="11" t="s">
        <v>45</v>
      </c>
      <c r="M18" s="173"/>
      <c r="N18" s="173"/>
      <c r="O18" s="173"/>
    </row>
    <row r="19" spans="2:15" ht="15" customHeight="1" x14ac:dyDescent="0.55000000000000004">
      <c r="C19" t="s">
        <v>33</v>
      </c>
      <c r="H19" s="16"/>
      <c r="I19" s="16"/>
      <c r="J19" s="16"/>
      <c r="K19" s="16"/>
      <c r="M19" s="173"/>
      <c r="N19" s="173"/>
      <c r="O19" s="173"/>
    </row>
    <row r="20" spans="2:15" x14ac:dyDescent="0.55000000000000004">
      <c r="C20" s="22" t="s">
        <v>27</v>
      </c>
      <c r="D20" s="22" t="s">
        <v>26</v>
      </c>
      <c r="H20" s="158" t="s">
        <v>27</v>
      </c>
      <c r="I20" s="158"/>
      <c r="J20" s="158" t="str">
        <f>D20</f>
        <v>(All)</v>
      </c>
      <c r="K20" s="158"/>
      <c r="M20" s="173"/>
      <c r="N20" s="173"/>
      <c r="O20" s="173"/>
    </row>
    <row r="21" spans="2:15" ht="15" customHeight="1" x14ac:dyDescent="0.55000000000000004"/>
    <row r="22" spans="2:15" ht="15" customHeight="1" x14ac:dyDescent="0.55000000000000004">
      <c r="B22" s="60" t="s">
        <v>28</v>
      </c>
      <c r="C22" s="23" t="s">
        <v>28</v>
      </c>
      <c r="D22" s="24" t="s">
        <v>29</v>
      </c>
    </row>
    <row r="23" spans="2:15" ht="15" customHeight="1" x14ac:dyDescent="0.55000000000000004">
      <c r="B23" s="9" t="str">
        <f>VLOOKUP(C23,Key!$A$44:$B$49,2,FALSE)</f>
        <v>Strongly Agree</v>
      </c>
      <c r="C23" s="9">
        <v>5</v>
      </c>
      <c r="D23" s="10">
        <v>0.20634920634920634</v>
      </c>
    </row>
    <row r="24" spans="2:15" ht="15" customHeight="1" x14ac:dyDescent="0.55000000000000004">
      <c r="B24" s="9" t="str">
        <f>VLOOKUP(C24,Key!$A$44:$B$49,2,FALSE)</f>
        <v>Agree</v>
      </c>
      <c r="C24" s="9">
        <v>4</v>
      </c>
      <c r="D24" s="10">
        <v>0.26190476190476192</v>
      </c>
    </row>
    <row r="25" spans="2:15" ht="15" customHeight="1" x14ac:dyDescent="0.55000000000000004">
      <c r="B25" s="9" t="str">
        <f>VLOOKUP(C25,Key!$A$44:$B$49,2,FALSE)</f>
        <v xml:space="preserve">Neutral </v>
      </c>
      <c r="C25" s="9">
        <v>3</v>
      </c>
      <c r="D25" s="10">
        <v>0.30952380952380953</v>
      </c>
    </row>
    <row r="26" spans="2:15" ht="15" customHeight="1" x14ac:dyDescent="0.55000000000000004">
      <c r="B26" s="9" t="str">
        <f>VLOOKUP(C26,Key!$A$44:$B$49,2,FALSE)</f>
        <v>Disagree</v>
      </c>
      <c r="C26" s="9">
        <v>2</v>
      </c>
      <c r="D26" s="10">
        <v>0.12698412698412698</v>
      </c>
    </row>
    <row r="27" spans="2:15" ht="15" customHeight="1" x14ac:dyDescent="0.55000000000000004">
      <c r="B27" s="9" t="str">
        <f>VLOOKUP(C27,Key!$A$44:$B$49,2,FALSE)</f>
        <v>Strongly Disagree</v>
      </c>
      <c r="C27" s="9">
        <v>1</v>
      </c>
      <c r="D27" s="10">
        <v>5.5555555555555552E-2</v>
      </c>
      <c r="G27" s="15"/>
    </row>
    <row r="28" spans="2:15" ht="15" customHeight="1" x14ac:dyDescent="0.55000000000000004">
      <c r="B28" s="9" t="str">
        <f>VLOOKUP(C28,Key!$A$44:$B$49,2,FALSE)</f>
        <v>Not Applicable</v>
      </c>
      <c r="C28" s="9">
        <v>0</v>
      </c>
      <c r="D28" s="10">
        <v>3.968253968253968E-2</v>
      </c>
    </row>
    <row r="29" spans="2:15" x14ac:dyDescent="0.55000000000000004">
      <c r="C29" s="25" t="s">
        <v>30</v>
      </c>
      <c r="D29" s="25" t="s">
        <v>28</v>
      </c>
      <c r="E29" s="25" t="s">
        <v>31</v>
      </c>
      <c r="F29" s="25" t="s">
        <v>77</v>
      </c>
    </row>
    <row r="30" spans="2:15" ht="15" customHeight="1" x14ac:dyDescent="0.55000000000000004">
      <c r="C30" s="9" t="s">
        <v>74</v>
      </c>
      <c r="D30" s="13" t="e">
        <f>VLOOKUP(F30,Key!A44:B48,2)</f>
        <v>#DIV/0!</v>
      </c>
      <c r="E30" s="13" t="e">
        <f>AVERAGEIF(Table1[My opinions are heard and valued by district leaders.], "&lt;&gt;0")</f>
        <v>#DIV/0!</v>
      </c>
      <c r="F30" s="13" t="e">
        <f>ROUND(E30, 0.5)</f>
        <v>#DIV/0!</v>
      </c>
      <c r="G30" s="14"/>
    </row>
    <row r="31" spans="2:15" ht="15" customHeight="1" x14ac:dyDescent="0.55000000000000004"/>
    <row r="32" spans="2:15" ht="15" customHeight="1" x14ac:dyDescent="0.55000000000000004">
      <c r="B32" s="11" t="s">
        <v>46</v>
      </c>
    </row>
    <row r="33" spans="2:11" ht="15" customHeight="1" x14ac:dyDescent="0.55000000000000004">
      <c r="B33" s="11"/>
      <c r="C33" t="s">
        <v>33</v>
      </c>
      <c r="H33" s="16"/>
      <c r="I33" s="16"/>
      <c r="J33" s="16"/>
      <c r="K33" s="16"/>
    </row>
    <row r="34" spans="2:11" x14ac:dyDescent="0.55000000000000004">
      <c r="C34" s="22" t="s">
        <v>27</v>
      </c>
      <c r="D34" s="29" t="s">
        <v>26</v>
      </c>
      <c r="H34" s="158" t="s">
        <v>27</v>
      </c>
      <c r="I34" s="158"/>
      <c r="J34" s="158" t="str">
        <f>D34</f>
        <v>(All)</v>
      </c>
      <c r="K34" s="158"/>
    </row>
    <row r="35" spans="2:11" ht="15" customHeight="1" x14ac:dyDescent="0.55000000000000004"/>
    <row r="36" spans="2:11" ht="15" customHeight="1" x14ac:dyDescent="0.55000000000000004">
      <c r="B36" s="60" t="s">
        <v>28</v>
      </c>
      <c r="C36" s="23" t="s">
        <v>28</v>
      </c>
      <c r="D36" s="23" t="s">
        <v>29</v>
      </c>
    </row>
    <row r="37" spans="2:11" ht="15" customHeight="1" x14ac:dyDescent="0.55000000000000004">
      <c r="B37" s="9" t="str">
        <f>VLOOKUP(C37,Key!$A$44:$B$49,2,FALSE)</f>
        <v>Strongly Agree</v>
      </c>
      <c r="C37" s="9">
        <v>5</v>
      </c>
      <c r="D37" s="10">
        <v>0.45238095238095238</v>
      </c>
    </row>
    <row r="38" spans="2:11" ht="15" customHeight="1" x14ac:dyDescent="0.55000000000000004">
      <c r="B38" s="9" t="str">
        <f>VLOOKUP(C38,Key!$A$44:$B$49,2,FALSE)</f>
        <v>Agree</v>
      </c>
      <c r="C38" s="9">
        <v>4</v>
      </c>
      <c r="D38" s="10">
        <v>0.31746031746031744</v>
      </c>
    </row>
    <row r="39" spans="2:11" ht="15" customHeight="1" x14ac:dyDescent="0.55000000000000004">
      <c r="B39" s="9" t="str">
        <f>VLOOKUP(C39,Key!$A$44:$B$49,2,FALSE)</f>
        <v xml:space="preserve">Neutral </v>
      </c>
      <c r="C39" s="9">
        <v>3</v>
      </c>
      <c r="D39" s="10">
        <v>0.12698412698412698</v>
      </c>
    </row>
    <row r="40" spans="2:11" ht="15" customHeight="1" x14ac:dyDescent="0.55000000000000004">
      <c r="B40" s="9" t="str">
        <f>VLOOKUP(C40,Key!$A$44:$B$49,2,FALSE)</f>
        <v>Disagree</v>
      </c>
      <c r="C40" s="9">
        <v>2</v>
      </c>
      <c r="D40" s="10">
        <v>5.5555555555555552E-2</v>
      </c>
    </row>
    <row r="41" spans="2:11" ht="15" customHeight="1" x14ac:dyDescent="0.55000000000000004">
      <c r="B41" s="9" t="str">
        <f>VLOOKUP(C41,Key!$A$44:$B$49,2,FALSE)</f>
        <v>Strongly Disagree</v>
      </c>
      <c r="C41" s="9">
        <v>1</v>
      </c>
      <c r="D41" s="10">
        <v>7.9365079365079361E-3</v>
      </c>
      <c r="G41" s="15"/>
    </row>
    <row r="42" spans="2:11" ht="15" customHeight="1" x14ac:dyDescent="0.55000000000000004">
      <c r="B42" s="9" t="str">
        <f>VLOOKUP(C42,Key!$A$44:$B$49,2,FALSE)</f>
        <v>Not Applicable</v>
      </c>
      <c r="C42" s="9">
        <v>0</v>
      </c>
      <c r="D42" s="10">
        <v>3.968253968253968E-2</v>
      </c>
    </row>
    <row r="43" spans="2:11" x14ac:dyDescent="0.55000000000000004">
      <c r="C43" s="25" t="s">
        <v>30</v>
      </c>
      <c r="D43" s="25" t="s">
        <v>28</v>
      </c>
      <c r="E43" s="25" t="s">
        <v>31</v>
      </c>
      <c r="F43" s="25" t="s">
        <v>77</v>
      </c>
    </row>
    <row r="44" spans="2:11" ht="15" customHeight="1" x14ac:dyDescent="0.55000000000000004">
      <c r="C44" s="9" t="s">
        <v>74</v>
      </c>
      <c r="D44" s="13" t="e">
        <f>VLOOKUP(F44,Key!A44:B48,2)</f>
        <v>#DIV/0!</v>
      </c>
      <c r="E44" s="13" t="e">
        <f>AVERAGEIF(Table1[My opinions are heard and valued by school leaders.], "&lt;&gt;0")</f>
        <v>#DIV/0!</v>
      </c>
      <c r="F44" s="13" t="e">
        <f>ROUND(E44, 0.5)</f>
        <v>#DIV/0!</v>
      </c>
      <c r="G44" s="14"/>
    </row>
    <row r="45" spans="2:11" ht="15" customHeight="1" x14ac:dyDescent="0.55000000000000004"/>
    <row r="46" spans="2:11" ht="15" customHeight="1" x14ac:dyDescent="0.55000000000000004">
      <c r="B46" s="11" t="s">
        <v>76</v>
      </c>
    </row>
    <row r="47" spans="2:11" ht="15" customHeight="1" x14ac:dyDescent="0.55000000000000004">
      <c r="C47" t="s">
        <v>33</v>
      </c>
      <c r="H47" s="16"/>
      <c r="I47" s="16"/>
      <c r="J47" s="16"/>
      <c r="K47" s="16"/>
    </row>
    <row r="48" spans="2:11" x14ac:dyDescent="0.55000000000000004">
      <c r="C48" s="22" t="s">
        <v>27</v>
      </c>
      <c r="D48" s="22" t="s">
        <v>26</v>
      </c>
      <c r="H48" s="158" t="s">
        <v>27</v>
      </c>
      <c r="I48" s="158"/>
      <c r="J48" s="158" t="str">
        <f>D48</f>
        <v>(All)</v>
      </c>
      <c r="K48" s="158"/>
    </row>
    <row r="49" spans="2:7" ht="15" customHeight="1" x14ac:dyDescent="0.55000000000000004"/>
    <row r="50" spans="2:7" ht="15" customHeight="1" x14ac:dyDescent="0.55000000000000004">
      <c r="B50" s="60" t="s">
        <v>28</v>
      </c>
      <c r="C50" s="23" t="s">
        <v>28</v>
      </c>
      <c r="D50" s="24" t="s">
        <v>29</v>
      </c>
    </row>
    <row r="51" spans="2:7" ht="15" customHeight="1" x14ac:dyDescent="0.55000000000000004">
      <c r="B51" s="9" t="str">
        <f>VLOOKUP(C51,Key!$A$44:$B$49,2,FALSE)</f>
        <v>Strongly Agree</v>
      </c>
      <c r="C51" s="9">
        <v>5</v>
      </c>
      <c r="D51" s="10">
        <v>0.46825396825396826</v>
      </c>
    </row>
    <row r="52" spans="2:7" ht="15" customHeight="1" x14ac:dyDescent="0.55000000000000004">
      <c r="B52" s="9" t="str">
        <f>VLOOKUP(C52,Key!$A$44:$B$49,2,FALSE)</f>
        <v>Agree</v>
      </c>
      <c r="C52" s="9">
        <v>4</v>
      </c>
      <c r="D52" s="10">
        <v>0.37301587301587302</v>
      </c>
    </row>
    <row r="53" spans="2:7" ht="15" customHeight="1" x14ac:dyDescent="0.55000000000000004">
      <c r="B53" s="9" t="str">
        <f>VLOOKUP(C53,Key!$A$44:$B$49,2,FALSE)</f>
        <v xml:space="preserve">Neutral </v>
      </c>
      <c r="C53" s="9">
        <v>3</v>
      </c>
      <c r="D53" s="10">
        <v>9.5238095238095233E-2</v>
      </c>
    </row>
    <row r="54" spans="2:7" ht="15" customHeight="1" x14ac:dyDescent="0.55000000000000004">
      <c r="B54" s="9" t="str">
        <f>VLOOKUP(C54,Key!$A$44:$B$49,2,FALSE)</f>
        <v>Disagree</v>
      </c>
      <c r="C54" s="9">
        <v>2</v>
      </c>
      <c r="D54" s="10">
        <v>4.7619047619047616E-2</v>
      </c>
    </row>
    <row r="55" spans="2:7" ht="15" customHeight="1" x14ac:dyDescent="0.55000000000000004">
      <c r="B55" s="9" t="str">
        <f>VLOOKUP(C55,Key!$A$44:$B$49,2,FALSE)</f>
        <v>Strongly Disagree</v>
      </c>
      <c r="C55" s="9">
        <v>1</v>
      </c>
      <c r="D55" s="10">
        <v>7.9365079365079361E-3</v>
      </c>
      <c r="G55" s="15"/>
    </row>
    <row r="56" spans="2:7" ht="15" customHeight="1" x14ac:dyDescent="0.55000000000000004">
      <c r="B56" s="9" t="str">
        <f>VLOOKUP(C56,Key!$A$44:$B$49,2,FALSE)</f>
        <v>Not Applicable</v>
      </c>
      <c r="C56" s="9">
        <v>0</v>
      </c>
      <c r="D56" s="10">
        <v>7.9365079365079361E-3</v>
      </c>
    </row>
    <row r="57" spans="2:7" ht="15" customHeight="1" x14ac:dyDescent="0.55000000000000004">
      <c r="C57" s="25" t="s">
        <v>30</v>
      </c>
      <c r="D57" s="25" t="s">
        <v>28</v>
      </c>
      <c r="E57" s="25" t="s">
        <v>31</v>
      </c>
      <c r="F57" s="25" t="s">
        <v>77</v>
      </c>
    </row>
    <row r="58" spans="2:7" ht="15" customHeight="1" x14ac:dyDescent="0.55000000000000004">
      <c r="C58" s="9" t="s">
        <v>74</v>
      </c>
      <c r="D58" s="13" t="e">
        <f>VLOOKUP(F58,Key!A44:B48,2)</f>
        <v>#DIV/0!</v>
      </c>
      <c r="E58" s="13" t="e">
        <f>AVERAGEIF(Table1[In my current role, I get to do what I do best every day.], "&lt;&gt;0")</f>
        <v>#DIV/0!</v>
      </c>
      <c r="F58" s="13" t="e">
        <f>ROUND(E58, 0.5)</f>
        <v>#DIV/0!</v>
      </c>
      <c r="G58" s="14"/>
    </row>
    <row r="59" spans="2:7" ht="15" customHeight="1" x14ac:dyDescent="0.55000000000000004"/>
    <row r="60" spans="2:7" ht="15" customHeight="1" x14ac:dyDescent="0.55000000000000004"/>
    <row r="61" spans="2:7" ht="15" customHeight="1" x14ac:dyDescent="0.55000000000000004"/>
    <row r="62" spans="2:7" ht="15" customHeight="1" x14ac:dyDescent="0.55000000000000004"/>
    <row r="63" spans="2:7" ht="15" customHeight="1" x14ac:dyDescent="0.55000000000000004"/>
    <row r="64" spans="2:7" ht="15" customHeight="1" x14ac:dyDescent="0.55000000000000004"/>
    <row r="65" ht="15" customHeight="1" x14ac:dyDescent="0.55000000000000004"/>
    <row r="66" ht="15" customHeight="1" x14ac:dyDescent="0.55000000000000004"/>
    <row r="67" ht="15" customHeight="1" x14ac:dyDescent="0.55000000000000004"/>
    <row r="68" ht="15" customHeight="1" x14ac:dyDescent="0.55000000000000004"/>
    <row r="69" ht="15" customHeight="1" x14ac:dyDescent="0.55000000000000004"/>
    <row r="70" ht="15" customHeight="1" x14ac:dyDescent="0.55000000000000004"/>
    <row r="71" ht="15" customHeight="1" x14ac:dyDescent="0.55000000000000004"/>
    <row r="72" ht="15" customHeight="1" x14ac:dyDescent="0.55000000000000004"/>
    <row r="73" ht="15" customHeight="1" x14ac:dyDescent="0.55000000000000004"/>
    <row r="74" ht="15" customHeight="1" x14ac:dyDescent="0.55000000000000004"/>
  </sheetData>
  <sheetProtection pivotTables="0"/>
  <protectedRanges>
    <protectedRange sqref="K1:K2" name="AllowEdit_1_2_2"/>
  </protectedRanges>
  <mergeCells count="27">
    <mergeCell ref="B2:S2"/>
    <mergeCell ref="H6:I6"/>
    <mergeCell ref="J6:K6"/>
    <mergeCell ref="M19:M20"/>
    <mergeCell ref="N19:N20"/>
    <mergeCell ref="O19:O20"/>
    <mergeCell ref="O13:O14"/>
    <mergeCell ref="M15:M16"/>
    <mergeCell ref="N15:N16"/>
    <mergeCell ref="O15:O16"/>
    <mergeCell ref="M13:M14"/>
    <mergeCell ref="M17:M18"/>
    <mergeCell ref="N17:N18"/>
    <mergeCell ref="O17:O18"/>
    <mergeCell ref="N13:N14"/>
    <mergeCell ref="M9:M10"/>
    <mergeCell ref="N9:N10"/>
    <mergeCell ref="O9:O10"/>
    <mergeCell ref="M11:M12"/>
    <mergeCell ref="N11:N12"/>
    <mergeCell ref="O11:O12"/>
    <mergeCell ref="H48:I48"/>
    <mergeCell ref="J48:K48"/>
    <mergeCell ref="H34:I34"/>
    <mergeCell ref="J34:K34"/>
    <mergeCell ref="H20:I20"/>
    <mergeCell ref="J20:K20"/>
  </mergeCells>
  <pageMargins left="0.7" right="0.7" top="0.75" bottom="0.75" header="0.3" footer="0.3"/>
  <pageSetup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sheetPr>
  <dimension ref="B1:T74"/>
  <sheetViews>
    <sheetView showGridLines="0" topLeftCell="A6" zoomScale="69" zoomScaleNormal="70" workbookViewId="0">
      <selection activeCell="R22" sqref="R22"/>
    </sheetView>
  </sheetViews>
  <sheetFormatPr defaultColWidth="8.8671875" defaultRowHeight="12" x14ac:dyDescent="0.55000000000000004"/>
  <cols>
    <col min="1" max="1" width="2.12890625" customWidth="1"/>
    <col min="2" max="2" width="13.8671875" customWidth="1"/>
    <col min="3" max="3" width="12.51953125" bestFit="1" customWidth="1"/>
    <col min="4" max="4" width="15.04296875" bestFit="1" customWidth="1"/>
    <col min="5" max="5" width="9.8671875" hidden="1" customWidth="1"/>
    <col min="6" max="6" width="3.476562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19"/>
      <c r="C1" s="20"/>
      <c r="D1" s="21"/>
      <c r="E1" s="21"/>
      <c r="F1" s="21"/>
      <c r="G1" s="21"/>
      <c r="H1" s="21"/>
      <c r="I1" s="21"/>
      <c r="J1" s="21"/>
      <c r="K1" s="21"/>
      <c r="L1" s="20"/>
      <c r="M1" s="20"/>
      <c r="N1" s="20"/>
      <c r="O1" s="20"/>
      <c r="P1" s="20"/>
      <c r="Q1" s="20"/>
      <c r="R1" s="20"/>
      <c r="S1" s="20"/>
      <c r="T1" s="19"/>
    </row>
    <row r="2" spans="2:20" s="12" customFormat="1" ht="9" customHeight="1" thickTop="1" x14ac:dyDescent="0.55000000000000004">
      <c r="B2" s="157"/>
      <c r="C2" s="157"/>
      <c r="D2" s="157"/>
      <c r="E2" s="157"/>
      <c r="F2" s="157"/>
      <c r="G2" s="157"/>
      <c r="H2" s="157"/>
      <c r="I2" s="157"/>
      <c r="J2" s="157"/>
      <c r="K2" s="157"/>
      <c r="L2" s="157"/>
      <c r="M2" s="157"/>
      <c r="N2" s="157"/>
      <c r="O2" s="157"/>
      <c r="P2" s="157"/>
      <c r="Q2" s="157"/>
      <c r="R2" s="157"/>
      <c r="S2" s="157"/>
      <c r="T2" s="18"/>
    </row>
    <row r="3" spans="2:20" ht="15" customHeight="1" x14ac:dyDescent="0.55000000000000004"/>
    <row r="4" spans="2:20" ht="15" customHeight="1" x14ac:dyDescent="0.55000000000000004">
      <c r="B4" s="11" t="s">
        <v>99</v>
      </c>
    </row>
    <row r="5" spans="2:20" ht="15" customHeight="1" x14ac:dyDescent="0.55000000000000004">
      <c r="C5" t="s">
        <v>24</v>
      </c>
    </row>
    <row r="6" spans="2:20" x14ac:dyDescent="0.55000000000000004">
      <c r="C6" s="98" t="s">
        <v>27</v>
      </c>
      <c r="D6" s="88" t="s">
        <v>26</v>
      </c>
      <c r="H6" s="158" t="s">
        <v>27</v>
      </c>
      <c r="I6" s="158"/>
      <c r="J6" s="158" t="str">
        <f>D6</f>
        <v>(All)</v>
      </c>
      <c r="K6" s="158"/>
    </row>
    <row r="7" spans="2:20" ht="15" customHeight="1" x14ac:dyDescent="0.55000000000000004"/>
    <row r="8" spans="2:20" ht="15" customHeight="1" x14ac:dyDescent="0.55000000000000004">
      <c r="B8" s="60" t="s">
        <v>28</v>
      </c>
      <c r="C8" s="24" t="s">
        <v>28</v>
      </c>
      <c r="D8" s="24" t="s">
        <v>29</v>
      </c>
    </row>
    <row r="9" spans="2:20" ht="15" customHeight="1" x14ac:dyDescent="0.55000000000000004">
      <c r="B9" s="9" t="str">
        <f>VLOOKUP(C9,Key!$A$44:$B$49,2,FALSE)</f>
        <v>Strongly Agree</v>
      </c>
      <c r="C9" s="80">
        <v>5</v>
      </c>
      <c r="D9" s="10">
        <v>0.13492063492063491</v>
      </c>
      <c r="M9" s="173"/>
      <c r="N9" s="173"/>
      <c r="O9" s="173"/>
    </row>
    <row r="10" spans="2:20" ht="15" customHeight="1" x14ac:dyDescent="0.55000000000000004">
      <c r="B10" s="9" t="str">
        <f>VLOOKUP(C10,Key!$A$44:$B$49,2,FALSE)</f>
        <v>Agree</v>
      </c>
      <c r="C10" s="80">
        <v>4</v>
      </c>
      <c r="D10" s="10">
        <v>0.41269841269841268</v>
      </c>
      <c r="M10" s="173"/>
      <c r="N10" s="173"/>
      <c r="O10" s="173"/>
    </row>
    <row r="11" spans="2:20" ht="15" customHeight="1" x14ac:dyDescent="0.55000000000000004">
      <c r="B11" s="9" t="str">
        <f>VLOOKUP(C11,Key!$A$44:$B$49,2,FALSE)</f>
        <v xml:space="preserve">Neutral </v>
      </c>
      <c r="C11" s="80">
        <v>3</v>
      </c>
      <c r="D11" s="10">
        <v>0.29365079365079366</v>
      </c>
      <c r="M11" s="173"/>
      <c r="N11" s="173"/>
      <c r="O11" s="173"/>
    </row>
    <row r="12" spans="2:20" ht="15" customHeight="1" x14ac:dyDescent="0.55000000000000004">
      <c r="B12" s="9" t="str">
        <f>VLOOKUP(C12,Key!$A$44:$B$49,2,FALSE)</f>
        <v>Disagree</v>
      </c>
      <c r="C12" s="80">
        <v>2</v>
      </c>
      <c r="D12" s="10">
        <v>0.13492063492063491</v>
      </c>
      <c r="M12" s="173"/>
      <c r="N12" s="173"/>
      <c r="O12" s="173"/>
    </row>
    <row r="13" spans="2:20" ht="15" customHeight="1" x14ac:dyDescent="0.55000000000000004">
      <c r="B13" s="9" t="str">
        <f>VLOOKUP(C13,Key!$A$44:$B$49,2,FALSE)</f>
        <v>Strongly Disagree</v>
      </c>
      <c r="C13" s="80">
        <v>1</v>
      </c>
      <c r="D13" s="10">
        <v>2.3809523809523808E-2</v>
      </c>
      <c r="G13" s="15"/>
      <c r="M13" s="173"/>
      <c r="N13" s="173"/>
      <c r="O13" s="173"/>
    </row>
    <row r="14" spans="2:20" ht="15" customHeight="1" x14ac:dyDescent="0.55000000000000004">
      <c r="B14" s="9" t="str">
        <f>VLOOKUP(C14,Key!$A$44:$B$49,2,FALSE)</f>
        <v>Not Applicable</v>
      </c>
      <c r="C14" s="80">
        <v>0</v>
      </c>
      <c r="D14" s="10">
        <v>0</v>
      </c>
      <c r="M14" s="173"/>
      <c r="N14" s="173"/>
      <c r="O14" s="173"/>
    </row>
    <row r="15" spans="2:20" x14ac:dyDescent="0.55000000000000004">
      <c r="C15" s="25" t="s">
        <v>30</v>
      </c>
      <c r="D15" s="25" t="s">
        <v>28</v>
      </c>
      <c r="E15" s="25" t="s">
        <v>31</v>
      </c>
      <c r="F15" s="25" t="s">
        <v>77</v>
      </c>
      <c r="M15" s="173"/>
      <c r="N15" s="173"/>
      <c r="O15" s="173"/>
    </row>
    <row r="16" spans="2:20" ht="15" customHeight="1" x14ac:dyDescent="0.55000000000000004">
      <c r="C16" s="9" t="s">
        <v>74</v>
      </c>
      <c r="D16" s="13" t="e">
        <f>VLOOKUP(F16,Key!A44:B48,2)</f>
        <v>#DIV/0!</v>
      </c>
      <c r="E16" s="13" t="e">
        <f>AVERAGEIF(Table1[District staff are recognized for excellent work by district leaders.], "&lt;&gt;0")</f>
        <v>#DIV/0!</v>
      </c>
      <c r="F16" s="13" t="e">
        <f>ROUND(E16, 0.5)</f>
        <v>#DIV/0!</v>
      </c>
      <c r="M16" s="173"/>
      <c r="N16" s="173"/>
      <c r="O16" s="173"/>
    </row>
    <row r="17" spans="2:15" ht="15" customHeight="1" x14ac:dyDescent="0.55000000000000004">
      <c r="M17" s="173"/>
      <c r="N17" s="173"/>
      <c r="O17" s="173"/>
    </row>
    <row r="18" spans="2:15" ht="15" customHeight="1" x14ac:dyDescent="0.55000000000000004">
      <c r="B18" s="11" t="s">
        <v>100</v>
      </c>
      <c r="M18" s="173"/>
      <c r="N18" s="173"/>
      <c r="O18" s="173"/>
    </row>
    <row r="19" spans="2:15" ht="15" customHeight="1" x14ac:dyDescent="0.55000000000000004">
      <c r="C19" t="s">
        <v>33</v>
      </c>
      <c r="H19" s="16"/>
      <c r="I19" s="16"/>
      <c r="J19" s="16"/>
      <c r="K19" s="16"/>
      <c r="M19" s="173"/>
      <c r="N19" s="173"/>
      <c r="O19" s="173"/>
    </row>
    <row r="20" spans="2:15" x14ac:dyDescent="0.55000000000000004">
      <c r="C20" s="22" t="s">
        <v>27</v>
      </c>
      <c r="D20" s="22" t="s">
        <v>26</v>
      </c>
      <c r="H20" s="158" t="s">
        <v>27</v>
      </c>
      <c r="I20" s="158"/>
      <c r="J20" s="158" t="str">
        <f>D20</f>
        <v>(All)</v>
      </c>
      <c r="K20" s="158"/>
      <c r="M20" s="173"/>
      <c r="N20" s="173"/>
      <c r="O20" s="173"/>
    </row>
    <row r="21" spans="2:15" ht="15" customHeight="1" x14ac:dyDescent="0.55000000000000004"/>
    <row r="22" spans="2:15" ht="15" customHeight="1" x14ac:dyDescent="0.55000000000000004">
      <c r="B22" s="60" t="s">
        <v>28</v>
      </c>
      <c r="C22" s="24" t="s">
        <v>28</v>
      </c>
      <c r="D22" s="24" t="s">
        <v>29</v>
      </c>
    </row>
    <row r="23" spans="2:15" ht="15" customHeight="1" x14ac:dyDescent="0.55000000000000004">
      <c r="B23" s="9" t="str">
        <f>VLOOKUP(C23,Key!$A$44:$B$49,2,FALSE)</f>
        <v>Strongly Agree</v>
      </c>
      <c r="C23" s="80">
        <v>5</v>
      </c>
      <c r="D23" s="10">
        <v>0.34126984126984128</v>
      </c>
    </row>
    <row r="24" spans="2:15" ht="15" customHeight="1" x14ac:dyDescent="0.55000000000000004">
      <c r="B24" s="9" t="str">
        <f>VLOOKUP(C24,Key!$A$44:$B$49,2,FALSE)</f>
        <v>Agree</v>
      </c>
      <c r="C24" s="80">
        <v>4</v>
      </c>
      <c r="D24" s="10">
        <v>0.37301587301587302</v>
      </c>
    </row>
    <row r="25" spans="2:15" ht="15" customHeight="1" x14ac:dyDescent="0.55000000000000004">
      <c r="B25" s="9" t="str">
        <f>VLOOKUP(C25,Key!$A$44:$B$49,2,FALSE)</f>
        <v xml:space="preserve">Neutral </v>
      </c>
      <c r="C25" s="80">
        <v>3</v>
      </c>
      <c r="D25" s="10">
        <v>0.17460317460317459</v>
      </c>
    </row>
    <row r="26" spans="2:15" ht="15" customHeight="1" x14ac:dyDescent="0.55000000000000004">
      <c r="B26" s="9" t="str">
        <f>VLOOKUP(C26,Key!$A$44:$B$49,2,FALSE)</f>
        <v>Disagree</v>
      </c>
      <c r="C26" s="80">
        <v>2</v>
      </c>
      <c r="D26" s="10">
        <v>8.7301587301587297E-2</v>
      </c>
    </row>
    <row r="27" spans="2:15" ht="15" customHeight="1" x14ac:dyDescent="0.55000000000000004">
      <c r="B27" s="9" t="str">
        <f>VLOOKUP(C27,Key!$A$44:$B$49,2,FALSE)</f>
        <v>Strongly Disagree</v>
      </c>
      <c r="C27" s="80">
        <v>1</v>
      </c>
      <c r="D27" s="10">
        <v>7.9365079365079361E-3</v>
      </c>
      <c r="G27" s="15"/>
    </row>
    <row r="28" spans="2:15" ht="15" customHeight="1" x14ac:dyDescent="0.55000000000000004">
      <c r="B28" s="9" t="str">
        <f>VLOOKUP(C28,Key!$A$44:$B$49,2,FALSE)</f>
        <v>Not Applicable</v>
      </c>
      <c r="C28" s="80">
        <v>0</v>
      </c>
      <c r="D28" s="10">
        <v>1.5873015873015872E-2</v>
      </c>
    </row>
    <row r="29" spans="2:15" x14ac:dyDescent="0.55000000000000004">
      <c r="C29" s="25" t="s">
        <v>30</v>
      </c>
      <c r="D29" s="25" t="s">
        <v>28</v>
      </c>
      <c r="E29" s="25" t="s">
        <v>31</v>
      </c>
      <c r="F29" s="25" t="s">
        <v>77</v>
      </c>
    </row>
    <row r="30" spans="2:15" ht="15" customHeight="1" x14ac:dyDescent="0.55000000000000004">
      <c r="C30" s="9" t="s">
        <v>74</v>
      </c>
      <c r="D30" s="13" t="e">
        <f>VLOOKUP(F30,Key!A44:B48,2)</f>
        <v>#DIV/0!</v>
      </c>
      <c r="E30" s="13" t="e">
        <f>AVERAGEIF(Table1[District staff are recognized for excellent work by school leaders.], "&lt;&gt;0")</f>
        <v>#DIV/0!</v>
      </c>
      <c r="F30" s="13" t="e">
        <f>ROUND(E30, 0.5)</f>
        <v>#DIV/0!</v>
      </c>
      <c r="G30" s="14"/>
    </row>
    <row r="31" spans="2:15" ht="15" customHeight="1" x14ac:dyDescent="0.55000000000000004"/>
    <row r="32" spans="2:15" ht="15" customHeight="1" x14ac:dyDescent="0.55000000000000004">
      <c r="B32" s="11" t="s">
        <v>101</v>
      </c>
    </row>
    <row r="33" spans="2:11" ht="15" customHeight="1" x14ac:dyDescent="0.55000000000000004">
      <c r="B33" s="11"/>
      <c r="H33" s="16"/>
      <c r="I33" s="16"/>
      <c r="J33" s="16"/>
      <c r="K33" s="16"/>
    </row>
    <row r="34" spans="2:11" x14ac:dyDescent="0.55000000000000004">
      <c r="C34" s="22" t="s">
        <v>27</v>
      </c>
      <c r="D34" s="29" t="s">
        <v>26</v>
      </c>
      <c r="H34" s="158" t="s">
        <v>27</v>
      </c>
      <c r="I34" s="158"/>
      <c r="J34" s="158" t="str">
        <f>D34</f>
        <v>(All)</v>
      </c>
      <c r="K34" s="158"/>
    </row>
    <row r="35" spans="2:11" ht="15" customHeight="1" x14ac:dyDescent="0.55000000000000004"/>
    <row r="36" spans="2:11" ht="15" customHeight="1" x14ac:dyDescent="0.55000000000000004">
      <c r="B36" s="60" t="s">
        <v>28</v>
      </c>
      <c r="C36" s="23" t="s">
        <v>28</v>
      </c>
      <c r="D36" s="23" t="s">
        <v>29</v>
      </c>
    </row>
    <row r="37" spans="2:11" ht="15" customHeight="1" x14ac:dyDescent="0.55000000000000004">
      <c r="B37" s="9" t="str">
        <f>VLOOKUP(C37,Key!$A$44:$B$49,2,FALSE)</f>
        <v>Strongly Agree</v>
      </c>
      <c r="C37" s="13">
        <v>5</v>
      </c>
      <c r="D37" s="10">
        <v>0.2857142857142857</v>
      </c>
    </row>
    <row r="38" spans="2:11" ht="15" customHeight="1" x14ac:dyDescent="0.55000000000000004">
      <c r="B38" s="9" t="str">
        <f>VLOOKUP(C38,Key!$A$44:$B$49,2,FALSE)</f>
        <v>Agree</v>
      </c>
      <c r="C38" s="13">
        <v>4</v>
      </c>
      <c r="D38" s="10">
        <v>0.41269841269841268</v>
      </c>
    </row>
    <row r="39" spans="2:11" ht="15" customHeight="1" x14ac:dyDescent="0.55000000000000004">
      <c r="B39" s="9" t="str">
        <f>VLOOKUP(C39,Key!$A$44:$B$49,2,FALSE)</f>
        <v xml:space="preserve">Neutral </v>
      </c>
      <c r="C39" s="13">
        <v>3</v>
      </c>
      <c r="D39" s="10">
        <v>0.19047619047619047</v>
      </c>
    </row>
    <row r="40" spans="2:11" ht="15" customHeight="1" x14ac:dyDescent="0.55000000000000004">
      <c r="B40" s="9" t="str">
        <f>VLOOKUP(C40,Key!$A$44:$B$49,2,FALSE)</f>
        <v>Disagree</v>
      </c>
      <c r="C40" s="13">
        <v>2</v>
      </c>
      <c r="D40" s="10">
        <v>0.10317460317460317</v>
      </c>
    </row>
    <row r="41" spans="2:11" ht="15" customHeight="1" x14ac:dyDescent="0.55000000000000004">
      <c r="B41" s="9" t="str">
        <f>VLOOKUP(C41,Key!$A$44:$B$49,2,FALSE)</f>
        <v>Strongly Disagree</v>
      </c>
      <c r="C41" s="13">
        <v>1</v>
      </c>
      <c r="D41" s="10">
        <v>7.9365079365079361E-3</v>
      </c>
      <c r="G41" s="15"/>
    </row>
    <row r="42" spans="2:11" ht="15" customHeight="1" x14ac:dyDescent="0.55000000000000004">
      <c r="B42" s="9" t="str">
        <f>VLOOKUP(C42,Key!$A$44:$B$49,2,FALSE)</f>
        <v>Not Applicable</v>
      </c>
      <c r="C42" s="13">
        <v>0</v>
      </c>
      <c r="D42" s="10">
        <v>0</v>
      </c>
    </row>
    <row r="43" spans="2:11" ht="15" customHeight="1" x14ac:dyDescent="0.55000000000000004">
      <c r="C43" s="25" t="s">
        <v>30</v>
      </c>
      <c r="D43" s="25" t="s">
        <v>28</v>
      </c>
      <c r="E43" s="25" t="s">
        <v>31</v>
      </c>
      <c r="F43" s="25" t="s">
        <v>77</v>
      </c>
    </row>
    <row r="44" spans="2:11" ht="15" customHeight="1" x14ac:dyDescent="0.55000000000000004">
      <c r="C44" s="9" t="s">
        <v>74</v>
      </c>
      <c r="D44" s="13" t="e">
        <f>VLOOKUP(F44,Key!A44:B48,2)</f>
        <v>#DIV/0!</v>
      </c>
      <c r="E44" s="13" t="e">
        <f>AVERAGEIF(Table1[I feel valued for my work as a district employee.], "&lt;&gt;0")</f>
        <v>#DIV/0!</v>
      </c>
      <c r="F44" s="13" t="e">
        <f>ROUND(E44, 0.5)</f>
        <v>#DIV/0!</v>
      </c>
      <c r="G44" s="14"/>
    </row>
    <row r="45" spans="2:11" ht="15" customHeight="1" x14ac:dyDescent="0.55000000000000004"/>
    <row r="46" spans="2:11" ht="15" customHeight="1" x14ac:dyDescent="0.55000000000000004">
      <c r="B46" s="11" t="s">
        <v>48</v>
      </c>
    </row>
    <row r="47" spans="2:11" ht="15" customHeight="1" x14ac:dyDescent="0.55000000000000004">
      <c r="C47" t="s">
        <v>33</v>
      </c>
      <c r="H47" s="16"/>
      <c r="I47" s="16"/>
      <c r="J47" s="16"/>
      <c r="K47" s="16"/>
    </row>
    <row r="48" spans="2:11" x14ac:dyDescent="0.55000000000000004">
      <c r="C48" s="22" t="s">
        <v>27</v>
      </c>
      <c r="D48" s="22" t="s">
        <v>26</v>
      </c>
      <c r="H48" s="158" t="s">
        <v>27</v>
      </c>
      <c r="I48" s="158"/>
      <c r="J48" s="158" t="str">
        <f>D48</f>
        <v>(All)</v>
      </c>
      <c r="K48" s="158"/>
    </row>
    <row r="49" spans="2:7" ht="15" customHeight="1" x14ac:dyDescent="0.55000000000000004"/>
    <row r="50" spans="2:7" ht="15" customHeight="1" x14ac:dyDescent="0.55000000000000004">
      <c r="B50" s="60" t="s">
        <v>28</v>
      </c>
      <c r="C50" s="23" t="s">
        <v>28</v>
      </c>
      <c r="D50" s="24" t="s">
        <v>29</v>
      </c>
    </row>
    <row r="51" spans="2:7" ht="15" customHeight="1" x14ac:dyDescent="0.55000000000000004">
      <c r="B51" s="9" t="str">
        <f>VLOOKUP(C51,Key!$A$44:$B$49,2,FALSE)</f>
        <v>Strongly Agree</v>
      </c>
      <c r="C51" s="9">
        <v>5</v>
      </c>
      <c r="D51" s="10">
        <v>0.23015873015873015</v>
      </c>
    </row>
    <row r="52" spans="2:7" ht="15" customHeight="1" x14ac:dyDescent="0.55000000000000004">
      <c r="B52" s="9" t="str">
        <f>VLOOKUP(C52,Key!$A$44:$B$49,2,FALSE)</f>
        <v>Agree</v>
      </c>
      <c r="C52" s="9">
        <v>4</v>
      </c>
      <c r="D52" s="10">
        <v>0.32539682539682541</v>
      </c>
    </row>
    <row r="53" spans="2:7" ht="15" customHeight="1" x14ac:dyDescent="0.55000000000000004">
      <c r="B53" s="9" t="str">
        <f>VLOOKUP(C53,Key!$A$44:$B$49,2,FALSE)</f>
        <v xml:space="preserve">Neutral </v>
      </c>
      <c r="C53" s="9">
        <v>3</v>
      </c>
      <c r="D53" s="10">
        <v>0.16666666666666666</v>
      </c>
    </row>
    <row r="54" spans="2:7" ht="15" customHeight="1" x14ac:dyDescent="0.55000000000000004">
      <c r="B54" s="9" t="str">
        <f>VLOOKUP(C54,Key!$A$44:$B$49,2,FALSE)</f>
        <v>Disagree</v>
      </c>
      <c r="C54" s="9">
        <v>2</v>
      </c>
      <c r="D54" s="10">
        <v>0.19047619047619047</v>
      </c>
    </row>
    <row r="55" spans="2:7" ht="15" customHeight="1" x14ac:dyDescent="0.55000000000000004">
      <c r="B55" s="9" t="str">
        <f>VLOOKUP(C55,Key!$A$44:$B$49,2,FALSE)</f>
        <v>Strongly Disagree</v>
      </c>
      <c r="C55" s="9">
        <v>1</v>
      </c>
      <c r="D55" s="10">
        <v>5.5555555555555552E-2</v>
      </c>
      <c r="G55" s="15"/>
    </row>
    <row r="56" spans="2:7" ht="15" customHeight="1" x14ac:dyDescent="0.55000000000000004">
      <c r="B56" s="9" t="str">
        <f>VLOOKUP(C56,Key!$A$44:$B$49,2,FALSE)</f>
        <v>Not Applicable</v>
      </c>
      <c r="C56" s="9">
        <v>0</v>
      </c>
      <c r="D56" s="10">
        <v>3.1746031746031744E-2</v>
      </c>
    </row>
    <row r="57" spans="2:7" x14ac:dyDescent="0.55000000000000004">
      <c r="C57" s="25" t="s">
        <v>30</v>
      </c>
      <c r="D57" s="25" t="s">
        <v>28</v>
      </c>
      <c r="E57" s="25" t="s">
        <v>31</v>
      </c>
      <c r="F57" s="25" t="s">
        <v>77</v>
      </c>
    </row>
    <row r="58" spans="2:7" ht="15" customHeight="1" x14ac:dyDescent="0.55000000000000004">
      <c r="C58" s="9" t="s">
        <v>74</v>
      </c>
      <c r="D58" s="13" t="e">
        <f>VLOOKUP(F58,Key!A44:B48,2)</f>
        <v>#DIV/0!</v>
      </c>
      <c r="E58" s="13" t="e">
        <f>AVERAGEIF(Table1[In the past week, I’ve received recognition for doing my job well.], "&lt;&gt;0")</f>
        <v>#DIV/0!</v>
      </c>
      <c r="F58" s="13" t="e">
        <f>ROUND(E58, 0.5)</f>
        <v>#DIV/0!</v>
      </c>
      <c r="G58" s="14"/>
    </row>
    <row r="59" spans="2:7" ht="15" customHeight="1" x14ac:dyDescent="0.55000000000000004"/>
    <row r="60" spans="2:7" ht="15" customHeight="1" x14ac:dyDescent="0.55000000000000004"/>
    <row r="61" spans="2:7" ht="15" customHeight="1" x14ac:dyDescent="0.55000000000000004"/>
    <row r="62" spans="2:7" ht="15" customHeight="1" x14ac:dyDescent="0.55000000000000004"/>
    <row r="63" spans="2:7" ht="15" customHeight="1" x14ac:dyDescent="0.55000000000000004"/>
    <row r="64" spans="2:7" ht="15" customHeight="1" x14ac:dyDescent="0.55000000000000004"/>
    <row r="65" ht="15" customHeight="1" x14ac:dyDescent="0.55000000000000004"/>
    <row r="66" ht="15" customHeight="1" x14ac:dyDescent="0.55000000000000004"/>
    <row r="67" ht="15" customHeight="1" x14ac:dyDescent="0.55000000000000004"/>
    <row r="68" ht="15" customHeight="1" x14ac:dyDescent="0.55000000000000004"/>
    <row r="69" ht="15" customHeight="1" x14ac:dyDescent="0.55000000000000004"/>
    <row r="70" ht="15" customHeight="1" x14ac:dyDescent="0.55000000000000004"/>
    <row r="71" ht="15" customHeight="1" x14ac:dyDescent="0.55000000000000004"/>
    <row r="72" ht="15" customHeight="1" x14ac:dyDescent="0.55000000000000004"/>
    <row r="73" ht="15" customHeight="1" x14ac:dyDescent="0.55000000000000004"/>
    <row r="74" ht="15" customHeight="1" x14ac:dyDescent="0.55000000000000004"/>
  </sheetData>
  <sheetProtection pivotTables="0"/>
  <protectedRanges>
    <protectedRange sqref="K1:K2" name="AllowEdit_1_2_2"/>
  </protectedRanges>
  <mergeCells count="27">
    <mergeCell ref="B2:S2"/>
    <mergeCell ref="H6:I6"/>
    <mergeCell ref="J6:K6"/>
    <mergeCell ref="M19:M20"/>
    <mergeCell ref="N19:N20"/>
    <mergeCell ref="O19:O20"/>
    <mergeCell ref="O13:O14"/>
    <mergeCell ref="M15:M16"/>
    <mergeCell ref="N15:N16"/>
    <mergeCell ref="O15:O16"/>
    <mergeCell ref="M13:M14"/>
    <mergeCell ref="M17:M18"/>
    <mergeCell ref="N17:N18"/>
    <mergeCell ref="O17:O18"/>
    <mergeCell ref="N13:N14"/>
    <mergeCell ref="M9:M10"/>
    <mergeCell ref="N9:N10"/>
    <mergeCell ref="O9:O10"/>
    <mergeCell ref="M11:M12"/>
    <mergeCell ref="N11:N12"/>
    <mergeCell ref="O11:O12"/>
    <mergeCell ref="H48:I48"/>
    <mergeCell ref="J48:K48"/>
    <mergeCell ref="H34:I34"/>
    <mergeCell ref="J34:K34"/>
    <mergeCell ref="H20:I20"/>
    <mergeCell ref="J20:K20"/>
  </mergeCells>
  <pageMargins left="0.7" right="0.7" top="0.75" bottom="0.75" header="0.3" footer="0.3"/>
  <pageSetup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sheetPr>
  <dimension ref="B1:T60"/>
  <sheetViews>
    <sheetView showGridLines="0" zoomScale="70" zoomScaleNormal="70" workbookViewId="0">
      <selection activeCell="I49" sqref="I49"/>
    </sheetView>
  </sheetViews>
  <sheetFormatPr defaultColWidth="8.8671875" defaultRowHeight="12" x14ac:dyDescent="0.55000000000000004"/>
  <cols>
    <col min="1" max="1" width="2.4765625" customWidth="1"/>
    <col min="2" max="2" width="13.8671875" customWidth="1"/>
    <col min="3" max="3" width="11.8671875" bestFit="1" customWidth="1"/>
    <col min="4" max="4" width="14.73828125" bestFit="1" customWidth="1"/>
    <col min="5" max="5" width="9.8671875" hidden="1" customWidth="1"/>
    <col min="6" max="6" width="8.60546875" hidden="1" customWidth="1"/>
    <col min="7" max="7" width="4.390625" customWidth="1"/>
    <col min="8" max="11" width="12.4765625" customWidth="1"/>
    <col min="12" max="12" width="4.390625" customWidth="1"/>
    <col min="13" max="15" width="20.8671875" customWidth="1"/>
    <col min="16" max="16" width="11" bestFit="1" customWidth="1"/>
    <col min="17" max="17" width="6.12890625" bestFit="1" customWidth="1"/>
  </cols>
  <sheetData>
    <row r="1" spans="2:20" s="12" customFormat="1" ht="40.5" customHeight="1" thickBot="1" x14ac:dyDescent="0.75">
      <c r="B1" s="19"/>
      <c r="C1" s="20"/>
      <c r="D1" s="21"/>
      <c r="E1" s="21"/>
      <c r="F1" s="21"/>
      <c r="G1" s="21"/>
      <c r="H1" s="21"/>
      <c r="I1" s="21"/>
      <c r="J1" s="21"/>
      <c r="K1" s="21"/>
      <c r="L1" s="20"/>
      <c r="M1" s="20"/>
      <c r="N1" s="20"/>
      <c r="O1" s="20"/>
      <c r="P1" s="20"/>
      <c r="Q1" s="20"/>
      <c r="R1" s="20"/>
      <c r="S1" s="20"/>
      <c r="T1" s="19"/>
    </row>
    <row r="2" spans="2:20" s="12" customFormat="1" ht="9" customHeight="1" thickTop="1" x14ac:dyDescent="0.55000000000000004">
      <c r="B2" s="157"/>
      <c r="C2" s="157"/>
      <c r="D2" s="157"/>
      <c r="E2" s="157"/>
      <c r="F2" s="157"/>
      <c r="G2" s="157"/>
      <c r="H2" s="157"/>
      <c r="I2" s="157"/>
      <c r="J2" s="157"/>
      <c r="K2" s="157"/>
      <c r="L2" s="157"/>
      <c r="M2" s="157"/>
      <c r="N2" s="157"/>
      <c r="O2" s="157"/>
      <c r="P2" s="157"/>
      <c r="Q2" s="157"/>
      <c r="R2" s="157"/>
      <c r="S2" s="157"/>
      <c r="T2" s="18"/>
    </row>
    <row r="3" spans="2:20" ht="15" customHeight="1" x14ac:dyDescent="0.55000000000000004"/>
    <row r="4" spans="2:20" ht="15" customHeight="1" x14ac:dyDescent="0.55000000000000004">
      <c r="B4" s="11" t="s">
        <v>102</v>
      </c>
    </row>
    <row r="5" spans="2:20" ht="15" customHeight="1" x14ac:dyDescent="0.55000000000000004">
      <c r="C5" t="s">
        <v>24</v>
      </c>
    </row>
    <row r="6" spans="2:20" x14ac:dyDescent="0.55000000000000004">
      <c r="C6" s="87" t="s">
        <v>27</v>
      </c>
      <c r="D6" s="88" t="s">
        <v>26</v>
      </c>
      <c r="H6" s="158" t="s">
        <v>27</v>
      </c>
      <c r="I6" s="158"/>
      <c r="J6" s="158" t="str">
        <f>D6</f>
        <v>(All)</v>
      </c>
      <c r="K6" s="158"/>
    </row>
    <row r="7" spans="2:20" ht="15" customHeight="1" x14ac:dyDescent="0.55000000000000004"/>
    <row r="8" spans="2:20" ht="15" customHeight="1" x14ac:dyDescent="0.55000000000000004">
      <c r="B8" s="60" t="s">
        <v>28</v>
      </c>
      <c r="C8" s="24" t="s">
        <v>28</v>
      </c>
      <c r="D8" s="24" t="s">
        <v>29</v>
      </c>
    </row>
    <row r="9" spans="2:20" ht="15" customHeight="1" x14ac:dyDescent="0.55000000000000004">
      <c r="B9" s="9" t="str">
        <f>VLOOKUP(C9,Key!$A$44:$B$49,2,FALSE)</f>
        <v>Strongly Agree</v>
      </c>
      <c r="C9" s="80">
        <v>5</v>
      </c>
      <c r="D9" s="10">
        <v>0.22222222222222221</v>
      </c>
      <c r="M9" s="173"/>
      <c r="N9" s="173"/>
      <c r="O9" s="173"/>
    </row>
    <row r="10" spans="2:20" ht="15" customHeight="1" x14ac:dyDescent="0.55000000000000004">
      <c r="B10" s="9" t="str">
        <f>VLOOKUP(C10,Key!$A$44:$B$49,2,FALSE)</f>
        <v>Agree</v>
      </c>
      <c r="C10" s="80">
        <v>4</v>
      </c>
      <c r="D10" s="10">
        <v>0.48412698412698413</v>
      </c>
      <c r="M10" s="173"/>
      <c r="N10" s="173"/>
      <c r="O10" s="173"/>
    </row>
    <row r="11" spans="2:20" ht="15" customHeight="1" x14ac:dyDescent="0.55000000000000004">
      <c r="B11" s="9" t="str">
        <f>VLOOKUP(C11,Key!$A$44:$B$49,2,FALSE)</f>
        <v xml:space="preserve">Neutral </v>
      </c>
      <c r="C11" s="80">
        <v>3</v>
      </c>
      <c r="D11" s="10">
        <v>0.16666666666666666</v>
      </c>
      <c r="M11" s="173"/>
      <c r="N11" s="173"/>
      <c r="O11" s="173"/>
    </row>
    <row r="12" spans="2:20" ht="15" customHeight="1" x14ac:dyDescent="0.55000000000000004">
      <c r="B12" s="9" t="str">
        <f>VLOOKUP(C12,Key!$A$44:$B$49,2,FALSE)</f>
        <v>Disagree</v>
      </c>
      <c r="C12" s="80">
        <v>2</v>
      </c>
      <c r="D12" s="10">
        <v>7.1428571428571425E-2</v>
      </c>
      <c r="M12" s="173"/>
      <c r="N12" s="173"/>
      <c r="O12" s="173"/>
    </row>
    <row r="13" spans="2:20" ht="15" customHeight="1" x14ac:dyDescent="0.55000000000000004">
      <c r="B13" s="9" t="str">
        <f>VLOOKUP(C13,Key!$A$44:$B$49,2,FALSE)</f>
        <v>Strongly Disagree</v>
      </c>
      <c r="C13" s="80">
        <v>1</v>
      </c>
      <c r="D13" s="10">
        <v>0</v>
      </c>
      <c r="G13" s="15"/>
      <c r="M13" s="173"/>
      <c r="N13" s="173"/>
      <c r="O13" s="173"/>
    </row>
    <row r="14" spans="2:20" ht="15" customHeight="1" x14ac:dyDescent="0.55000000000000004">
      <c r="B14" s="9" t="str">
        <f>VLOOKUP(C14,Key!$A$44:$B$49,2,FALSE)</f>
        <v>Not Applicable</v>
      </c>
      <c r="C14" s="80">
        <v>0</v>
      </c>
      <c r="D14" s="10">
        <v>5.5555555555555552E-2</v>
      </c>
      <c r="M14" s="173"/>
      <c r="N14" s="173"/>
      <c r="O14" s="173"/>
    </row>
    <row r="15" spans="2:20" x14ac:dyDescent="0.55000000000000004">
      <c r="C15" s="25" t="s">
        <v>30</v>
      </c>
      <c r="D15" s="25" t="s">
        <v>28</v>
      </c>
      <c r="E15" s="25" t="s">
        <v>31</v>
      </c>
      <c r="F15" s="25" t="s">
        <v>77</v>
      </c>
      <c r="M15" s="173"/>
      <c r="N15" s="173"/>
      <c r="O15" s="173"/>
    </row>
    <row r="16" spans="2:20" ht="15" customHeight="1" x14ac:dyDescent="0.55000000000000004">
      <c r="C16" s="9" t="s">
        <v>74</v>
      </c>
      <c r="D16" s="13" t="e">
        <f>VLOOKUP(F16,Key!A44:B48,2)</f>
        <v>#DIV/0!</v>
      </c>
      <c r="E16" s="13" t="e">
        <f>AVERAGEIF(Table1[In the past year, my district has provided opportunities for me to learn and grow as a district employee. ], "&lt;&gt;0")</f>
        <v>#DIV/0!</v>
      </c>
      <c r="F16" s="13" t="e">
        <f>ROUND(E16, 0.5)</f>
        <v>#DIV/0!</v>
      </c>
      <c r="M16" s="173"/>
      <c r="N16" s="173"/>
      <c r="O16" s="173"/>
    </row>
    <row r="17" spans="2:15" ht="15" customHeight="1" x14ac:dyDescent="0.55000000000000004">
      <c r="M17" s="173"/>
      <c r="N17" s="173"/>
      <c r="O17" s="173"/>
    </row>
    <row r="18" spans="2:15" ht="15" customHeight="1" x14ac:dyDescent="0.55000000000000004">
      <c r="B18" s="11" t="s">
        <v>103</v>
      </c>
      <c r="M18" s="173"/>
      <c r="N18" s="173"/>
      <c r="O18" s="173"/>
    </row>
    <row r="19" spans="2:15" ht="15" customHeight="1" x14ac:dyDescent="0.55000000000000004">
      <c r="C19" t="s">
        <v>33</v>
      </c>
      <c r="H19" s="16"/>
      <c r="I19" s="16"/>
      <c r="J19" s="16"/>
      <c r="K19" s="16"/>
      <c r="M19" s="173"/>
      <c r="N19" s="173"/>
      <c r="O19" s="173"/>
    </row>
    <row r="20" spans="2:15" x14ac:dyDescent="0.55000000000000004">
      <c r="C20" s="22" t="s">
        <v>27</v>
      </c>
      <c r="D20" s="22" t="s">
        <v>26</v>
      </c>
      <c r="H20" s="158" t="s">
        <v>27</v>
      </c>
      <c r="I20" s="158"/>
      <c r="J20" s="158" t="str">
        <f>D20</f>
        <v>(All)</v>
      </c>
      <c r="K20" s="158"/>
      <c r="M20" s="173"/>
      <c r="N20" s="173"/>
      <c r="O20" s="173"/>
    </row>
    <row r="21" spans="2:15" ht="15" customHeight="1" x14ac:dyDescent="0.55000000000000004"/>
    <row r="22" spans="2:15" ht="15" customHeight="1" x14ac:dyDescent="0.55000000000000004">
      <c r="B22" s="60" t="s">
        <v>28</v>
      </c>
      <c r="C22" s="24" t="s">
        <v>28</v>
      </c>
      <c r="D22" s="24" t="s">
        <v>29</v>
      </c>
    </row>
    <row r="23" spans="2:15" ht="15" customHeight="1" x14ac:dyDescent="0.55000000000000004">
      <c r="B23" s="9" t="str">
        <f>VLOOKUP(C23,Key!$A$44:$B$49,2,FALSE)</f>
        <v>Strongly Agree</v>
      </c>
      <c r="C23" s="80">
        <v>5</v>
      </c>
      <c r="D23" s="10">
        <v>0.47619047619047616</v>
      </c>
    </row>
    <row r="24" spans="2:15" ht="15" customHeight="1" x14ac:dyDescent="0.55000000000000004">
      <c r="B24" s="9" t="str">
        <f>VLOOKUP(C24,Key!$A$44:$B$49,2,FALSE)</f>
        <v>Agree</v>
      </c>
      <c r="C24" s="80">
        <v>4</v>
      </c>
      <c r="D24" s="10">
        <v>0.2857142857142857</v>
      </c>
    </row>
    <row r="25" spans="2:15" ht="15" customHeight="1" x14ac:dyDescent="0.55000000000000004">
      <c r="B25" s="9" t="str">
        <f>VLOOKUP(C25,Key!$A$44:$B$49,2,FALSE)</f>
        <v xml:space="preserve">Neutral </v>
      </c>
      <c r="C25" s="80">
        <v>3</v>
      </c>
      <c r="D25" s="10">
        <v>0.1984126984126984</v>
      </c>
    </row>
    <row r="26" spans="2:15" ht="15" customHeight="1" x14ac:dyDescent="0.55000000000000004">
      <c r="B26" s="9" t="str">
        <f>VLOOKUP(C26,Key!$A$44:$B$49,2,FALSE)</f>
        <v>Disagree</v>
      </c>
      <c r="C26" s="80">
        <v>2</v>
      </c>
      <c r="D26" s="10">
        <v>3.1746031746031744E-2</v>
      </c>
    </row>
    <row r="27" spans="2:15" ht="15" customHeight="1" x14ac:dyDescent="0.55000000000000004">
      <c r="B27" s="9" t="str">
        <f>VLOOKUP(C27,Key!$A$44:$B$49,2,FALSE)</f>
        <v>Strongly Disagree</v>
      </c>
      <c r="C27" s="80">
        <v>1</v>
      </c>
      <c r="D27" s="10">
        <v>0</v>
      </c>
      <c r="G27" s="15"/>
    </row>
    <row r="28" spans="2:15" ht="15" customHeight="1" x14ac:dyDescent="0.55000000000000004">
      <c r="B28" s="9" t="str">
        <f>VLOOKUP(C28,Key!$A$44:$B$49,2,FALSE)</f>
        <v>Not Applicable</v>
      </c>
      <c r="C28" s="80">
        <v>0</v>
      </c>
      <c r="D28" s="10">
        <v>7.9365079365079361E-3</v>
      </c>
      <c r="M28" s="173"/>
      <c r="N28" s="173"/>
      <c r="O28" s="173"/>
    </row>
    <row r="29" spans="2:15" x14ac:dyDescent="0.55000000000000004">
      <c r="C29" s="25" t="s">
        <v>30</v>
      </c>
      <c r="D29" s="25" t="s">
        <v>28</v>
      </c>
      <c r="E29" s="25" t="s">
        <v>31</v>
      </c>
      <c r="F29" s="25" t="s">
        <v>77</v>
      </c>
      <c r="M29" s="173"/>
      <c r="N29" s="173"/>
      <c r="O29" s="173"/>
    </row>
    <row r="30" spans="2:15" ht="15" customHeight="1" x14ac:dyDescent="0.55000000000000004">
      <c r="C30" s="9" t="s">
        <v>74</v>
      </c>
      <c r="D30" s="13" t="e">
        <f>VLOOKUP(F30,Key!A44:B48,2)</f>
        <v>#DIV/0!</v>
      </c>
      <c r="E30" s="13" t="e">
        <f>AVERAGEIF(Table1[My direct supervisor supports my career aspirations and goals.], "&lt;&gt;0")</f>
        <v>#DIV/0!</v>
      </c>
      <c r="F30" s="13" t="e">
        <f>ROUND(E30, 0.5)</f>
        <v>#DIV/0!</v>
      </c>
      <c r="G30" s="14"/>
      <c r="M30" s="173"/>
      <c r="N30" s="173"/>
      <c r="O30" s="173"/>
    </row>
    <row r="31" spans="2:15" ht="15" customHeight="1" x14ac:dyDescent="0.55000000000000004">
      <c r="M31" s="173"/>
      <c r="N31" s="173"/>
      <c r="O31" s="173"/>
    </row>
    <row r="32" spans="2:15" ht="15" customHeight="1" x14ac:dyDescent="0.55000000000000004">
      <c r="B32" s="11" t="s">
        <v>49</v>
      </c>
      <c r="M32" s="173"/>
      <c r="N32" s="173"/>
      <c r="O32" s="173"/>
    </row>
    <row r="33" spans="2:15" ht="15" customHeight="1" x14ac:dyDescent="0.55000000000000004">
      <c r="B33" s="11"/>
      <c r="C33" t="s">
        <v>33</v>
      </c>
      <c r="H33" s="16"/>
      <c r="I33" s="16"/>
      <c r="J33" s="16"/>
      <c r="K33" s="16"/>
      <c r="M33" s="173"/>
      <c r="N33" s="173"/>
      <c r="O33" s="173"/>
    </row>
    <row r="34" spans="2:15" x14ac:dyDescent="0.55000000000000004">
      <c r="C34" s="29" t="s">
        <v>27</v>
      </c>
      <c r="D34" s="29" t="s">
        <v>26</v>
      </c>
      <c r="H34" s="158" t="s">
        <v>27</v>
      </c>
      <c r="I34" s="158"/>
      <c r="J34" s="158" t="str">
        <f>D34</f>
        <v>(All)</v>
      </c>
      <c r="K34" s="158"/>
      <c r="M34" s="173"/>
      <c r="N34" s="173"/>
      <c r="O34" s="173"/>
    </row>
    <row r="35" spans="2:15" ht="15" customHeight="1" x14ac:dyDescent="0.55000000000000004">
      <c r="M35" s="173"/>
      <c r="N35" s="173"/>
      <c r="O35" s="173"/>
    </row>
    <row r="36" spans="2:15" ht="15" customHeight="1" x14ac:dyDescent="0.55000000000000004">
      <c r="B36" s="60" t="s">
        <v>28</v>
      </c>
      <c r="C36" s="23" t="s">
        <v>28</v>
      </c>
      <c r="D36" s="23" t="s">
        <v>29</v>
      </c>
      <c r="M36" s="173"/>
      <c r="N36" s="173"/>
      <c r="O36" s="173"/>
    </row>
    <row r="37" spans="2:15" ht="15" customHeight="1" x14ac:dyDescent="0.55000000000000004">
      <c r="B37" s="9" t="str">
        <f>VLOOKUP(C37,Key!$A$44:$B$49,2,FALSE)</f>
        <v>Strongly Agree</v>
      </c>
      <c r="C37" s="9">
        <v>5</v>
      </c>
      <c r="D37" s="10">
        <v>0.11904761904761904</v>
      </c>
      <c r="M37" s="173"/>
      <c r="N37" s="173"/>
      <c r="O37" s="173"/>
    </row>
    <row r="38" spans="2:15" ht="15" customHeight="1" x14ac:dyDescent="0.55000000000000004">
      <c r="B38" s="9" t="str">
        <f>VLOOKUP(C38,Key!$A$44:$B$49,2,FALSE)</f>
        <v>Agree</v>
      </c>
      <c r="C38" s="9">
        <v>4</v>
      </c>
      <c r="D38" s="10">
        <v>0.27777777777777779</v>
      </c>
      <c r="M38" s="173"/>
      <c r="N38" s="173"/>
      <c r="O38" s="173"/>
    </row>
    <row r="39" spans="2:15" ht="15" customHeight="1" x14ac:dyDescent="0.55000000000000004">
      <c r="B39" s="9" t="str">
        <f>VLOOKUP(C39,Key!$A$44:$B$49,2,FALSE)</f>
        <v xml:space="preserve">Neutral </v>
      </c>
      <c r="C39" s="9">
        <v>3</v>
      </c>
      <c r="D39" s="10">
        <v>0.34126984126984128</v>
      </c>
      <c r="M39" s="173"/>
      <c r="N39" s="173"/>
      <c r="O39" s="173"/>
    </row>
    <row r="40" spans="2:15" ht="15" customHeight="1" x14ac:dyDescent="0.55000000000000004">
      <c r="B40" s="9" t="str">
        <f>VLOOKUP(C40,Key!$A$44:$B$49,2,FALSE)</f>
        <v>Disagree</v>
      </c>
      <c r="C40" s="9">
        <v>2</v>
      </c>
      <c r="D40" s="10">
        <v>0.15873015873015872</v>
      </c>
    </row>
    <row r="41" spans="2:15" ht="15" customHeight="1" x14ac:dyDescent="0.55000000000000004">
      <c r="B41" s="9" t="str">
        <f>VLOOKUP(C41,Key!$A$44:$B$49,2,FALSE)</f>
        <v>Strongly Disagree</v>
      </c>
      <c r="C41" s="9">
        <v>1</v>
      </c>
      <c r="D41" s="10">
        <v>3.968253968253968E-2</v>
      </c>
      <c r="G41" s="15"/>
    </row>
    <row r="42" spans="2:15" ht="15" customHeight="1" x14ac:dyDescent="0.55000000000000004">
      <c r="B42" s="9" t="str">
        <f>VLOOKUP(C42,Key!$A$44:$B$49,2,FALSE)</f>
        <v>Not Applicable</v>
      </c>
      <c r="C42" s="9">
        <v>0</v>
      </c>
      <c r="D42" s="10">
        <v>6.3492063492063489E-2</v>
      </c>
    </row>
    <row r="43" spans="2:15" x14ac:dyDescent="0.55000000000000004">
      <c r="C43" s="25" t="s">
        <v>30</v>
      </c>
      <c r="D43" s="25" t="s">
        <v>28</v>
      </c>
      <c r="E43" s="25" t="s">
        <v>31</v>
      </c>
      <c r="F43" s="25" t="s">
        <v>77</v>
      </c>
    </row>
    <row r="44" spans="2:15" ht="15" customHeight="1" x14ac:dyDescent="0.55000000000000004">
      <c r="C44" s="9" t="s">
        <v>74</v>
      </c>
      <c r="D44" s="13" t="e">
        <f>VLOOKUP(F44,Key!A44:B48,2)</f>
        <v>#DIV/0!</v>
      </c>
      <c r="E44" s="13" t="e">
        <f>AVERAGEIF(Table1[I see a path for professional advancement in my district.], "&lt;&gt;0")</f>
        <v>#DIV/0!</v>
      </c>
      <c r="F44" s="13" t="e">
        <f>ROUND(E44, 0.5)</f>
        <v>#DIV/0!</v>
      </c>
      <c r="G44" s="14"/>
    </row>
    <row r="45" spans="2:15" ht="15" customHeight="1" x14ac:dyDescent="0.55000000000000004"/>
    <row r="46" spans="2:15" ht="15" customHeight="1" x14ac:dyDescent="0.55000000000000004"/>
    <row r="47" spans="2:15" ht="15" customHeight="1" x14ac:dyDescent="0.55000000000000004"/>
    <row r="48" spans="2:15" ht="15" customHeight="1" x14ac:dyDescent="0.55000000000000004"/>
    <row r="49" ht="15" customHeight="1" x14ac:dyDescent="0.55000000000000004"/>
    <row r="50" ht="15" customHeight="1" x14ac:dyDescent="0.55000000000000004"/>
    <row r="51" ht="15" customHeight="1" x14ac:dyDescent="0.55000000000000004"/>
    <row r="52" ht="15" customHeight="1" x14ac:dyDescent="0.55000000000000004"/>
    <row r="53" ht="15" customHeight="1" x14ac:dyDescent="0.55000000000000004"/>
    <row r="54" ht="15" customHeight="1" x14ac:dyDescent="0.55000000000000004"/>
    <row r="55" ht="15" customHeight="1" x14ac:dyDescent="0.55000000000000004"/>
    <row r="56" ht="15" customHeight="1" x14ac:dyDescent="0.55000000000000004"/>
    <row r="57" ht="15" customHeight="1" x14ac:dyDescent="0.55000000000000004"/>
    <row r="58" ht="15" customHeight="1" x14ac:dyDescent="0.55000000000000004"/>
    <row r="59" ht="15" customHeight="1" x14ac:dyDescent="0.55000000000000004"/>
    <row r="60" ht="15" customHeight="1" x14ac:dyDescent="0.55000000000000004"/>
  </sheetData>
  <sheetProtection pivotTables="0"/>
  <protectedRanges>
    <protectedRange sqref="K1:K2" name="AllowEdit_1_2_2"/>
  </protectedRanges>
  <mergeCells count="43">
    <mergeCell ref="M38:M39"/>
    <mergeCell ref="N38:N39"/>
    <mergeCell ref="O38:O39"/>
    <mergeCell ref="N34:N35"/>
    <mergeCell ref="O34:O35"/>
    <mergeCell ref="M36:M37"/>
    <mergeCell ref="N36:N37"/>
    <mergeCell ref="O36:O37"/>
    <mergeCell ref="N30:N31"/>
    <mergeCell ref="O30:O31"/>
    <mergeCell ref="M32:M33"/>
    <mergeCell ref="N32:N33"/>
    <mergeCell ref="O32:O33"/>
    <mergeCell ref="B2:S2"/>
    <mergeCell ref="H6:I6"/>
    <mergeCell ref="J6:K6"/>
    <mergeCell ref="M28:M29"/>
    <mergeCell ref="N28:N29"/>
    <mergeCell ref="O28:O29"/>
    <mergeCell ref="N13:N14"/>
    <mergeCell ref="O13:O14"/>
    <mergeCell ref="M15:M16"/>
    <mergeCell ref="N15:N16"/>
    <mergeCell ref="M19:M20"/>
    <mergeCell ref="N19:N20"/>
    <mergeCell ref="O19:O20"/>
    <mergeCell ref="O15:O16"/>
    <mergeCell ref="M17:M18"/>
    <mergeCell ref="N17:N18"/>
    <mergeCell ref="O17:O18"/>
    <mergeCell ref="N9:N10"/>
    <mergeCell ref="O9:O10"/>
    <mergeCell ref="M11:M12"/>
    <mergeCell ref="N11:N12"/>
    <mergeCell ref="O11:O12"/>
    <mergeCell ref="H34:I34"/>
    <mergeCell ref="J34:K34"/>
    <mergeCell ref="H20:I20"/>
    <mergeCell ref="J20:K20"/>
    <mergeCell ref="M9:M10"/>
    <mergeCell ref="M13:M14"/>
    <mergeCell ref="M30:M31"/>
    <mergeCell ref="M34:M35"/>
  </mergeCell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Overview</vt:lpstr>
      <vt:lpstr>Measurement and Progress</vt:lpstr>
      <vt:lpstr>Personal Safety and Belonging</vt:lpstr>
      <vt:lpstr>Time and Resources</vt:lpstr>
      <vt:lpstr>Leadership Trust and Values</vt:lpstr>
      <vt:lpstr>Ownership and Input</vt:lpstr>
      <vt:lpstr>Recognition and Value</vt:lpstr>
      <vt:lpstr>Professional Growth</vt:lpstr>
      <vt:lpstr>Data-Response</vt:lpstr>
      <vt:lpstr>Data-Numerical</vt:lpstr>
      <vt:lpstr>Key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2017-11-03T21:29:07Z</dcterms:created>
  <dcterms:modified xsi:type="dcterms:W3CDTF">2024-01-22T16:23:31Z</dcterms:modified>
  <cp:category/>
  <cp:contentStatus/>
</cp:coreProperties>
</file>