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pivotTables/pivotTable1.xml" ContentType="application/vnd.openxmlformats-officedocument.spreadsheetml.pivotTable+xml"/>
  <Override PartName="/xl/pivotTables/pivotTable2.xml" ContentType="application/vnd.openxmlformats-officedocument.spreadsheetml.pivotTable+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theme/themeOverride1.xml" ContentType="application/vnd.openxmlformats-officedocument.themeOverrid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theme/themeOverride2.xml" ContentType="application/vnd.openxmlformats-officedocument.themeOverrid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drawings/drawing4.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theme/themeOverride3.xml" ContentType="application/vnd.openxmlformats-officedocument.themeOverrid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theme/themeOverride4.xml" ContentType="application/vnd.openxmlformats-officedocument.themeOverrid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theme/themeOverride5.xml" ContentType="application/vnd.openxmlformats-officedocument.themeOverrid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theme/themeOverride6.xml" ContentType="application/vnd.openxmlformats-officedocument.themeOverrid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drawings/drawing5.xml" ContentType="application/vnd.openxmlformats-officedocument.drawing+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theme/themeOverride7.xml" ContentType="application/vnd.openxmlformats-officedocument.themeOverrid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theme/themeOverride8.xml" ContentType="application/vnd.openxmlformats-officedocument.themeOverrid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theme/themeOverride9.xml" ContentType="application/vnd.openxmlformats-officedocument.themeOverride+xml"/>
  <Override PartName="/xl/pivotTables/pivotTable10.xml" ContentType="application/vnd.openxmlformats-officedocument.spreadsheetml.pivotTable+xml"/>
  <Override PartName="/xl/pivotTables/pivotTable11.xml" ContentType="application/vnd.openxmlformats-officedocument.spreadsheetml.pivotTable+xml"/>
  <Override PartName="/xl/pivotTables/pivotTable12.xml" ContentType="application/vnd.openxmlformats-officedocument.spreadsheetml.pivotTable+xml"/>
  <Override PartName="/xl/drawings/drawing6.xml" ContentType="application/vnd.openxmlformats-officedocument.drawing+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theme/themeOverride10.xml" ContentType="application/vnd.openxmlformats-officedocument.themeOverrid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theme/themeOverride11.xml" ContentType="application/vnd.openxmlformats-officedocument.themeOverrid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theme/themeOverride12.xml" ContentType="application/vnd.openxmlformats-officedocument.themeOverride+xml"/>
  <Override PartName="/xl/pivotTables/pivotTable13.xml" ContentType="application/vnd.openxmlformats-officedocument.spreadsheetml.pivotTable+xml"/>
  <Override PartName="/xl/pivotTables/pivotTable14.xml" ContentType="application/vnd.openxmlformats-officedocument.spreadsheetml.pivotTable+xml"/>
  <Override PartName="/xl/pivotTables/pivotTable15.xml" ContentType="application/vnd.openxmlformats-officedocument.spreadsheetml.pivotTable+xml"/>
  <Override PartName="/xl/drawings/drawing7.xml" ContentType="application/vnd.openxmlformats-officedocument.drawing+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theme/themeOverride13.xml" ContentType="application/vnd.openxmlformats-officedocument.themeOverrid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theme/themeOverride14.xml" ContentType="application/vnd.openxmlformats-officedocument.themeOverrid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theme/themeOverride15.xml" ContentType="application/vnd.openxmlformats-officedocument.themeOverride+xml"/>
  <Override PartName="/xl/pivotTables/pivotTable16.xml" ContentType="application/vnd.openxmlformats-officedocument.spreadsheetml.pivotTable+xml"/>
  <Override PartName="/xl/pivotTables/pivotTable17.xml" ContentType="application/vnd.openxmlformats-officedocument.spreadsheetml.pivotTable+xml"/>
  <Override PartName="/xl/pivotTables/pivotTable18.xml" ContentType="application/vnd.openxmlformats-officedocument.spreadsheetml.pivotTable+xml"/>
  <Override PartName="/xl/drawings/drawing8.xml" ContentType="application/vnd.openxmlformats-officedocument.drawing+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theme/themeOverride16.xml" ContentType="application/vnd.openxmlformats-officedocument.themeOverrid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theme/themeOverride17.xml" ContentType="application/vnd.openxmlformats-officedocument.themeOverrid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theme/themeOverride18.xml" ContentType="application/vnd.openxmlformats-officedocument.themeOverride+xml"/>
  <Override PartName="/xl/pivotTables/pivotTable19.xml" ContentType="application/vnd.openxmlformats-officedocument.spreadsheetml.pivotTable+xml"/>
  <Override PartName="/xl/pivotTables/pivotTable20.xml" ContentType="application/vnd.openxmlformats-officedocument.spreadsheetml.pivotTable+xml"/>
  <Override PartName="/xl/pivotTables/pivotTable21.xml" ContentType="application/vnd.openxmlformats-officedocument.spreadsheetml.pivotTable+xml"/>
  <Override PartName="/xl/drawings/drawing9.xml" ContentType="application/vnd.openxmlformats-officedocument.drawing+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theme/themeOverride19.xml" ContentType="application/vnd.openxmlformats-officedocument.themeOverrid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theme/themeOverride20.xml" ContentType="application/vnd.openxmlformats-officedocument.themeOverrid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theme/themeOverride21.xml" ContentType="application/vnd.openxmlformats-officedocument.themeOverride+xml"/>
  <Override PartName="/xl/tables/table4.xml" ContentType="application/vnd.openxmlformats-officedocument.spreadsheetml.table+xml"/>
  <Override PartName="/xl/tables/table5.xml" ContentType="application/vnd.openxmlformats-officedocument.spreadsheetml.table+xml"/>
  <Override PartName="/xl/drawings/drawing1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126"/>
  <workbookPr filterPrivacy="1" codeName="ThisWorkbook" hidePivotFieldList="1" autoCompressPictures="0"/>
  <xr:revisionPtr revIDLastSave="0" documentId="8_{0D2B05A2-691A-4EB1-AEE2-04047B6C4E29}" xr6:coauthVersionLast="47" xr6:coauthVersionMax="47" xr10:uidLastSave="{00000000-0000-0000-0000-000000000000}"/>
  <bookViews>
    <workbookView xWindow="-90" yWindow="-90" windowWidth="19380" windowHeight="11580" tabRatio="821" firstSheet="1" activeTab="1" xr2:uid="{00000000-000D-0000-FFFF-FFFF00000000}"/>
  </bookViews>
  <sheets>
    <sheet name="Instructions" sheetId="71" r:id="rId1"/>
    <sheet name="Overview" sheetId="60" r:id="rId2"/>
    <sheet name="Measurement and Progress" sheetId="63" r:id="rId3"/>
    <sheet name="Personal Safety and Belonging" sheetId="52" r:id="rId4"/>
    <sheet name="Professional Growth" sheetId="57" r:id="rId5"/>
    <sheet name="Time and Resources" sheetId="53" r:id="rId6"/>
    <sheet name="Leadership Trust and Values" sheetId="54" r:id="rId7"/>
    <sheet name="Ownership and Input" sheetId="55" r:id="rId8"/>
    <sheet name="Recognition and Value" sheetId="56" r:id="rId9"/>
    <sheet name="Data-Response" sheetId="69" r:id="rId10"/>
    <sheet name="Data-Numerical" sheetId="23" r:id="rId11"/>
    <sheet name="Key" sheetId="22" r:id="rId12"/>
  </sheets>
  <definedNames>
    <definedName name="_xlnm._FilterDatabase" localSheetId="1" hidden="1">Overview!$B$11:$C$17</definedName>
  </definedNames>
  <calcPr calcId="191029"/>
  <pivotCaches>
    <pivotCache cacheId="0" r:id="rId13"/>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C43" i="60" l="1"/>
  <c r="C42" i="60"/>
  <c r="C15" i="60"/>
  <c r="C17" i="60"/>
  <c r="E50" i="52"/>
  <c r="F50" i="52" s="1"/>
  <c r="D50" i="52" s="1"/>
  <c r="B48" i="52"/>
  <c r="B47" i="52"/>
  <c r="B46" i="52"/>
  <c r="B45" i="52"/>
  <c r="B44" i="52"/>
  <c r="B43" i="52"/>
  <c r="C14" i="60"/>
  <c r="C13" i="60"/>
  <c r="C16" i="60"/>
  <c r="C12" i="60"/>
  <c r="C24" i="60"/>
  <c r="C32" i="60"/>
  <c r="C27" i="60"/>
  <c r="C23" i="60"/>
  <c r="C28" i="60"/>
  <c r="C34" i="60"/>
  <c r="C41" i="60"/>
  <c r="E38" i="56"/>
  <c r="E26" i="56"/>
  <c r="E26" i="63"/>
  <c r="E38" i="54"/>
  <c r="C29" i="60"/>
  <c r="C25" i="60"/>
  <c r="C30" i="60"/>
  <c r="C35" i="60"/>
  <c r="C39" i="60"/>
  <c r="C38" i="60"/>
  <c r="C26" i="60"/>
  <c r="C40" i="60"/>
  <c r="C36" i="60"/>
  <c r="C37" i="60"/>
  <c r="C31" i="60"/>
  <c r="C33" i="60"/>
  <c r="E14" i="63"/>
  <c r="B20" i="63"/>
  <c r="B21" i="63"/>
  <c r="B22" i="63"/>
  <c r="B23" i="63"/>
  <c r="B24" i="63"/>
  <c r="B19" i="63"/>
  <c r="B8" i="63"/>
  <c r="B9" i="63"/>
  <c r="B10" i="63"/>
  <c r="B11" i="63"/>
  <c r="B12" i="63"/>
  <c r="B7" i="63"/>
  <c r="V4" i="69"/>
  <c r="V5" i="69"/>
  <c r="V6" i="69"/>
  <c r="V7" i="69"/>
  <c r="V8" i="69"/>
  <c r="V9" i="69"/>
  <c r="V10" i="69"/>
  <c r="V11" i="69"/>
  <c r="V12" i="69"/>
  <c r="V13" i="69"/>
  <c r="V14" i="69"/>
  <c r="V15" i="69"/>
  <c r="V16" i="69"/>
  <c r="V17" i="69"/>
  <c r="V18" i="69"/>
  <c r="V19" i="69"/>
  <c r="V20" i="69"/>
  <c r="V21" i="69"/>
  <c r="V22" i="69"/>
  <c r="V23" i="69"/>
  <c r="V24" i="69"/>
  <c r="V25" i="69"/>
  <c r="V26" i="69"/>
  <c r="V27" i="69"/>
  <c r="V28" i="69"/>
  <c r="V29" i="69"/>
  <c r="V30" i="69"/>
  <c r="V31" i="69"/>
  <c r="V32" i="69"/>
  <c r="V33" i="69"/>
  <c r="V34" i="69"/>
  <c r="V35" i="69"/>
  <c r="V36" i="69"/>
  <c r="V37" i="69"/>
  <c r="V38" i="69"/>
  <c r="V39" i="69"/>
  <c r="V40" i="69"/>
  <c r="V41" i="69"/>
  <c r="V42" i="69"/>
  <c r="V43" i="69"/>
  <c r="V44" i="69"/>
  <c r="V45" i="69"/>
  <c r="V46" i="69"/>
  <c r="V47" i="69"/>
  <c r="V48" i="69"/>
  <c r="V49" i="69"/>
  <c r="V50" i="69"/>
  <c r="V51" i="69"/>
  <c r="V52" i="69"/>
  <c r="V53" i="69"/>
  <c r="V54" i="69"/>
  <c r="V55" i="69"/>
  <c r="V56" i="69"/>
  <c r="V57" i="69"/>
  <c r="V58" i="69"/>
  <c r="V59" i="69"/>
  <c r="V60" i="69"/>
  <c r="V61" i="69"/>
  <c r="V62" i="69"/>
  <c r="V63" i="69"/>
  <c r="V64" i="69"/>
  <c r="V65" i="69"/>
  <c r="V66" i="69"/>
  <c r="V67" i="69"/>
  <c r="V68" i="69"/>
  <c r="V69" i="69"/>
  <c r="V70" i="69"/>
  <c r="V71" i="69"/>
  <c r="V72" i="69"/>
  <c r="V73" i="69"/>
  <c r="V74" i="69"/>
  <c r="V75" i="69"/>
  <c r="V76" i="69"/>
  <c r="V77" i="69"/>
  <c r="V78" i="69"/>
  <c r="V79" i="69"/>
  <c r="V80" i="69"/>
  <c r="V81" i="69"/>
  <c r="V82" i="69"/>
  <c r="V83" i="69"/>
  <c r="V84" i="69"/>
  <c r="V85" i="69"/>
  <c r="V86" i="69"/>
  <c r="V87" i="69"/>
  <c r="V88" i="69"/>
  <c r="V89" i="69"/>
  <c r="V90" i="69"/>
  <c r="V91" i="69"/>
  <c r="V92" i="69"/>
  <c r="V93" i="69"/>
  <c r="V94" i="69"/>
  <c r="V95" i="69"/>
  <c r="V96" i="69"/>
  <c r="V97" i="69"/>
  <c r="V98" i="69"/>
  <c r="V99" i="69"/>
  <c r="V100" i="69"/>
  <c r="V101" i="69"/>
  <c r="V102" i="69"/>
  <c r="V103" i="69"/>
  <c r="V104" i="69"/>
  <c r="V105" i="69"/>
  <c r="V106" i="69"/>
  <c r="V107" i="69"/>
  <c r="V108" i="69"/>
  <c r="V109" i="69"/>
  <c r="V110" i="69"/>
  <c r="V111" i="69"/>
  <c r="V112" i="69"/>
  <c r="V113" i="69"/>
  <c r="V114" i="69"/>
  <c r="V115" i="69"/>
  <c r="V116" i="69"/>
  <c r="V117" i="69"/>
  <c r="V118" i="69"/>
  <c r="V119" i="69"/>
  <c r="V120" i="69"/>
  <c r="V121" i="69"/>
  <c r="V122" i="69"/>
  <c r="V123" i="69"/>
  <c r="V124" i="69"/>
  <c r="V125" i="69"/>
  <c r="V126" i="69"/>
  <c r="V127" i="69"/>
  <c r="V128" i="69"/>
  <c r="V129" i="69"/>
  <c r="V130" i="69"/>
  <c r="V131" i="69"/>
  <c r="V132" i="69"/>
  <c r="V133" i="69"/>
  <c r="V134" i="69"/>
  <c r="V135" i="69"/>
  <c r="V136" i="69"/>
  <c r="V137" i="69"/>
  <c r="V138" i="69"/>
  <c r="V139" i="69"/>
  <c r="V140" i="69"/>
  <c r="V141" i="69"/>
  <c r="V142" i="69"/>
  <c r="V143" i="69"/>
  <c r="V144" i="69"/>
  <c r="V145" i="69"/>
  <c r="V146" i="69"/>
  <c r="V147" i="69"/>
  <c r="V148" i="69"/>
  <c r="V149" i="69"/>
  <c r="V150" i="69"/>
  <c r="V151" i="69"/>
  <c r="V152" i="69"/>
  <c r="V153" i="69"/>
  <c r="V154" i="69"/>
  <c r="V155" i="69"/>
  <c r="V156" i="69"/>
  <c r="V157" i="69"/>
  <c r="V158" i="69"/>
  <c r="V159" i="69"/>
  <c r="V160" i="69"/>
  <c r="V161" i="69"/>
  <c r="V162" i="69"/>
  <c r="V163" i="69"/>
  <c r="V164" i="69"/>
  <c r="V165" i="69"/>
  <c r="V166" i="69"/>
  <c r="V167" i="69"/>
  <c r="V168" i="69"/>
  <c r="V169" i="69"/>
  <c r="V170" i="69"/>
  <c r="V171" i="69"/>
  <c r="V172" i="69"/>
  <c r="V173" i="69"/>
  <c r="V174" i="69"/>
  <c r="V175" i="69"/>
  <c r="V176" i="69"/>
  <c r="V177" i="69"/>
  <c r="V178" i="69"/>
  <c r="V179" i="69"/>
  <c r="V180" i="69"/>
  <c r="V181" i="69"/>
  <c r="V182" i="69"/>
  <c r="V183" i="69"/>
  <c r="V184" i="69"/>
  <c r="V185" i="69"/>
  <c r="V186" i="69"/>
  <c r="V187" i="69"/>
  <c r="V188" i="69"/>
  <c r="V189" i="69"/>
  <c r="V190" i="69"/>
  <c r="V191" i="69"/>
  <c r="V192" i="69"/>
  <c r="V193" i="69"/>
  <c r="V194" i="69"/>
  <c r="V195" i="69"/>
  <c r="V196" i="69"/>
  <c r="V197" i="69"/>
  <c r="V198" i="69"/>
  <c r="V199" i="69"/>
  <c r="V200" i="69"/>
  <c r="V201" i="69"/>
  <c r="V202" i="69"/>
  <c r="U4" i="69"/>
  <c r="U5" i="69"/>
  <c r="U6" i="69"/>
  <c r="U7" i="69"/>
  <c r="U8" i="69"/>
  <c r="U9" i="69"/>
  <c r="U10" i="69"/>
  <c r="U11" i="69"/>
  <c r="U12" i="69"/>
  <c r="U13" i="69"/>
  <c r="U14" i="69"/>
  <c r="U15" i="69"/>
  <c r="U16" i="69"/>
  <c r="U17" i="69"/>
  <c r="U18" i="69"/>
  <c r="U19" i="69"/>
  <c r="U20" i="69"/>
  <c r="U21" i="69"/>
  <c r="U22" i="69"/>
  <c r="U23" i="69"/>
  <c r="U24" i="69"/>
  <c r="U25" i="69"/>
  <c r="U26" i="69"/>
  <c r="U27" i="69"/>
  <c r="U28" i="69"/>
  <c r="U29" i="69"/>
  <c r="U30" i="69"/>
  <c r="U31" i="69"/>
  <c r="U32" i="69"/>
  <c r="U33" i="69"/>
  <c r="U34" i="69"/>
  <c r="U35" i="69"/>
  <c r="U36" i="69"/>
  <c r="U37" i="69"/>
  <c r="U38" i="69"/>
  <c r="U39" i="69"/>
  <c r="U40" i="69"/>
  <c r="U41" i="69"/>
  <c r="U42" i="69"/>
  <c r="U43" i="69"/>
  <c r="U44" i="69"/>
  <c r="U45" i="69"/>
  <c r="U46" i="69"/>
  <c r="U47" i="69"/>
  <c r="U48" i="69"/>
  <c r="U49" i="69"/>
  <c r="U50" i="69"/>
  <c r="U51" i="69"/>
  <c r="U52" i="69"/>
  <c r="U53" i="69"/>
  <c r="U54" i="69"/>
  <c r="U55" i="69"/>
  <c r="U56" i="69"/>
  <c r="U57" i="69"/>
  <c r="U58" i="69"/>
  <c r="U59" i="69"/>
  <c r="U60" i="69"/>
  <c r="U61" i="69"/>
  <c r="U62" i="69"/>
  <c r="U63" i="69"/>
  <c r="U64" i="69"/>
  <c r="U65" i="69"/>
  <c r="U66" i="69"/>
  <c r="U67" i="69"/>
  <c r="U68" i="69"/>
  <c r="U69" i="69"/>
  <c r="U70" i="69"/>
  <c r="U71" i="69"/>
  <c r="U72" i="69"/>
  <c r="U73" i="69"/>
  <c r="U74" i="69"/>
  <c r="U75" i="69"/>
  <c r="U76" i="69"/>
  <c r="U77" i="69"/>
  <c r="U78" i="69"/>
  <c r="U79" i="69"/>
  <c r="U80" i="69"/>
  <c r="U81" i="69"/>
  <c r="U82" i="69"/>
  <c r="U83" i="69"/>
  <c r="U84" i="69"/>
  <c r="U85" i="69"/>
  <c r="U86" i="69"/>
  <c r="U87" i="69"/>
  <c r="U88" i="69"/>
  <c r="U89" i="69"/>
  <c r="U90" i="69"/>
  <c r="U91" i="69"/>
  <c r="U92" i="69"/>
  <c r="U93" i="69"/>
  <c r="U94" i="69"/>
  <c r="U95" i="69"/>
  <c r="U96" i="69"/>
  <c r="U97" i="69"/>
  <c r="U98" i="69"/>
  <c r="U99" i="69"/>
  <c r="U100" i="69"/>
  <c r="U101" i="69"/>
  <c r="U102" i="69"/>
  <c r="U103" i="69"/>
  <c r="U104" i="69"/>
  <c r="U105" i="69"/>
  <c r="U106" i="69"/>
  <c r="U107" i="69"/>
  <c r="U108" i="69"/>
  <c r="U109" i="69"/>
  <c r="U110" i="69"/>
  <c r="U111" i="69"/>
  <c r="U112" i="69"/>
  <c r="U113" i="69"/>
  <c r="U114" i="69"/>
  <c r="U115" i="69"/>
  <c r="U116" i="69"/>
  <c r="U117" i="69"/>
  <c r="U118" i="69"/>
  <c r="U119" i="69"/>
  <c r="U120" i="69"/>
  <c r="U121" i="69"/>
  <c r="U122" i="69"/>
  <c r="U123" i="69"/>
  <c r="U124" i="69"/>
  <c r="U125" i="69"/>
  <c r="U126" i="69"/>
  <c r="U127" i="69"/>
  <c r="U128" i="69"/>
  <c r="U129" i="69"/>
  <c r="U130" i="69"/>
  <c r="U131" i="69"/>
  <c r="U132" i="69"/>
  <c r="U133" i="69"/>
  <c r="U134" i="69"/>
  <c r="U135" i="69"/>
  <c r="U136" i="69"/>
  <c r="U137" i="69"/>
  <c r="U138" i="69"/>
  <c r="U139" i="69"/>
  <c r="U140" i="69"/>
  <c r="U141" i="69"/>
  <c r="U142" i="69"/>
  <c r="U143" i="69"/>
  <c r="U144" i="69"/>
  <c r="U145" i="69"/>
  <c r="U146" i="69"/>
  <c r="U147" i="69"/>
  <c r="U148" i="69"/>
  <c r="U149" i="69"/>
  <c r="U150" i="69"/>
  <c r="U151" i="69"/>
  <c r="U152" i="69"/>
  <c r="U153" i="69"/>
  <c r="U154" i="69"/>
  <c r="U155" i="69"/>
  <c r="U156" i="69"/>
  <c r="U157" i="69"/>
  <c r="U158" i="69"/>
  <c r="U159" i="69"/>
  <c r="U160" i="69"/>
  <c r="U161" i="69"/>
  <c r="U162" i="69"/>
  <c r="U163" i="69"/>
  <c r="U164" i="69"/>
  <c r="U165" i="69"/>
  <c r="U166" i="69"/>
  <c r="U167" i="69"/>
  <c r="U168" i="69"/>
  <c r="U169" i="69"/>
  <c r="U170" i="69"/>
  <c r="U171" i="69"/>
  <c r="U172" i="69"/>
  <c r="U173" i="69"/>
  <c r="U174" i="69"/>
  <c r="U175" i="69"/>
  <c r="U176" i="69"/>
  <c r="U177" i="69"/>
  <c r="U178" i="69"/>
  <c r="U179" i="69"/>
  <c r="U180" i="69"/>
  <c r="U181" i="69"/>
  <c r="U182" i="69"/>
  <c r="U183" i="69"/>
  <c r="U184" i="69"/>
  <c r="U185" i="69"/>
  <c r="U186" i="69"/>
  <c r="U187" i="69"/>
  <c r="U188" i="69"/>
  <c r="U189" i="69"/>
  <c r="U190" i="69"/>
  <c r="U191" i="69"/>
  <c r="U192" i="69"/>
  <c r="U193" i="69"/>
  <c r="U194" i="69"/>
  <c r="U195" i="69"/>
  <c r="U196" i="69"/>
  <c r="U197" i="69"/>
  <c r="U198" i="69"/>
  <c r="U199" i="69"/>
  <c r="U200" i="69"/>
  <c r="U201" i="69"/>
  <c r="U202" i="69"/>
  <c r="T4" i="69"/>
  <c r="T5" i="69"/>
  <c r="T6" i="69"/>
  <c r="T7" i="69"/>
  <c r="T8" i="69"/>
  <c r="T9" i="69"/>
  <c r="T10" i="69"/>
  <c r="T11" i="69"/>
  <c r="T12" i="69"/>
  <c r="T13" i="69"/>
  <c r="T14" i="69"/>
  <c r="T15" i="69"/>
  <c r="T16" i="69"/>
  <c r="T17" i="69"/>
  <c r="T18" i="69"/>
  <c r="T19" i="69"/>
  <c r="T20" i="69"/>
  <c r="T21" i="69"/>
  <c r="T22" i="69"/>
  <c r="T23" i="69"/>
  <c r="T24" i="69"/>
  <c r="T25" i="69"/>
  <c r="T26" i="69"/>
  <c r="T27" i="69"/>
  <c r="T28" i="69"/>
  <c r="T29" i="69"/>
  <c r="T30" i="69"/>
  <c r="T31" i="69"/>
  <c r="T32" i="69"/>
  <c r="T33" i="69"/>
  <c r="T34" i="69"/>
  <c r="T35" i="69"/>
  <c r="T36" i="69"/>
  <c r="T37" i="69"/>
  <c r="T38" i="69"/>
  <c r="T39" i="69"/>
  <c r="T40" i="69"/>
  <c r="T41" i="69"/>
  <c r="T42" i="69"/>
  <c r="T43" i="69"/>
  <c r="T44" i="69"/>
  <c r="T45" i="69"/>
  <c r="T46" i="69"/>
  <c r="T47" i="69"/>
  <c r="T48" i="69"/>
  <c r="T49" i="69"/>
  <c r="T50" i="69"/>
  <c r="T51" i="69"/>
  <c r="T52" i="69"/>
  <c r="T53" i="69"/>
  <c r="T54" i="69"/>
  <c r="T55" i="69"/>
  <c r="T56" i="69"/>
  <c r="T57" i="69"/>
  <c r="T58" i="69"/>
  <c r="T59" i="69"/>
  <c r="T60" i="69"/>
  <c r="T61" i="69"/>
  <c r="T62" i="69"/>
  <c r="T63" i="69"/>
  <c r="T64" i="69"/>
  <c r="T65" i="69"/>
  <c r="T66" i="69"/>
  <c r="T67" i="69"/>
  <c r="T68" i="69"/>
  <c r="T69" i="69"/>
  <c r="T70" i="69"/>
  <c r="T71" i="69"/>
  <c r="T72" i="69"/>
  <c r="T73" i="69"/>
  <c r="T74" i="69"/>
  <c r="T75" i="69"/>
  <c r="T76" i="69"/>
  <c r="T77" i="69"/>
  <c r="T78" i="69"/>
  <c r="T79" i="69"/>
  <c r="T80" i="69"/>
  <c r="T81" i="69"/>
  <c r="T82" i="69"/>
  <c r="T83" i="69"/>
  <c r="T84" i="69"/>
  <c r="T85" i="69"/>
  <c r="T86" i="69"/>
  <c r="T87" i="69"/>
  <c r="T88" i="69"/>
  <c r="T89" i="69"/>
  <c r="T90" i="69"/>
  <c r="T91" i="69"/>
  <c r="T92" i="69"/>
  <c r="T93" i="69"/>
  <c r="T94" i="69"/>
  <c r="T95" i="69"/>
  <c r="T96" i="69"/>
  <c r="T97" i="69"/>
  <c r="T98" i="69"/>
  <c r="T99" i="69"/>
  <c r="T100" i="69"/>
  <c r="T101" i="69"/>
  <c r="T102" i="69"/>
  <c r="T103" i="69"/>
  <c r="T104" i="69"/>
  <c r="T105" i="69"/>
  <c r="T106" i="69"/>
  <c r="T107" i="69"/>
  <c r="T108" i="69"/>
  <c r="T109" i="69"/>
  <c r="T110" i="69"/>
  <c r="T111" i="69"/>
  <c r="T112" i="69"/>
  <c r="T113" i="69"/>
  <c r="T114" i="69"/>
  <c r="T115" i="69"/>
  <c r="T116" i="69"/>
  <c r="T117" i="69"/>
  <c r="T118" i="69"/>
  <c r="T119" i="69"/>
  <c r="T120" i="69"/>
  <c r="T121" i="69"/>
  <c r="T122" i="69"/>
  <c r="T123" i="69"/>
  <c r="T124" i="69"/>
  <c r="T125" i="69"/>
  <c r="T126" i="69"/>
  <c r="T127" i="69"/>
  <c r="T128" i="69"/>
  <c r="T129" i="69"/>
  <c r="T130" i="69"/>
  <c r="T131" i="69"/>
  <c r="T132" i="69"/>
  <c r="T133" i="69"/>
  <c r="T134" i="69"/>
  <c r="T135" i="69"/>
  <c r="T136" i="69"/>
  <c r="T137" i="69"/>
  <c r="T138" i="69"/>
  <c r="T139" i="69"/>
  <c r="T140" i="69"/>
  <c r="T141" i="69"/>
  <c r="T142" i="69"/>
  <c r="T143" i="69"/>
  <c r="T144" i="69"/>
  <c r="T145" i="69"/>
  <c r="T146" i="69"/>
  <c r="T147" i="69"/>
  <c r="T148" i="69"/>
  <c r="T149" i="69"/>
  <c r="T150" i="69"/>
  <c r="T151" i="69"/>
  <c r="T152" i="69"/>
  <c r="T153" i="69"/>
  <c r="T154" i="69"/>
  <c r="T155" i="69"/>
  <c r="T156" i="69"/>
  <c r="T157" i="69"/>
  <c r="T158" i="69"/>
  <c r="T159" i="69"/>
  <c r="T160" i="69"/>
  <c r="T161" i="69"/>
  <c r="T162" i="69"/>
  <c r="T163" i="69"/>
  <c r="T164" i="69"/>
  <c r="T165" i="69"/>
  <c r="T166" i="69"/>
  <c r="T167" i="69"/>
  <c r="T168" i="69"/>
  <c r="T169" i="69"/>
  <c r="T170" i="69"/>
  <c r="T171" i="69"/>
  <c r="T172" i="69"/>
  <c r="T173" i="69"/>
  <c r="T174" i="69"/>
  <c r="T175" i="69"/>
  <c r="T176" i="69"/>
  <c r="T177" i="69"/>
  <c r="T178" i="69"/>
  <c r="T179" i="69"/>
  <c r="T180" i="69"/>
  <c r="T181" i="69"/>
  <c r="T182" i="69"/>
  <c r="T183" i="69"/>
  <c r="T184" i="69"/>
  <c r="T185" i="69"/>
  <c r="T186" i="69"/>
  <c r="T187" i="69"/>
  <c r="T188" i="69"/>
  <c r="T189" i="69"/>
  <c r="T190" i="69"/>
  <c r="T191" i="69"/>
  <c r="T192" i="69"/>
  <c r="T193" i="69"/>
  <c r="T194" i="69"/>
  <c r="T195" i="69"/>
  <c r="T196" i="69"/>
  <c r="T197" i="69"/>
  <c r="T198" i="69"/>
  <c r="T199" i="69"/>
  <c r="T200" i="69"/>
  <c r="T201" i="69"/>
  <c r="T202" i="69"/>
  <c r="S4" i="69"/>
  <c r="S5" i="69"/>
  <c r="S6" i="69"/>
  <c r="S7" i="69"/>
  <c r="S8" i="69"/>
  <c r="S9" i="69"/>
  <c r="S10" i="69"/>
  <c r="S11" i="69"/>
  <c r="S12" i="69"/>
  <c r="S13" i="69"/>
  <c r="S14" i="69"/>
  <c r="S15" i="69"/>
  <c r="S16" i="69"/>
  <c r="S17" i="69"/>
  <c r="S18" i="69"/>
  <c r="S19" i="69"/>
  <c r="S20" i="69"/>
  <c r="S21" i="69"/>
  <c r="S22" i="69"/>
  <c r="S23" i="69"/>
  <c r="S24" i="69"/>
  <c r="S25" i="69"/>
  <c r="S26" i="69"/>
  <c r="S27" i="69"/>
  <c r="S28" i="69"/>
  <c r="S29" i="69"/>
  <c r="S30" i="69"/>
  <c r="S31" i="69"/>
  <c r="S32" i="69"/>
  <c r="S33" i="69"/>
  <c r="S34" i="69"/>
  <c r="S35" i="69"/>
  <c r="S36" i="69"/>
  <c r="S37" i="69"/>
  <c r="S38" i="69"/>
  <c r="S39" i="69"/>
  <c r="S40" i="69"/>
  <c r="S41" i="69"/>
  <c r="S42" i="69"/>
  <c r="S43" i="69"/>
  <c r="S44" i="69"/>
  <c r="S45" i="69"/>
  <c r="S46" i="69"/>
  <c r="S47" i="69"/>
  <c r="S48" i="69"/>
  <c r="S49" i="69"/>
  <c r="S50" i="69"/>
  <c r="S51" i="69"/>
  <c r="S52" i="69"/>
  <c r="S53" i="69"/>
  <c r="S54" i="69"/>
  <c r="S55" i="69"/>
  <c r="S56" i="69"/>
  <c r="S57" i="69"/>
  <c r="S58" i="69"/>
  <c r="S59" i="69"/>
  <c r="S60" i="69"/>
  <c r="S61" i="69"/>
  <c r="S62" i="69"/>
  <c r="S63" i="69"/>
  <c r="S64" i="69"/>
  <c r="S65" i="69"/>
  <c r="S66" i="69"/>
  <c r="S67" i="69"/>
  <c r="S68" i="69"/>
  <c r="S69" i="69"/>
  <c r="S70" i="69"/>
  <c r="S71" i="69"/>
  <c r="S72" i="69"/>
  <c r="S73" i="69"/>
  <c r="S74" i="69"/>
  <c r="S75" i="69"/>
  <c r="S76" i="69"/>
  <c r="S77" i="69"/>
  <c r="S78" i="69"/>
  <c r="S79" i="69"/>
  <c r="S80" i="69"/>
  <c r="S81" i="69"/>
  <c r="S82" i="69"/>
  <c r="S83" i="69"/>
  <c r="S84" i="69"/>
  <c r="S85" i="69"/>
  <c r="S86" i="69"/>
  <c r="S87" i="69"/>
  <c r="S88" i="69"/>
  <c r="S89" i="69"/>
  <c r="S90" i="69"/>
  <c r="S91" i="69"/>
  <c r="S92" i="69"/>
  <c r="S93" i="69"/>
  <c r="S94" i="69"/>
  <c r="S95" i="69"/>
  <c r="S96" i="69"/>
  <c r="S97" i="69"/>
  <c r="S98" i="69"/>
  <c r="S99" i="69"/>
  <c r="S100" i="69"/>
  <c r="S101" i="69"/>
  <c r="S102" i="69"/>
  <c r="S103" i="69"/>
  <c r="S104" i="69"/>
  <c r="S105" i="69"/>
  <c r="S106" i="69"/>
  <c r="S107" i="69"/>
  <c r="S108" i="69"/>
  <c r="S109" i="69"/>
  <c r="S110" i="69"/>
  <c r="S111" i="69"/>
  <c r="S112" i="69"/>
  <c r="S113" i="69"/>
  <c r="S114" i="69"/>
  <c r="S115" i="69"/>
  <c r="S116" i="69"/>
  <c r="S117" i="69"/>
  <c r="S118" i="69"/>
  <c r="S119" i="69"/>
  <c r="S120" i="69"/>
  <c r="S121" i="69"/>
  <c r="S122" i="69"/>
  <c r="S123" i="69"/>
  <c r="S124" i="69"/>
  <c r="S125" i="69"/>
  <c r="S126" i="69"/>
  <c r="S127" i="69"/>
  <c r="S128" i="69"/>
  <c r="S129" i="69"/>
  <c r="S130" i="69"/>
  <c r="S131" i="69"/>
  <c r="S132" i="69"/>
  <c r="S133" i="69"/>
  <c r="S134" i="69"/>
  <c r="S135" i="69"/>
  <c r="S136" i="69"/>
  <c r="S137" i="69"/>
  <c r="S138" i="69"/>
  <c r="S139" i="69"/>
  <c r="S140" i="69"/>
  <c r="S141" i="69"/>
  <c r="S142" i="69"/>
  <c r="S143" i="69"/>
  <c r="S144" i="69"/>
  <c r="S145" i="69"/>
  <c r="S146" i="69"/>
  <c r="S147" i="69"/>
  <c r="S148" i="69"/>
  <c r="S149" i="69"/>
  <c r="S150" i="69"/>
  <c r="S151" i="69"/>
  <c r="S152" i="69"/>
  <c r="S153" i="69"/>
  <c r="S154" i="69"/>
  <c r="S155" i="69"/>
  <c r="S156" i="69"/>
  <c r="S157" i="69"/>
  <c r="S158" i="69"/>
  <c r="S159" i="69"/>
  <c r="S160" i="69"/>
  <c r="S161" i="69"/>
  <c r="S162" i="69"/>
  <c r="S163" i="69"/>
  <c r="S164" i="69"/>
  <c r="S165" i="69"/>
  <c r="S166" i="69"/>
  <c r="S167" i="69"/>
  <c r="S168" i="69"/>
  <c r="S169" i="69"/>
  <c r="S170" i="69"/>
  <c r="S171" i="69"/>
  <c r="S172" i="69"/>
  <c r="S173" i="69"/>
  <c r="S174" i="69"/>
  <c r="S175" i="69"/>
  <c r="S176" i="69"/>
  <c r="S177" i="69"/>
  <c r="S178" i="69"/>
  <c r="S179" i="69"/>
  <c r="S180" i="69"/>
  <c r="S181" i="69"/>
  <c r="S182" i="69"/>
  <c r="S183" i="69"/>
  <c r="S184" i="69"/>
  <c r="S185" i="69"/>
  <c r="S186" i="69"/>
  <c r="S187" i="69"/>
  <c r="S188" i="69"/>
  <c r="S189" i="69"/>
  <c r="S190" i="69"/>
  <c r="S191" i="69"/>
  <c r="S192" i="69"/>
  <c r="S193" i="69"/>
  <c r="S194" i="69"/>
  <c r="S195" i="69"/>
  <c r="S196" i="69"/>
  <c r="S197" i="69"/>
  <c r="S198" i="69"/>
  <c r="S199" i="69"/>
  <c r="S200" i="69"/>
  <c r="S201" i="69"/>
  <c r="S202" i="69"/>
  <c r="R4" i="69"/>
  <c r="R5" i="69"/>
  <c r="R6" i="69"/>
  <c r="R7" i="69"/>
  <c r="R8" i="69"/>
  <c r="R9" i="69"/>
  <c r="R10" i="69"/>
  <c r="R11" i="69"/>
  <c r="R12" i="69"/>
  <c r="R13" i="69"/>
  <c r="R14" i="69"/>
  <c r="R15" i="69"/>
  <c r="R16" i="69"/>
  <c r="R17" i="69"/>
  <c r="R18" i="69"/>
  <c r="R19" i="69"/>
  <c r="R20" i="69"/>
  <c r="R21" i="69"/>
  <c r="R22" i="69"/>
  <c r="R23" i="69"/>
  <c r="R24" i="69"/>
  <c r="R25" i="69"/>
  <c r="R26" i="69"/>
  <c r="R27" i="69"/>
  <c r="R28" i="69"/>
  <c r="R29" i="69"/>
  <c r="R30" i="69"/>
  <c r="R31" i="69"/>
  <c r="R32" i="69"/>
  <c r="R33" i="69"/>
  <c r="R34" i="69"/>
  <c r="R35" i="69"/>
  <c r="R36" i="69"/>
  <c r="R37" i="69"/>
  <c r="R38" i="69"/>
  <c r="R39" i="69"/>
  <c r="R40" i="69"/>
  <c r="R41" i="69"/>
  <c r="R42" i="69"/>
  <c r="R43" i="69"/>
  <c r="R44" i="69"/>
  <c r="R45" i="69"/>
  <c r="R46" i="69"/>
  <c r="R47" i="69"/>
  <c r="R48" i="69"/>
  <c r="R49" i="69"/>
  <c r="R50" i="69"/>
  <c r="R51" i="69"/>
  <c r="R52" i="69"/>
  <c r="R53" i="69"/>
  <c r="R54" i="69"/>
  <c r="R55" i="69"/>
  <c r="R56" i="69"/>
  <c r="R57" i="69"/>
  <c r="R58" i="69"/>
  <c r="R59" i="69"/>
  <c r="R60" i="69"/>
  <c r="R61" i="69"/>
  <c r="R62" i="69"/>
  <c r="R63" i="69"/>
  <c r="R64" i="69"/>
  <c r="R65" i="69"/>
  <c r="R66" i="69"/>
  <c r="R67" i="69"/>
  <c r="R68" i="69"/>
  <c r="R69" i="69"/>
  <c r="R70" i="69"/>
  <c r="R71" i="69"/>
  <c r="R72" i="69"/>
  <c r="R73" i="69"/>
  <c r="R74" i="69"/>
  <c r="R75" i="69"/>
  <c r="R76" i="69"/>
  <c r="R77" i="69"/>
  <c r="R78" i="69"/>
  <c r="R79" i="69"/>
  <c r="R80" i="69"/>
  <c r="R81" i="69"/>
  <c r="R82" i="69"/>
  <c r="R83" i="69"/>
  <c r="R84" i="69"/>
  <c r="R85" i="69"/>
  <c r="R86" i="69"/>
  <c r="R87" i="69"/>
  <c r="R88" i="69"/>
  <c r="R89" i="69"/>
  <c r="R90" i="69"/>
  <c r="R91" i="69"/>
  <c r="R92" i="69"/>
  <c r="R93" i="69"/>
  <c r="R94" i="69"/>
  <c r="R95" i="69"/>
  <c r="R96" i="69"/>
  <c r="R97" i="69"/>
  <c r="R98" i="69"/>
  <c r="R99" i="69"/>
  <c r="R100" i="69"/>
  <c r="R101" i="69"/>
  <c r="R102" i="69"/>
  <c r="R103" i="69"/>
  <c r="R104" i="69"/>
  <c r="R105" i="69"/>
  <c r="R106" i="69"/>
  <c r="R107" i="69"/>
  <c r="R108" i="69"/>
  <c r="R109" i="69"/>
  <c r="R110" i="69"/>
  <c r="R111" i="69"/>
  <c r="R112" i="69"/>
  <c r="R113" i="69"/>
  <c r="R114" i="69"/>
  <c r="R115" i="69"/>
  <c r="R116" i="69"/>
  <c r="R117" i="69"/>
  <c r="R118" i="69"/>
  <c r="R119" i="69"/>
  <c r="R120" i="69"/>
  <c r="R121" i="69"/>
  <c r="R122" i="69"/>
  <c r="R123" i="69"/>
  <c r="R124" i="69"/>
  <c r="R125" i="69"/>
  <c r="R126" i="69"/>
  <c r="R127" i="69"/>
  <c r="R128" i="69"/>
  <c r="R129" i="69"/>
  <c r="R130" i="69"/>
  <c r="R131" i="69"/>
  <c r="R132" i="69"/>
  <c r="R133" i="69"/>
  <c r="R134" i="69"/>
  <c r="R135" i="69"/>
  <c r="R136" i="69"/>
  <c r="R137" i="69"/>
  <c r="R138" i="69"/>
  <c r="R139" i="69"/>
  <c r="R140" i="69"/>
  <c r="R141" i="69"/>
  <c r="R142" i="69"/>
  <c r="R143" i="69"/>
  <c r="R144" i="69"/>
  <c r="R145" i="69"/>
  <c r="R146" i="69"/>
  <c r="R147" i="69"/>
  <c r="R148" i="69"/>
  <c r="R149" i="69"/>
  <c r="R150" i="69"/>
  <c r="R151" i="69"/>
  <c r="R152" i="69"/>
  <c r="R153" i="69"/>
  <c r="R154" i="69"/>
  <c r="R155" i="69"/>
  <c r="R156" i="69"/>
  <c r="R157" i="69"/>
  <c r="R158" i="69"/>
  <c r="R159" i="69"/>
  <c r="R160" i="69"/>
  <c r="R161" i="69"/>
  <c r="R162" i="69"/>
  <c r="R163" i="69"/>
  <c r="R164" i="69"/>
  <c r="R165" i="69"/>
  <c r="R166" i="69"/>
  <c r="R167" i="69"/>
  <c r="R168" i="69"/>
  <c r="R169" i="69"/>
  <c r="R170" i="69"/>
  <c r="R171" i="69"/>
  <c r="R172" i="69"/>
  <c r="R173" i="69"/>
  <c r="R174" i="69"/>
  <c r="R175" i="69"/>
  <c r="R176" i="69"/>
  <c r="R177" i="69"/>
  <c r="R178" i="69"/>
  <c r="R179" i="69"/>
  <c r="R180" i="69"/>
  <c r="R181" i="69"/>
  <c r="R182" i="69"/>
  <c r="R183" i="69"/>
  <c r="R184" i="69"/>
  <c r="R185" i="69"/>
  <c r="R186" i="69"/>
  <c r="R187" i="69"/>
  <c r="R188" i="69"/>
  <c r="R189" i="69"/>
  <c r="R190" i="69"/>
  <c r="R191" i="69"/>
  <c r="R192" i="69"/>
  <c r="R193" i="69"/>
  <c r="R194" i="69"/>
  <c r="R195" i="69"/>
  <c r="R196" i="69"/>
  <c r="R197" i="69"/>
  <c r="R198" i="69"/>
  <c r="R199" i="69"/>
  <c r="R200" i="69"/>
  <c r="R201" i="69"/>
  <c r="R202" i="69"/>
  <c r="Q4" i="69"/>
  <c r="Q5" i="69"/>
  <c r="Q6" i="69"/>
  <c r="Q7" i="69"/>
  <c r="Q8" i="69"/>
  <c r="Q9" i="69"/>
  <c r="Q10" i="69"/>
  <c r="Q11" i="69"/>
  <c r="Q12" i="69"/>
  <c r="Q13" i="69"/>
  <c r="Q14" i="69"/>
  <c r="Q15" i="69"/>
  <c r="Q16" i="69"/>
  <c r="Q17" i="69"/>
  <c r="Q18" i="69"/>
  <c r="Q19" i="69"/>
  <c r="Q20" i="69"/>
  <c r="Q21" i="69"/>
  <c r="Q22" i="69"/>
  <c r="Q23" i="69"/>
  <c r="Q24" i="69"/>
  <c r="Q25" i="69"/>
  <c r="Q26" i="69"/>
  <c r="Q27" i="69"/>
  <c r="Q28" i="69"/>
  <c r="Q29" i="69"/>
  <c r="Q30" i="69"/>
  <c r="Q31" i="69"/>
  <c r="Q32" i="69"/>
  <c r="Q33" i="69"/>
  <c r="Q34" i="69"/>
  <c r="Q35" i="69"/>
  <c r="Q36" i="69"/>
  <c r="Q37" i="69"/>
  <c r="Q38" i="69"/>
  <c r="Q39" i="69"/>
  <c r="Q40" i="69"/>
  <c r="Q41" i="69"/>
  <c r="Q42" i="69"/>
  <c r="Q43" i="69"/>
  <c r="Q44" i="69"/>
  <c r="Q45" i="69"/>
  <c r="Q46" i="69"/>
  <c r="Q47" i="69"/>
  <c r="Q48" i="69"/>
  <c r="Q49" i="69"/>
  <c r="Q50" i="69"/>
  <c r="Q51" i="69"/>
  <c r="Q52" i="69"/>
  <c r="Q53" i="69"/>
  <c r="Q54" i="69"/>
  <c r="Q55" i="69"/>
  <c r="Q56" i="69"/>
  <c r="Q57" i="69"/>
  <c r="Q58" i="69"/>
  <c r="Q59" i="69"/>
  <c r="Q60" i="69"/>
  <c r="Q61" i="69"/>
  <c r="Q62" i="69"/>
  <c r="Q63" i="69"/>
  <c r="Q64" i="69"/>
  <c r="Q65" i="69"/>
  <c r="Q66" i="69"/>
  <c r="Q67" i="69"/>
  <c r="Q68" i="69"/>
  <c r="Q69" i="69"/>
  <c r="Q70" i="69"/>
  <c r="Q71" i="69"/>
  <c r="Q72" i="69"/>
  <c r="Q73" i="69"/>
  <c r="Q74" i="69"/>
  <c r="Q75" i="69"/>
  <c r="Q76" i="69"/>
  <c r="Q77" i="69"/>
  <c r="Q78" i="69"/>
  <c r="Q79" i="69"/>
  <c r="Q80" i="69"/>
  <c r="Q81" i="69"/>
  <c r="Q82" i="69"/>
  <c r="Q83" i="69"/>
  <c r="Q84" i="69"/>
  <c r="Q85" i="69"/>
  <c r="Q86" i="69"/>
  <c r="Q87" i="69"/>
  <c r="Q88" i="69"/>
  <c r="Q89" i="69"/>
  <c r="Q90" i="69"/>
  <c r="Q91" i="69"/>
  <c r="Q92" i="69"/>
  <c r="Q93" i="69"/>
  <c r="Q94" i="69"/>
  <c r="Q95" i="69"/>
  <c r="Q96" i="69"/>
  <c r="Q97" i="69"/>
  <c r="Q98" i="69"/>
  <c r="Q99" i="69"/>
  <c r="Q100" i="69"/>
  <c r="Q101" i="69"/>
  <c r="Q102" i="69"/>
  <c r="Q103" i="69"/>
  <c r="Q104" i="69"/>
  <c r="Q105" i="69"/>
  <c r="Q106" i="69"/>
  <c r="Q107" i="69"/>
  <c r="Q108" i="69"/>
  <c r="Q109" i="69"/>
  <c r="Q110" i="69"/>
  <c r="Q111" i="69"/>
  <c r="Q112" i="69"/>
  <c r="Q113" i="69"/>
  <c r="Q114" i="69"/>
  <c r="Q115" i="69"/>
  <c r="Q116" i="69"/>
  <c r="Q117" i="69"/>
  <c r="Q118" i="69"/>
  <c r="Q119" i="69"/>
  <c r="Q120" i="69"/>
  <c r="Q121" i="69"/>
  <c r="Q122" i="69"/>
  <c r="Q123" i="69"/>
  <c r="Q124" i="69"/>
  <c r="Q125" i="69"/>
  <c r="Q126" i="69"/>
  <c r="Q127" i="69"/>
  <c r="Q128" i="69"/>
  <c r="Q129" i="69"/>
  <c r="Q130" i="69"/>
  <c r="Q131" i="69"/>
  <c r="Q132" i="69"/>
  <c r="Q133" i="69"/>
  <c r="Q134" i="69"/>
  <c r="Q135" i="69"/>
  <c r="Q136" i="69"/>
  <c r="Q137" i="69"/>
  <c r="Q138" i="69"/>
  <c r="Q139" i="69"/>
  <c r="Q140" i="69"/>
  <c r="Q141" i="69"/>
  <c r="Q142" i="69"/>
  <c r="Q143" i="69"/>
  <c r="Q144" i="69"/>
  <c r="Q145" i="69"/>
  <c r="Q146" i="69"/>
  <c r="Q147" i="69"/>
  <c r="Q148" i="69"/>
  <c r="Q149" i="69"/>
  <c r="Q150" i="69"/>
  <c r="Q151" i="69"/>
  <c r="Q152" i="69"/>
  <c r="Q153" i="69"/>
  <c r="Q154" i="69"/>
  <c r="Q155" i="69"/>
  <c r="Q156" i="69"/>
  <c r="Q157" i="69"/>
  <c r="Q158" i="69"/>
  <c r="Q159" i="69"/>
  <c r="Q160" i="69"/>
  <c r="Q161" i="69"/>
  <c r="Q162" i="69"/>
  <c r="Q163" i="69"/>
  <c r="Q164" i="69"/>
  <c r="Q165" i="69"/>
  <c r="Q166" i="69"/>
  <c r="Q167" i="69"/>
  <c r="Q168" i="69"/>
  <c r="Q169" i="69"/>
  <c r="Q170" i="69"/>
  <c r="Q171" i="69"/>
  <c r="Q172" i="69"/>
  <c r="Q173" i="69"/>
  <c r="Q174" i="69"/>
  <c r="Q175" i="69"/>
  <c r="Q176" i="69"/>
  <c r="Q177" i="69"/>
  <c r="Q178" i="69"/>
  <c r="Q179" i="69"/>
  <c r="Q180" i="69"/>
  <c r="Q181" i="69"/>
  <c r="Q182" i="69"/>
  <c r="Q183" i="69"/>
  <c r="Q184" i="69"/>
  <c r="Q185" i="69"/>
  <c r="Q186" i="69"/>
  <c r="Q187" i="69"/>
  <c r="Q188" i="69"/>
  <c r="Q189" i="69"/>
  <c r="Q190" i="69"/>
  <c r="Q191" i="69"/>
  <c r="Q192" i="69"/>
  <c r="Q193" i="69"/>
  <c r="Q194" i="69"/>
  <c r="Q195" i="69"/>
  <c r="Q196" i="69"/>
  <c r="Q197" i="69"/>
  <c r="Q198" i="69"/>
  <c r="Q199" i="69"/>
  <c r="Q200" i="69"/>
  <c r="Q201" i="69"/>
  <c r="Q202" i="69"/>
  <c r="Q3" i="69"/>
  <c r="P4" i="69"/>
  <c r="P5" i="69"/>
  <c r="P6" i="69"/>
  <c r="P7" i="69"/>
  <c r="P8" i="69"/>
  <c r="P9" i="69"/>
  <c r="P10" i="69"/>
  <c r="P11" i="69"/>
  <c r="P12" i="69"/>
  <c r="P13" i="69"/>
  <c r="P14" i="69"/>
  <c r="P15" i="69"/>
  <c r="P16" i="69"/>
  <c r="P17" i="69"/>
  <c r="P18" i="69"/>
  <c r="P19" i="69"/>
  <c r="P20" i="69"/>
  <c r="P21" i="69"/>
  <c r="P22" i="69"/>
  <c r="P23" i="69"/>
  <c r="P24" i="69"/>
  <c r="P25" i="69"/>
  <c r="P26" i="69"/>
  <c r="P27" i="69"/>
  <c r="P28" i="69"/>
  <c r="P29" i="69"/>
  <c r="P30" i="69"/>
  <c r="P31" i="69"/>
  <c r="P32" i="69"/>
  <c r="P33" i="69"/>
  <c r="P34" i="69"/>
  <c r="P35" i="69"/>
  <c r="P36" i="69"/>
  <c r="P37" i="69"/>
  <c r="P38" i="69"/>
  <c r="P39" i="69"/>
  <c r="P40" i="69"/>
  <c r="P41" i="69"/>
  <c r="P42" i="69"/>
  <c r="P43" i="69"/>
  <c r="P44" i="69"/>
  <c r="P45" i="69"/>
  <c r="P46" i="69"/>
  <c r="P47" i="69"/>
  <c r="P48" i="69"/>
  <c r="P49" i="69"/>
  <c r="P50" i="69"/>
  <c r="P51" i="69"/>
  <c r="P52" i="69"/>
  <c r="P53" i="69"/>
  <c r="P54" i="69"/>
  <c r="P55" i="69"/>
  <c r="P56" i="69"/>
  <c r="P57" i="69"/>
  <c r="P58" i="69"/>
  <c r="P59" i="69"/>
  <c r="P60" i="69"/>
  <c r="P61" i="69"/>
  <c r="P62" i="69"/>
  <c r="P63" i="69"/>
  <c r="P64" i="69"/>
  <c r="P65" i="69"/>
  <c r="P66" i="69"/>
  <c r="P67" i="69"/>
  <c r="P68" i="69"/>
  <c r="P69" i="69"/>
  <c r="P70" i="69"/>
  <c r="P71" i="69"/>
  <c r="P72" i="69"/>
  <c r="P73" i="69"/>
  <c r="P74" i="69"/>
  <c r="P75" i="69"/>
  <c r="P76" i="69"/>
  <c r="P77" i="69"/>
  <c r="P78" i="69"/>
  <c r="P79" i="69"/>
  <c r="P80" i="69"/>
  <c r="P81" i="69"/>
  <c r="P82" i="69"/>
  <c r="P83" i="69"/>
  <c r="P84" i="69"/>
  <c r="P85" i="69"/>
  <c r="P86" i="69"/>
  <c r="P87" i="69"/>
  <c r="P88" i="69"/>
  <c r="P89" i="69"/>
  <c r="P90" i="69"/>
  <c r="P91" i="69"/>
  <c r="P92" i="69"/>
  <c r="P93" i="69"/>
  <c r="P94" i="69"/>
  <c r="P95" i="69"/>
  <c r="P96" i="69"/>
  <c r="P97" i="69"/>
  <c r="P98" i="69"/>
  <c r="P99" i="69"/>
  <c r="P100" i="69"/>
  <c r="P101" i="69"/>
  <c r="P102" i="69"/>
  <c r="P103" i="69"/>
  <c r="P104" i="69"/>
  <c r="P105" i="69"/>
  <c r="P106" i="69"/>
  <c r="P107" i="69"/>
  <c r="P108" i="69"/>
  <c r="P109" i="69"/>
  <c r="P110" i="69"/>
  <c r="P111" i="69"/>
  <c r="P112" i="69"/>
  <c r="P113" i="69"/>
  <c r="P114" i="69"/>
  <c r="P115" i="69"/>
  <c r="P116" i="69"/>
  <c r="P117" i="69"/>
  <c r="P118" i="69"/>
  <c r="P119" i="69"/>
  <c r="P120" i="69"/>
  <c r="P121" i="69"/>
  <c r="P122" i="69"/>
  <c r="P123" i="69"/>
  <c r="P124" i="69"/>
  <c r="P125" i="69"/>
  <c r="P126" i="69"/>
  <c r="P127" i="69"/>
  <c r="P128" i="69"/>
  <c r="P129" i="69"/>
  <c r="P130" i="69"/>
  <c r="P131" i="69"/>
  <c r="P132" i="69"/>
  <c r="P133" i="69"/>
  <c r="P134" i="69"/>
  <c r="P135" i="69"/>
  <c r="P136" i="69"/>
  <c r="P137" i="69"/>
  <c r="P138" i="69"/>
  <c r="P139" i="69"/>
  <c r="P140" i="69"/>
  <c r="P141" i="69"/>
  <c r="P142" i="69"/>
  <c r="P143" i="69"/>
  <c r="P144" i="69"/>
  <c r="P145" i="69"/>
  <c r="P146" i="69"/>
  <c r="P147" i="69"/>
  <c r="P148" i="69"/>
  <c r="P149" i="69"/>
  <c r="P150" i="69"/>
  <c r="P151" i="69"/>
  <c r="P152" i="69"/>
  <c r="P153" i="69"/>
  <c r="P154" i="69"/>
  <c r="P155" i="69"/>
  <c r="P156" i="69"/>
  <c r="P157" i="69"/>
  <c r="P158" i="69"/>
  <c r="P159" i="69"/>
  <c r="P160" i="69"/>
  <c r="P161" i="69"/>
  <c r="P162" i="69"/>
  <c r="P163" i="69"/>
  <c r="P164" i="69"/>
  <c r="P165" i="69"/>
  <c r="P166" i="69"/>
  <c r="P167" i="69"/>
  <c r="P168" i="69"/>
  <c r="P169" i="69"/>
  <c r="P170" i="69"/>
  <c r="P171" i="69"/>
  <c r="P172" i="69"/>
  <c r="P173" i="69"/>
  <c r="P174" i="69"/>
  <c r="P175" i="69"/>
  <c r="P176" i="69"/>
  <c r="P177" i="69"/>
  <c r="P178" i="69"/>
  <c r="P179" i="69"/>
  <c r="P180" i="69"/>
  <c r="P181" i="69"/>
  <c r="P182" i="69"/>
  <c r="P183" i="69"/>
  <c r="P184" i="69"/>
  <c r="P185" i="69"/>
  <c r="P186" i="69"/>
  <c r="P187" i="69"/>
  <c r="P188" i="69"/>
  <c r="P189" i="69"/>
  <c r="P190" i="69"/>
  <c r="P191" i="69"/>
  <c r="P192" i="69"/>
  <c r="P193" i="69"/>
  <c r="P194" i="69"/>
  <c r="P195" i="69"/>
  <c r="P196" i="69"/>
  <c r="P197" i="69"/>
  <c r="P198" i="69"/>
  <c r="P199" i="69"/>
  <c r="P200" i="69"/>
  <c r="P201" i="69"/>
  <c r="P202" i="69"/>
  <c r="O4" i="69"/>
  <c r="O5" i="69"/>
  <c r="O6" i="69"/>
  <c r="O7" i="69"/>
  <c r="O8" i="69"/>
  <c r="O9" i="69"/>
  <c r="O10" i="69"/>
  <c r="O11" i="69"/>
  <c r="O12" i="69"/>
  <c r="O13" i="69"/>
  <c r="O14" i="69"/>
  <c r="O15" i="69"/>
  <c r="O16" i="69"/>
  <c r="O17" i="69"/>
  <c r="O18" i="69"/>
  <c r="O19" i="69"/>
  <c r="O20" i="69"/>
  <c r="O21" i="69"/>
  <c r="O22" i="69"/>
  <c r="O23" i="69"/>
  <c r="O24" i="69"/>
  <c r="O25" i="69"/>
  <c r="O26" i="69"/>
  <c r="O27" i="69"/>
  <c r="O28" i="69"/>
  <c r="O29" i="69"/>
  <c r="O30" i="69"/>
  <c r="O31" i="69"/>
  <c r="O32" i="69"/>
  <c r="O33" i="69"/>
  <c r="O34" i="69"/>
  <c r="O35" i="69"/>
  <c r="O36" i="69"/>
  <c r="O37" i="69"/>
  <c r="O38" i="69"/>
  <c r="O39" i="69"/>
  <c r="O40" i="69"/>
  <c r="O41" i="69"/>
  <c r="O42" i="69"/>
  <c r="O43" i="69"/>
  <c r="O44" i="69"/>
  <c r="O45" i="69"/>
  <c r="O46" i="69"/>
  <c r="O47" i="69"/>
  <c r="O48" i="69"/>
  <c r="O49" i="69"/>
  <c r="O50" i="69"/>
  <c r="O51" i="69"/>
  <c r="O52" i="69"/>
  <c r="O53" i="69"/>
  <c r="O54" i="69"/>
  <c r="O55" i="69"/>
  <c r="O56" i="69"/>
  <c r="O57" i="69"/>
  <c r="O58" i="69"/>
  <c r="O59" i="69"/>
  <c r="O60" i="69"/>
  <c r="O61" i="69"/>
  <c r="O62" i="69"/>
  <c r="O63" i="69"/>
  <c r="O64" i="69"/>
  <c r="O65" i="69"/>
  <c r="O66" i="69"/>
  <c r="O67" i="69"/>
  <c r="O68" i="69"/>
  <c r="O69" i="69"/>
  <c r="O70" i="69"/>
  <c r="O71" i="69"/>
  <c r="O72" i="69"/>
  <c r="O73" i="69"/>
  <c r="O74" i="69"/>
  <c r="O75" i="69"/>
  <c r="O76" i="69"/>
  <c r="O77" i="69"/>
  <c r="O78" i="69"/>
  <c r="O79" i="69"/>
  <c r="O80" i="69"/>
  <c r="O81" i="69"/>
  <c r="O82" i="69"/>
  <c r="O83" i="69"/>
  <c r="O84" i="69"/>
  <c r="O85" i="69"/>
  <c r="O86" i="69"/>
  <c r="O87" i="69"/>
  <c r="O88" i="69"/>
  <c r="O89" i="69"/>
  <c r="O90" i="69"/>
  <c r="O91" i="69"/>
  <c r="O92" i="69"/>
  <c r="O93" i="69"/>
  <c r="O94" i="69"/>
  <c r="O95" i="69"/>
  <c r="O96" i="69"/>
  <c r="O97" i="69"/>
  <c r="O98" i="69"/>
  <c r="O99" i="69"/>
  <c r="O100" i="69"/>
  <c r="O101" i="69"/>
  <c r="O102" i="69"/>
  <c r="O103" i="69"/>
  <c r="O104" i="69"/>
  <c r="O105" i="69"/>
  <c r="O106" i="69"/>
  <c r="O107" i="69"/>
  <c r="O108" i="69"/>
  <c r="O109" i="69"/>
  <c r="O110" i="69"/>
  <c r="O111" i="69"/>
  <c r="O112" i="69"/>
  <c r="O113" i="69"/>
  <c r="O114" i="69"/>
  <c r="O115" i="69"/>
  <c r="O116" i="69"/>
  <c r="O117" i="69"/>
  <c r="O118" i="69"/>
  <c r="O119" i="69"/>
  <c r="O120" i="69"/>
  <c r="O121" i="69"/>
  <c r="O122" i="69"/>
  <c r="O123" i="69"/>
  <c r="O124" i="69"/>
  <c r="O125" i="69"/>
  <c r="O126" i="69"/>
  <c r="O127" i="69"/>
  <c r="O128" i="69"/>
  <c r="O129" i="69"/>
  <c r="O130" i="69"/>
  <c r="O131" i="69"/>
  <c r="O132" i="69"/>
  <c r="O133" i="69"/>
  <c r="O134" i="69"/>
  <c r="O135" i="69"/>
  <c r="O136" i="69"/>
  <c r="O137" i="69"/>
  <c r="O138" i="69"/>
  <c r="O139" i="69"/>
  <c r="O140" i="69"/>
  <c r="O141" i="69"/>
  <c r="O142" i="69"/>
  <c r="O143" i="69"/>
  <c r="O144" i="69"/>
  <c r="O145" i="69"/>
  <c r="O146" i="69"/>
  <c r="O147" i="69"/>
  <c r="O148" i="69"/>
  <c r="O149" i="69"/>
  <c r="O150" i="69"/>
  <c r="O151" i="69"/>
  <c r="O152" i="69"/>
  <c r="O153" i="69"/>
  <c r="O154" i="69"/>
  <c r="O155" i="69"/>
  <c r="O156" i="69"/>
  <c r="O157" i="69"/>
  <c r="O158" i="69"/>
  <c r="O159" i="69"/>
  <c r="O160" i="69"/>
  <c r="O161" i="69"/>
  <c r="O162" i="69"/>
  <c r="O163" i="69"/>
  <c r="O164" i="69"/>
  <c r="O165" i="69"/>
  <c r="O166" i="69"/>
  <c r="O167" i="69"/>
  <c r="O168" i="69"/>
  <c r="O169" i="69"/>
  <c r="O170" i="69"/>
  <c r="O171" i="69"/>
  <c r="O172" i="69"/>
  <c r="O173" i="69"/>
  <c r="O174" i="69"/>
  <c r="O175" i="69"/>
  <c r="O176" i="69"/>
  <c r="O177" i="69"/>
  <c r="O178" i="69"/>
  <c r="O179" i="69"/>
  <c r="O180" i="69"/>
  <c r="O181" i="69"/>
  <c r="O182" i="69"/>
  <c r="O183" i="69"/>
  <c r="O184" i="69"/>
  <c r="O185" i="69"/>
  <c r="O186" i="69"/>
  <c r="O187" i="69"/>
  <c r="O188" i="69"/>
  <c r="O189" i="69"/>
  <c r="O190" i="69"/>
  <c r="O191" i="69"/>
  <c r="O192" i="69"/>
  <c r="O193" i="69"/>
  <c r="O194" i="69"/>
  <c r="O195" i="69"/>
  <c r="O196" i="69"/>
  <c r="O197" i="69"/>
  <c r="O198" i="69"/>
  <c r="O199" i="69"/>
  <c r="O200" i="69"/>
  <c r="O201" i="69"/>
  <c r="O202" i="69"/>
  <c r="N4" i="69"/>
  <c r="N5" i="69"/>
  <c r="N6" i="69"/>
  <c r="N7" i="69"/>
  <c r="N8" i="69"/>
  <c r="N9" i="69"/>
  <c r="N10" i="69"/>
  <c r="N11" i="69"/>
  <c r="N12" i="69"/>
  <c r="N13" i="69"/>
  <c r="N14" i="69"/>
  <c r="N15" i="69"/>
  <c r="N16" i="69"/>
  <c r="N17" i="69"/>
  <c r="N18" i="69"/>
  <c r="N19" i="69"/>
  <c r="N20" i="69"/>
  <c r="N21" i="69"/>
  <c r="N22" i="69"/>
  <c r="N23" i="69"/>
  <c r="N24" i="69"/>
  <c r="N25" i="69"/>
  <c r="N26" i="69"/>
  <c r="N27" i="69"/>
  <c r="N28" i="69"/>
  <c r="N29" i="69"/>
  <c r="N30" i="69"/>
  <c r="N31" i="69"/>
  <c r="N32" i="69"/>
  <c r="N33" i="69"/>
  <c r="N34" i="69"/>
  <c r="N35" i="69"/>
  <c r="N36" i="69"/>
  <c r="N37" i="69"/>
  <c r="N38" i="69"/>
  <c r="N39" i="69"/>
  <c r="N40" i="69"/>
  <c r="N41" i="69"/>
  <c r="N42" i="69"/>
  <c r="N43" i="69"/>
  <c r="N44" i="69"/>
  <c r="N45" i="69"/>
  <c r="N46" i="69"/>
  <c r="N47" i="69"/>
  <c r="N48" i="69"/>
  <c r="N49" i="69"/>
  <c r="N50" i="69"/>
  <c r="N51" i="69"/>
  <c r="N52" i="69"/>
  <c r="N53" i="69"/>
  <c r="N54" i="69"/>
  <c r="N55" i="69"/>
  <c r="N56" i="69"/>
  <c r="N57" i="69"/>
  <c r="N58" i="69"/>
  <c r="N59" i="69"/>
  <c r="N60" i="69"/>
  <c r="N61" i="69"/>
  <c r="N62" i="69"/>
  <c r="N63" i="69"/>
  <c r="N64" i="69"/>
  <c r="N65" i="69"/>
  <c r="N66" i="69"/>
  <c r="N67" i="69"/>
  <c r="N68" i="69"/>
  <c r="N69" i="69"/>
  <c r="N70" i="69"/>
  <c r="N71" i="69"/>
  <c r="N72" i="69"/>
  <c r="N73" i="69"/>
  <c r="N74" i="69"/>
  <c r="N75" i="69"/>
  <c r="N76" i="69"/>
  <c r="N77" i="69"/>
  <c r="N78" i="69"/>
  <c r="N79" i="69"/>
  <c r="N80" i="69"/>
  <c r="N81" i="69"/>
  <c r="N82" i="69"/>
  <c r="N83" i="69"/>
  <c r="N84" i="69"/>
  <c r="N85" i="69"/>
  <c r="N86" i="69"/>
  <c r="N87" i="69"/>
  <c r="N88" i="69"/>
  <c r="N89" i="69"/>
  <c r="N90" i="69"/>
  <c r="N91" i="69"/>
  <c r="N92" i="69"/>
  <c r="N93" i="69"/>
  <c r="N94" i="69"/>
  <c r="N95" i="69"/>
  <c r="N96" i="69"/>
  <c r="N97" i="69"/>
  <c r="N98" i="69"/>
  <c r="N99" i="69"/>
  <c r="N100" i="69"/>
  <c r="N101" i="69"/>
  <c r="N102" i="69"/>
  <c r="N103" i="69"/>
  <c r="N104" i="69"/>
  <c r="N105" i="69"/>
  <c r="N106" i="69"/>
  <c r="N107" i="69"/>
  <c r="N108" i="69"/>
  <c r="N109" i="69"/>
  <c r="N110" i="69"/>
  <c r="N111" i="69"/>
  <c r="N112" i="69"/>
  <c r="N113" i="69"/>
  <c r="N114" i="69"/>
  <c r="N115" i="69"/>
  <c r="N116" i="69"/>
  <c r="N117" i="69"/>
  <c r="N118" i="69"/>
  <c r="N119" i="69"/>
  <c r="N120" i="69"/>
  <c r="N121" i="69"/>
  <c r="N122" i="69"/>
  <c r="N123" i="69"/>
  <c r="N124" i="69"/>
  <c r="N125" i="69"/>
  <c r="N126" i="69"/>
  <c r="N127" i="69"/>
  <c r="N128" i="69"/>
  <c r="N129" i="69"/>
  <c r="N130" i="69"/>
  <c r="N131" i="69"/>
  <c r="N132" i="69"/>
  <c r="N133" i="69"/>
  <c r="N134" i="69"/>
  <c r="N135" i="69"/>
  <c r="N136" i="69"/>
  <c r="N137" i="69"/>
  <c r="N138" i="69"/>
  <c r="N139" i="69"/>
  <c r="N140" i="69"/>
  <c r="N141" i="69"/>
  <c r="N142" i="69"/>
  <c r="N143" i="69"/>
  <c r="N144" i="69"/>
  <c r="N145" i="69"/>
  <c r="N146" i="69"/>
  <c r="N147" i="69"/>
  <c r="N148" i="69"/>
  <c r="N149" i="69"/>
  <c r="N150" i="69"/>
  <c r="N151" i="69"/>
  <c r="N152" i="69"/>
  <c r="N153" i="69"/>
  <c r="N154" i="69"/>
  <c r="N155" i="69"/>
  <c r="N156" i="69"/>
  <c r="N157" i="69"/>
  <c r="N158" i="69"/>
  <c r="N159" i="69"/>
  <c r="N160" i="69"/>
  <c r="N161" i="69"/>
  <c r="N162" i="69"/>
  <c r="N163" i="69"/>
  <c r="N164" i="69"/>
  <c r="N165" i="69"/>
  <c r="N166" i="69"/>
  <c r="N167" i="69"/>
  <c r="N168" i="69"/>
  <c r="N169" i="69"/>
  <c r="N170" i="69"/>
  <c r="N171" i="69"/>
  <c r="N172" i="69"/>
  <c r="N173" i="69"/>
  <c r="N174" i="69"/>
  <c r="N175" i="69"/>
  <c r="N176" i="69"/>
  <c r="N177" i="69"/>
  <c r="N178" i="69"/>
  <c r="N179" i="69"/>
  <c r="N180" i="69"/>
  <c r="N181" i="69"/>
  <c r="N182" i="69"/>
  <c r="N183" i="69"/>
  <c r="N184" i="69"/>
  <c r="N185" i="69"/>
  <c r="N186" i="69"/>
  <c r="N187" i="69"/>
  <c r="N188" i="69"/>
  <c r="N189" i="69"/>
  <c r="N190" i="69"/>
  <c r="N191" i="69"/>
  <c r="N192" i="69"/>
  <c r="N193" i="69"/>
  <c r="N194" i="69"/>
  <c r="N195" i="69"/>
  <c r="N196" i="69"/>
  <c r="N197" i="69"/>
  <c r="N198" i="69"/>
  <c r="N199" i="69"/>
  <c r="N200" i="69"/>
  <c r="N201" i="69"/>
  <c r="N202" i="69"/>
  <c r="M4" i="69"/>
  <c r="M5" i="69"/>
  <c r="M6" i="69"/>
  <c r="M7" i="69"/>
  <c r="M8" i="69"/>
  <c r="M9" i="69"/>
  <c r="M10" i="69"/>
  <c r="M11" i="69"/>
  <c r="M12" i="69"/>
  <c r="M13" i="69"/>
  <c r="M14" i="69"/>
  <c r="M15" i="69"/>
  <c r="M16" i="69"/>
  <c r="M17" i="69"/>
  <c r="M18" i="69"/>
  <c r="M19" i="69"/>
  <c r="M20" i="69"/>
  <c r="M21" i="69"/>
  <c r="M22" i="69"/>
  <c r="M23" i="69"/>
  <c r="M24" i="69"/>
  <c r="M25" i="69"/>
  <c r="M26" i="69"/>
  <c r="M27" i="69"/>
  <c r="M28" i="69"/>
  <c r="M29" i="69"/>
  <c r="M30" i="69"/>
  <c r="M31" i="69"/>
  <c r="M32" i="69"/>
  <c r="M33" i="69"/>
  <c r="M34" i="69"/>
  <c r="M35" i="69"/>
  <c r="M36" i="69"/>
  <c r="M37" i="69"/>
  <c r="M38" i="69"/>
  <c r="M39" i="69"/>
  <c r="M40" i="69"/>
  <c r="M41" i="69"/>
  <c r="M42" i="69"/>
  <c r="M43" i="69"/>
  <c r="M44" i="69"/>
  <c r="M45" i="69"/>
  <c r="M46" i="69"/>
  <c r="M47" i="69"/>
  <c r="M48" i="69"/>
  <c r="M49" i="69"/>
  <c r="M50" i="69"/>
  <c r="M51" i="69"/>
  <c r="M52" i="69"/>
  <c r="M53" i="69"/>
  <c r="M54" i="69"/>
  <c r="M55" i="69"/>
  <c r="M56" i="69"/>
  <c r="M57" i="69"/>
  <c r="M58" i="69"/>
  <c r="M59" i="69"/>
  <c r="M60" i="69"/>
  <c r="M61" i="69"/>
  <c r="M62" i="69"/>
  <c r="M63" i="69"/>
  <c r="M64" i="69"/>
  <c r="M65" i="69"/>
  <c r="M66" i="69"/>
  <c r="M67" i="69"/>
  <c r="M68" i="69"/>
  <c r="M69" i="69"/>
  <c r="M70" i="69"/>
  <c r="M71" i="69"/>
  <c r="M72" i="69"/>
  <c r="M73" i="69"/>
  <c r="M74" i="69"/>
  <c r="M75" i="69"/>
  <c r="M76" i="69"/>
  <c r="M77" i="69"/>
  <c r="M78" i="69"/>
  <c r="M79" i="69"/>
  <c r="M80" i="69"/>
  <c r="M81" i="69"/>
  <c r="M82" i="69"/>
  <c r="M83" i="69"/>
  <c r="M84" i="69"/>
  <c r="M85" i="69"/>
  <c r="M86" i="69"/>
  <c r="M87" i="69"/>
  <c r="M88" i="69"/>
  <c r="M89" i="69"/>
  <c r="M90" i="69"/>
  <c r="M91" i="69"/>
  <c r="M92" i="69"/>
  <c r="M93" i="69"/>
  <c r="M94" i="69"/>
  <c r="M95" i="69"/>
  <c r="M96" i="69"/>
  <c r="M97" i="69"/>
  <c r="M98" i="69"/>
  <c r="M99" i="69"/>
  <c r="M100" i="69"/>
  <c r="M101" i="69"/>
  <c r="M102" i="69"/>
  <c r="M103" i="69"/>
  <c r="M104" i="69"/>
  <c r="M105" i="69"/>
  <c r="M106" i="69"/>
  <c r="M107" i="69"/>
  <c r="M108" i="69"/>
  <c r="M109" i="69"/>
  <c r="M110" i="69"/>
  <c r="M111" i="69"/>
  <c r="M112" i="69"/>
  <c r="M113" i="69"/>
  <c r="M114" i="69"/>
  <c r="M115" i="69"/>
  <c r="M116" i="69"/>
  <c r="M117" i="69"/>
  <c r="M118" i="69"/>
  <c r="M119" i="69"/>
  <c r="M120" i="69"/>
  <c r="M121" i="69"/>
  <c r="M122" i="69"/>
  <c r="M123" i="69"/>
  <c r="M124" i="69"/>
  <c r="M125" i="69"/>
  <c r="M126" i="69"/>
  <c r="M127" i="69"/>
  <c r="M128" i="69"/>
  <c r="M129" i="69"/>
  <c r="M130" i="69"/>
  <c r="M131" i="69"/>
  <c r="M132" i="69"/>
  <c r="M133" i="69"/>
  <c r="M134" i="69"/>
  <c r="M135" i="69"/>
  <c r="M136" i="69"/>
  <c r="M137" i="69"/>
  <c r="M138" i="69"/>
  <c r="M139" i="69"/>
  <c r="M140" i="69"/>
  <c r="M141" i="69"/>
  <c r="M142" i="69"/>
  <c r="M143" i="69"/>
  <c r="M144" i="69"/>
  <c r="M145" i="69"/>
  <c r="M146" i="69"/>
  <c r="M147" i="69"/>
  <c r="M148" i="69"/>
  <c r="M149" i="69"/>
  <c r="M150" i="69"/>
  <c r="M151" i="69"/>
  <c r="M152" i="69"/>
  <c r="M153" i="69"/>
  <c r="M154" i="69"/>
  <c r="M155" i="69"/>
  <c r="M156" i="69"/>
  <c r="M157" i="69"/>
  <c r="M158" i="69"/>
  <c r="M159" i="69"/>
  <c r="M160" i="69"/>
  <c r="M161" i="69"/>
  <c r="M162" i="69"/>
  <c r="M163" i="69"/>
  <c r="M164" i="69"/>
  <c r="M165" i="69"/>
  <c r="M166" i="69"/>
  <c r="M167" i="69"/>
  <c r="M168" i="69"/>
  <c r="M169" i="69"/>
  <c r="M170" i="69"/>
  <c r="M171" i="69"/>
  <c r="M172" i="69"/>
  <c r="M173" i="69"/>
  <c r="M174" i="69"/>
  <c r="M175" i="69"/>
  <c r="M176" i="69"/>
  <c r="M177" i="69"/>
  <c r="M178" i="69"/>
  <c r="M179" i="69"/>
  <c r="M180" i="69"/>
  <c r="M181" i="69"/>
  <c r="M182" i="69"/>
  <c r="M183" i="69"/>
  <c r="M184" i="69"/>
  <c r="M185" i="69"/>
  <c r="M186" i="69"/>
  <c r="M187" i="69"/>
  <c r="M188" i="69"/>
  <c r="M189" i="69"/>
  <c r="M190" i="69"/>
  <c r="M191" i="69"/>
  <c r="M192" i="69"/>
  <c r="M193" i="69"/>
  <c r="M194" i="69"/>
  <c r="M195" i="69"/>
  <c r="M196" i="69"/>
  <c r="M197" i="69"/>
  <c r="M198" i="69"/>
  <c r="M199" i="69"/>
  <c r="M200" i="69"/>
  <c r="M201" i="69"/>
  <c r="M202" i="69"/>
  <c r="L4" i="69"/>
  <c r="L5" i="69"/>
  <c r="L6" i="69"/>
  <c r="L7" i="69"/>
  <c r="L8" i="69"/>
  <c r="L9" i="69"/>
  <c r="L10" i="69"/>
  <c r="L11" i="69"/>
  <c r="L12" i="69"/>
  <c r="L13" i="69"/>
  <c r="L14" i="69"/>
  <c r="L15" i="69"/>
  <c r="L16" i="69"/>
  <c r="L17" i="69"/>
  <c r="L18" i="69"/>
  <c r="L19" i="69"/>
  <c r="L20" i="69"/>
  <c r="L21" i="69"/>
  <c r="L22" i="69"/>
  <c r="L23" i="69"/>
  <c r="L24" i="69"/>
  <c r="L25" i="69"/>
  <c r="L26" i="69"/>
  <c r="L27" i="69"/>
  <c r="L28" i="69"/>
  <c r="L29" i="69"/>
  <c r="L30" i="69"/>
  <c r="L31" i="69"/>
  <c r="L32" i="69"/>
  <c r="L33" i="69"/>
  <c r="L34" i="69"/>
  <c r="L35" i="69"/>
  <c r="L36" i="69"/>
  <c r="L37" i="69"/>
  <c r="L38" i="69"/>
  <c r="L39" i="69"/>
  <c r="L40" i="69"/>
  <c r="L41" i="69"/>
  <c r="L42" i="69"/>
  <c r="L43" i="69"/>
  <c r="L44" i="69"/>
  <c r="L45" i="69"/>
  <c r="L46" i="69"/>
  <c r="L47" i="69"/>
  <c r="L48" i="69"/>
  <c r="L49" i="69"/>
  <c r="L50" i="69"/>
  <c r="L51" i="69"/>
  <c r="L52" i="69"/>
  <c r="L53" i="69"/>
  <c r="L54" i="69"/>
  <c r="L55" i="69"/>
  <c r="L56" i="69"/>
  <c r="L57" i="69"/>
  <c r="L58" i="69"/>
  <c r="L59" i="69"/>
  <c r="L60" i="69"/>
  <c r="L61" i="69"/>
  <c r="L62" i="69"/>
  <c r="L63" i="69"/>
  <c r="L64" i="69"/>
  <c r="L65" i="69"/>
  <c r="L66" i="69"/>
  <c r="L67" i="69"/>
  <c r="L68" i="69"/>
  <c r="L69" i="69"/>
  <c r="L70" i="69"/>
  <c r="L71" i="69"/>
  <c r="L72" i="69"/>
  <c r="L73" i="69"/>
  <c r="L74" i="69"/>
  <c r="L75" i="69"/>
  <c r="L76" i="69"/>
  <c r="L77" i="69"/>
  <c r="L78" i="69"/>
  <c r="L79" i="69"/>
  <c r="L80" i="69"/>
  <c r="L81" i="69"/>
  <c r="L82" i="69"/>
  <c r="L83" i="69"/>
  <c r="L84" i="69"/>
  <c r="L85" i="69"/>
  <c r="L86" i="69"/>
  <c r="L87" i="69"/>
  <c r="L88" i="69"/>
  <c r="L89" i="69"/>
  <c r="L90" i="69"/>
  <c r="L91" i="69"/>
  <c r="L92" i="69"/>
  <c r="L93" i="69"/>
  <c r="L94" i="69"/>
  <c r="L95" i="69"/>
  <c r="L96" i="69"/>
  <c r="L97" i="69"/>
  <c r="L98" i="69"/>
  <c r="L99" i="69"/>
  <c r="L100" i="69"/>
  <c r="L101" i="69"/>
  <c r="L102" i="69"/>
  <c r="L103" i="69"/>
  <c r="L104" i="69"/>
  <c r="L105" i="69"/>
  <c r="L106" i="69"/>
  <c r="L107" i="69"/>
  <c r="L108" i="69"/>
  <c r="L109" i="69"/>
  <c r="L110" i="69"/>
  <c r="L111" i="69"/>
  <c r="L112" i="69"/>
  <c r="L113" i="69"/>
  <c r="L114" i="69"/>
  <c r="L115" i="69"/>
  <c r="L116" i="69"/>
  <c r="L117" i="69"/>
  <c r="L118" i="69"/>
  <c r="L119" i="69"/>
  <c r="L120" i="69"/>
  <c r="L121" i="69"/>
  <c r="L122" i="69"/>
  <c r="L123" i="69"/>
  <c r="L124" i="69"/>
  <c r="L125" i="69"/>
  <c r="L126" i="69"/>
  <c r="L127" i="69"/>
  <c r="L128" i="69"/>
  <c r="L129" i="69"/>
  <c r="L130" i="69"/>
  <c r="L131" i="69"/>
  <c r="L132" i="69"/>
  <c r="L133" i="69"/>
  <c r="L134" i="69"/>
  <c r="L135" i="69"/>
  <c r="L136" i="69"/>
  <c r="L137" i="69"/>
  <c r="L138" i="69"/>
  <c r="L139" i="69"/>
  <c r="L140" i="69"/>
  <c r="L141" i="69"/>
  <c r="L142" i="69"/>
  <c r="L143" i="69"/>
  <c r="L144" i="69"/>
  <c r="L145" i="69"/>
  <c r="L146" i="69"/>
  <c r="L147" i="69"/>
  <c r="L148" i="69"/>
  <c r="L149" i="69"/>
  <c r="L150" i="69"/>
  <c r="L151" i="69"/>
  <c r="L152" i="69"/>
  <c r="L153" i="69"/>
  <c r="L154" i="69"/>
  <c r="L155" i="69"/>
  <c r="L156" i="69"/>
  <c r="L157" i="69"/>
  <c r="L158" i="69"/>
  <c r="L159" i="69"/>
  <c r="L160" i="69"/>
  <c r="L161" i="69"/>
  <c r="L162" i="69"/>
  <c r="L163" i="69"/>
  <c r="L164" i="69"/>
  <c r="L165" i="69"/>
  <c r="L166" i="69"/>
  <c r="L167" i="69"/>
  <c r="L168" i="69"/>
  <c r="L169" i="69"/>
  <c r="L170" i="69"/>
  <c r="L171" i="69"/>
  <c r="L172" i="69"/>
  <c r="L173" i="69"/>
  <c r="L174" i="69"/>
  <c r="L175" i="69"/>
  <c r="L176" i="69"/>
  <c r="L177" i="69"/>
  <c r="L178" i="69"/>
  <c r="L179" i="69"/>
  <c r="L180" i="69"/>
  <c r="L181" i="69"/>
  <c r="L182" i="69"/>
  <c r="L183" i="69"/>
  <c r="L184" i="69"/>
  <c r="L185" i="69"/>
  <c r="L186" i="69"/>
  <c r="L187" i="69"/>
  <c r="L188" i="69"/>
  <c r="L189" i="69"/>
  <c r="L190" i="69"/>
  <c r="L191" i="69"/>
  <c r="L192" i="69"/>
  <c r="L193" i="69"/>
  <c r="L194" i="69"/>
  <c r="L195" i="69"/>
  <c r="L196" i="69"/>
  <c r="L197" i="69"/>
  <c r="L198" i="69"/>
  <c r="L199" i="69"/>
  <c r="L200" i="69"/>
  <c r="L201" i="69"/>
  <c r="L202" i="69"/>
  <c r="K4" i="69"/>
  <c r="K5" i="69"/>
  <c r="K6" i="69"/>
  <c r="K7" i="69"/>
  <c r="K8" i="69"/>
  <c r="K9" i="69"/>
  <c r="K10" i="69"/>
  <c r="K11" i="69"/>
  <c r="K12" i="69"/>
  <c r="K13" i="69"/>
  <c r="K14" i="69"/>
  <c r="K15" i="69"/>
  <c r="K16" i="69"/>
  <c r="K17" i="69"/>
  <c r="K18" i="69"/>
  <c r="K19" i="69"/>
  <c r="K20" i="69"/>
  <c r="K21" i="69"/>
  <c r="K22" i="69"/>
  <c r="K23" i="69"/>
  <c r="K24" i="69"/>
  <c r="K25" i="69"/>
  <c r="K26" i="69"/>
  <c r="K27" i="69"/>
  <c r="K28" i="69"/>
  <c r="K29" i="69"/>
  <c r="K30" i="69"/>
  <c r="K31" i="69"/>
  <c r="K32" i="69"/>
  <c r="K33" i="69"/>
  <c r="K34" i="69"/>
  <c r="K35" i="69"/>
  <c r="K36" i="69"/>
  <c r="K37" i="69"/>
  <c r="K38" i="69"/>
  <c r="K39" i="69"/>
  <c r="K40" i="69"/>
  <c r="K41" i="69"/>
  <c r="K42" i="69"/>
  <c r="K43" i="69"/>
  <c r="K44" i="69"/>
  <c r="K45" i="69"/>
  <c r="K46" i="69"/>
  <c r="K47" i="69"/>
  <c r="K48" i="69"/>
  <c r="K49" i="69"/>
  <c r="K50" i="69"/>
  <c r="K51" i="69"/>
  <c r="K52" i="69"/>
  <c r="K53" i="69"/>
  <c r="K54" i="69"/>
  <c r="K55" i="69"/>
  <c r="K56" i="69"/>
  <c r="K57" i="69"/>
  <c r="K58" i="69"/>
  <c r="K59" i="69"/>
  <c r="K60" i="69"/>
  <c r="K61" i="69"/>
  <c r="K62" i="69"/>
  <c r="K63" i="69"/>
  <c r="K64" i="69"/>
  <c r="K65" i="69"/>
  <c r="K66" i="69"/>
  <c r="K67" i="69"/>
  <c r="K68" i="69"/>
  <c r="K69" i="69"/>
  <c r="K70" i="69"/>
  <c r="K71" i="69"/>
  <c r="K72" i="69"/>
  <c r="K73" i="69"/>
  <c r="K74" i="69"/>
  <c r="K75" i="69"/>
  <c r="K76" i="69"/>
  <c r="K77" i="69"/>
  <c r="K78" i="69"/>
  <c r="K79" i="69"/>
  <c r="K80" i="69"/>
  <c r="K81" i="69"/>
  <c r="K82" i="69"/>
  <c r="K83" i="69"/>
  <c r="K84" i="69"/>
  <c r="K85" i="69"/>
  <c r="K86" i="69"/>
  <c r="K87" i="69"/>
  <c r="K88" i="69"/>
  <c r="K89" i="69"/>
  <c r="K90" i="69"/>
  <c r="K91" i="69"/>
  <c r="K92" i="69"/>
  <c r="K93" i="69"/>
  <c r="K94" i="69"/>
  <c r="K95" i="69"/>
  <c r="K96" i="69"/>
  <c r="K97" i="69"/>
  <c r="K98" i="69"/>
  <c r="K99" i="69"/>
  <c r="K100" i="69"/>
  <c r="K101" i="69"/>
  <c r="K102" i="69"/>
  <c r="K103" i="69"/>
  <c r="K104" i="69"/>
  <c r="K105" i="69"/>
  <c r="K106" i="69"/>
  <c r="K107" i="69"/>
  <c r="K108" i="69"/>
  <c r="K109" i="69"/>
  <c r="K110" i="69"/>
  <c r="K111" i="69"/>
  <c r="K112" i="69"/>
  <c r="K113" i="69"/>
  <c r="K114" i="69"/>
  <c r="K115" i="69"/>
  <c r="K116" i="69"/>
  <c r="K117" i="69"/>
  <c r="K118" i="69"/>
  <c r="K119" i="69"/>
  <c r="K120" i="69"/>
  <c r="K121" i="69"/>
  <c r="K122" i="69"/>
  <c r="K123" i="69"/>
  <c r="K124" i="69"/>
  <c r="K125" i="69"/>
  <c r="K126" i="69"/>
  <c r="K127" i="69"/>
  <c r="K128" i="69"/>
  <c r="K129" i="69"/>
  <c r="K130" i="69"/>
  <c r="K131" i="69"/>
  <c r="K132" i="69"/>
  <c r="K133" i="69"/>
  <c r="K134" i="69"/>
  <c r="K135" i="69"/>
  <c r="K136" i="69"/>
  <c r="K137" i="69"/>
  <c r="K138" i="69"/>
  <c r="K139" i="69"/>
  <c r="K140" i="69"/>
  <c r="K141" i="69"/>
  <c r="K142" i="69"/>
  <c r="K143" i="69"/>
  <c r="K144" i="69"/>
  <c r="K145" i="69"/>
  <c r="K146" i="69"/>
  <c r="K147" i="69"/>
  <c r="K148" i="69"/>
  <c r="K149" i="69"/>
  <c r="K150" i="69"/>
  <c r="K151" i="69"/>
  <c r="K152" i="69"/>
  <c r="K153" i="69"/>
  <c r="K154" i="69"/>
  <c r="K155" i="69"/>
  <c r="K156" i="69"/>
  <c r="K157" i="69"/>
  <c r="K158" i="69"/>
  <c r="K159" i="69"/>
  <c r="K160" i="69"/>
  <c r="K161" i="69"/>
  <c r="K162" i="69"/>
  <c r="K163" i="69"/>
  <c r="K164" i="69"/>
  <c r="K165" i="69"/>
  <c r="K166" i="69"/>
  <c r="K167" i="69"/>
  <c r="K168" i="69"/>
  <c r="K169" i="69"/>
  <c r="K170" i="69"/>
  <c r="K171" i="69"/>
  <c r="K172" i="69"/>
  <c r="K173" i="69"/>
  <c r="K174" i="69"/>
  <c r="K175" i="69"/>
  <c r="K176" i="69"/>
  <c r="K177" i="69"/>
  <c r="K178" i="69"/>
  <c r="K179" i="69"/>
  <c r="K180" i="69"/>
  <c r="K181" i="69"/>
  <c r="K182" i="69"/>
  <c r="K183" i="69"/>
  <c r="K184" i="69"/>
  <c r="K185" i="69"/>
  <c r="K186" i="69"/>
  <c r="K187" i="69"/>
  <c r="K188" i="69"/>
  <c r="K189" i="69"/>
  <c r="K190" i="69"/>
  <c r="K191" i="69"/>
  <c r="K192" i="69"/>
  <c r="K193" i="69"/>
  <c r="K194" i="69"/>
  <c r="K195" i="69"/>
  <c r="K196" i="69"/>
  <c r="K197" i="69"/>
  <c r="K198" i="69"/>
  <c r="K199" i="69"/>
  <c r="K200" i="69"/>
  <c r="K201" i="69"/>
  <c r="K202" i="69"/>
  <c r="J4" i="69"/>
  <c r="J5" i="69"/>
  <c r="J6" i="69"/>
  <c r="J7" i="69"/>
  <c r="J8" i="69"/>
  <c r="J9" i="69"/>
  <c r="J10" i="69"/>
  <c r="J11" i="69"/>
  <c r="J12" i="69"/>
  <c r="J13" i="69"/>
  <c r="J14" i="69"/>
  <c r="J15" i="69"/>
  <c r="J16" i="69"/>
  <c r="J17" i="69"/>
  <c r="J18" i="69"/>
  <c r="J19" i="69"/>
  <c r="J20" i="69"/>
  <c r="J21" i="69"/>
  <c r="J22" i="69"/>
  <c r="J23" i="69"/>
  <c r="J24" i="69"/>
  <c r="J25" i="69"/>
  <c r="J26" i="69"/>
  <c r="J27" i="69"/>
  <c r="J28" i="69"/>
  <c r="J29" i="69"/>
  <c r="J30" i="69"/>
  <c r="J31" i="69"/>
  <c r="J32" i="69"/>
  <c r="J33" i="69"/>
  <c r="J34" i="69"/>
  <c r="J35" i="69"/>
  <c r="J36" i="69"/>
  <c r="J37" i="69"/>
  <c r="J38" i="69"/>
  <c r="J39" i="69"/>
  <c r="J40" i="69"/>
  <c r="J41" i="69"/>
  <c r="J42" i="69"/>
  <c r="J43" i="69"/>
  <c r="J44" i="69"/>
  <c r="J45" i="69"/>
  <c r="J46" i="69"/>
  <c r="J47" i="69"/>
  <c r="J48" i="69"/>
  <c r="J49" i="69"/>
  <c r="J50" i="69"/>
  <c r="J51" i="69"/>
  <c r="J52" i="69"/>
  <c r="J53" i="69"/>
  <c r="J54" i="69"/>
  <c r="J55" i="69"/>
  <c r="J56" i="69"/>
  <c r="J57" i="69"/>
  <c r="J58" i="69"/>
  <c r="J59" i="69"/>
  <c r="J60" i="69"/>
  <c r="J61" i="69"/>
  <c r="J62" i="69"/>
  <c r="J63" i="69"/>
  <c r="J64" i="69"/>
  <c r="J65" i="69"/>
  <c r="J66" i="69"/>
  <c r="J67" i="69"/>
  <c r="J68" i="69"/>
  <c r="J69" i="69"/>
  <c r="J70" i="69"/>
  <c r="J71" i="69"/>
  <c r="J72" i="69"/>
  <c r="J73" i="69"/>
  <c r="J74" i="69"/>
  <c r="J75" i="69"/>
  <c r="J76" i="69"/>
  <c r="J77" i="69"/>
  <c r="J78" i="69"/>
  <c r="J79" i="69"/>
  <c r="J80" i="69"/>
  <c r="J81" i="69"/>
  <c r="J82" i="69"/>
  <c r="J83" i="69"/>
  <c r="J84" i="69"/>
  <c r="J85" i="69"/>
  <c r="J86" i="69"/>
  <c r="J87" i="69"/>
  <c r="J88" i="69"/>
  <c r="J89" i="69"/>
  <c r="J90" i="69"/>
  <c r="J91" i="69"/>
  <c r="J92" i="69"/>
  <c r="J93" i="69"/>
  <c r="J94" i="69"/>
  <c r="J95" i="69"/>
  <c r="J96" i="69"/>
  <c r="J97" i="69"/>
  <c r="J98" i="69"/>
  <c r="J99" i="69"/>
  <c r="J100" i="69"/>
  <c r="J101" i="69"/>
  <c r="J102" i="69"/>
  <c r="J103" i="69"/>
  <c r="J104" i="69"/>
  <c r="J105" i="69"/>
  <c r="J106" i="69"/>
  <c r="J107" i="69"/>
  <c r="J108" i="69"/>
  <c r="J109" i="69"/>
  <c r="J110" i="69"/>
  <c r="J111" i="69"/>
  <c r="J112" i="69"/>
  <c r="J113" i="69"/>
  <c r="J114" i="69"/>
  <c r="J115" i="69"/>
  <c r="J116" i="69"/>
  <c r="J117" i="69"/>
  <c r="J118" i="69"/>
  <c r="J119" i="69"/>
  <c r="J120" i="69"/>
  <c r="J121" i="69"/>
  <c r="J122" i="69"/>
  <c r="J123" i="69"/>
  <c r="J124" i="69"/>
  <c r="J125" i="69"/>
  <c r="J126" i="69"/>
  <c r="J127" i="69"/>
  <c r="J128" i="69"/>
  <c r="J129" i="69"/>
  <c r="J130" i="69"/>
  <c r="J131" i="69"/>
  <c r="J132" i="69"/>
  <c r="J133" i="69"/>
  <c r="J134" i="69"/>
  <c r="J135" i="69"/>
  <c r="J136" i="69"/>
  <c r="J137" i="69"/>
  <c r="J138" i="69"/>
  <c r="J139" i="69"/>
  <c r="J140" i="69"/>
  <c r="J141" i="69"/>
  <c r="J142" i="69"/>
  <c r="J143" i="69"/>
  <c r="J144" i="69"/>
  <c r="J145" i="69"/>
  <c r="J146" i="69"/>
  <c r="J147" i="69"/>
  <c r="J148" i="69"/>
  <c r="J149" i="69"/>
  <c r="J150" i="69"/>
  <c r="J151" i="69"/>
  <c r="J152" i="69"/>
  <c r="J153" i="69"/>
  <c r="J154" i="69"/>
  <c r="J155" i="69"/>
  <c r="J156" i="69"/>
  <c r="J157" i="69"/>
  <c r="J158" i="69"/>
  <c r="J159" i="69"/>
  <c r="J160" i="69"/>
  <c r="J161" i="69"/>
  <c r="J162" i="69"/>
  <c r="J163" i="69"/>
  <c r="J164" i="69"/>
  <c r="J165" i="69"/>
  <c r="J166" i="69"/>
  <c r="J167" i="69"/>
  <c r="J168" i="69"/>
  <c r="J169" i="69"/>
  <c r="J170" i="69"/>
  <c r="J171" i="69"/>
  <c r="J172" i="69"/>
  <c r="J173" i="69"/>
  <c r="J174" i="69"/>
  <c r="J175" i="69"/>
  <c r="J176" i="69"/>
  <c r="J177" i="69"/>
  <c r="J178" i="69"/>
  <c r="J179" i="69"/>
  <c r="J180" i="69"/>
  <c r="J181" i="69"/>
  <c r="J182" i="69"/>
  <c r="J183" i="69"/>
  <c r="J184" i="69"/>
  <c r="J185" i="69"/>
  <c r="J186" i="69"/>
  <c r="J187" i="69"/>
  <c r="J188" i="69"/>
  <c r="J189" i="69"/>
  <c r="J190" i="69"/>
  <c r="J191" i="69"/>
  <c r="J192" i="69"/>
  <c r="J193" i="69"/>
  <c r="J194" i="69"/>
  <c r="J195" i="69"/>
  <c r="J196" i="69"/>
  <c r="J197" i="69"/>
  <c r="J198" i="69"/>
  <c r="J199" i="69"/>
  <c r="J200" i="69"/>
  <c r="J201" i="69"/>
  <c r="J202" i="69"/>
  <c r="I4" i="69"/>
  <c r="I5" i="69"/>
  <c r="I6" i="69"/>
  <c r="I7" i="69"/>
  <c r="I8" i="69"/>
  <c r="I9" i="69"/>
  <c r="I10" i="69"/>
  <c r="I11" i="69"/>
  <c r="I12" i="69"/>
  <c r="I13" i="69"/>
  <c r="I14" i="69"/>
  <c r="I15" i="69"/>
  <c r="I16" i="69"/>
  <c r="I17" i="69"/>
  <c r="I18" i="69"/>
  <c r="I19" i="69"/>
  <c r="I20" i="69"/>
  <c r="I21" i="69"/>
  <c r="I22" i="69"/>
  <c r="I23" i="69"/>
  <c r="I24" i="69"/>
  <c r="I25" i="69"/>
  <c r="I26" i="69"/>
  <c r="I27" i="69"/>
  <c r="I28" i="69"/>
  <c r="I29" i="69"/>
  <c r="I30" i="69"/>
  <c r="I31" i="69"/>
  <c r="I32" i="69"/>
  <c r="I33" i="69"/>
  <c r="I34" i="69"/>
  <c r="I35" i="69"/>
  <c r="I36" i="69"/>
  <c r="I37" i="69"/>
  <c r="I38" i="69"/>
  <c r="I39" i="69"/>
  <c r="I40" i="69"/>
  <c r="I41" i="69"/>
  <c r="I42" i="69"/>
  <c r="I43" i="69"/>
  <c r="I44" i="69"/>
  <c r="I45" i="69"/>
  <c r="I46" i="69"/>
  <c r="I47" i="69"/>
  <c r="I48" i="69"/>
  <c r="I49" i="69"/>
  <c r="I50" i="69"/>
  <c r="I51" i="69"/>
  <c r="I52" i="69"/>
  <c r="I53" i="69"/>
  <c r="I54" i="69"/>
  <c r="I55" i="69"/>
  <c r="I56" i="69"/>
  <c r="I57" i="69"/>
  <c r="I58" i="69"/>
  <c r="I59" i="69"/>
  <c r="I60" i="69"/>
  <c r="I61" i="69"/>
  <c r="I62" i="69"/>
  <c r="I63" i="69"/>
  <c r="I64" i="69"/>
  <c r="I65" i="69"/>
  <c r="I66" i="69"/>
  <c r="I67" i="69"/>
  <c r="I68" i="69"/>
  <c r="I69" i="69"/>
  <c r="I70" i="69"/>
  <c r="I71" i="69"/>
  <c r="I72" i="69"/>
  <c r="I73" i="69"/>
  <c r="I74" i="69"/>
  <c r="I75" i="69"/>
  <c r="I76" i="69"/>
  <c r="I77" i="69"/>
  <c r="I78" i="69"/>
  <c r="I79" i="69"/>
  <c r="I80" i="69"/>
  <c r="I81" i="69"/>
  <c r="I82" i="69"/>
  <c r="I83" i="69"/>
  <c r="I84" i="69"/>
  <c r="I85" i="69"/>
  <c r="I86" i="69"/>
  <c r="I87" i="69"/>
  <c r="I88" i="69"/>
  <c r="I89" i="69"/>
  <c r="I90" i="69"/>
  <c r="I91" i="69"/>
  <c r="I92" i="69"/>
  <c r="I93" i="69"/>
  <c r="I94" i="69"/>
  <c r="I95" i="69"/>
  <c r="I96" i="69"/>
  <c r="I97" i="69"/>
  <c r="I98" i="69"/>
  <c r="I99" i="69"/>
  <c r="I100" i="69"/>
  <c r="I101" i="69"/>
  <c r="I102" i="69"/>
  <c r="I103" i="69"/>
  <c r="I104" i="69"/>
  <c r="I105" i="69"/>
  <c r="I106" i="69"/>
  <c r="I107" i="69"/>
  <c r="I108" i="69"/>
  <c r="I109" i="69"/>
  <c r="I110" i="69"/>
  <c r="I111" i="69"/>
  <c r="I112" i="69"/>
  <c r="I113" i="69"/>
  <c r="I114" i="69"/>
  <c r="I115" i="69"/>
  <c r="I116" i="69"/>
  <c r="I117" i="69"/>
  <c r="I118" i="69"/>
  <c r="I119" i="69"/>
  <c r="I120" i="69"/>
  <c r="I121" i="69"/>
  <c r="I122" i="69"/>
  <c r="I123" i="69"/>
  <c r="I124" i="69"/>
  <c r="I125" i="69"/>
  <c r="I126" i="69"/>
  <c r="I127" i="69"/>
  <c r="I128" i="69"/>
  <c r="I129" i="69"/>
  <c r="I130" i="69"/>
  <c r="I131" i="69"/>
  <c r="I132" i="69"/>
  <c r="I133" i="69"/>
  <c r="I134" i="69"/>
  <c r="I135" i="69"/>
  <c r="I136" i="69"/>
  <c r="I137" i="69"/>
  <c r="I138" i="69"/>
  <c r="I139" i="69"/>
  <c r="I140" i="69"/>
  <c r="I141" i="69"/>
  <c r="I142" i="69"/>
  <c r="I143" i="69"/>
  <c r="I144" i="69"/>
  <c r="I145" i="69"/>
  <c r="I146" i="69"/>
  <c r="I147" i="69"/>
  <c r="I148" i="69"/>
  <c r="I149" i="69"/>
  <c r="I150" i="69"/>
  <c r="I151" i="69"/>
  <c r="I152" i="69"/>
  <c r="I153" i="69"/>
  <c r="I154" i="69"/>
  <c r="I155" i="69"/>
  <c r="I156" i="69"/>
  <c r="I157" i="69"/>
  <c r="I158" i="69"/>
  <c r="I159" i="69"/>
  <c r="I160" i="69"/>
  <c r="I161" i="69"/>
  <c r="I162" i="69"/>
  <c r="I163" i="69"/>
  <c r="I164" i="69"/>
  <c r="I165" i="69"/>
  <c r="I166" i="69"/>
  <c r="I167" i="69"/>
  <c r="I168" i="69"/>
  <c r="I169" i="69"/>
  <c r="I170" i="69"/>
  <c r="I171" i="69"/>
  <c r="I172" i="69"/>
  <c r="I173" i="69"/>
  <c r="I174" i="69"/>
  <c r="I175" i="69"/>
  <c r="I176" i="69"/>
  <c r="I177" i="69"/>
  <c r="I178" i="69"/>
  <c r="I179" i="69"/>
  <c r="I180" i="69"/>
  <c r="I181" i="69"/>
  <c r="I182" i="69"/>
  <c r="I183" i="69"/>
  <c r="I184" i="69"/>
  <c r="I185" i="69"/>
  <c r="I186" i="69"/>
  <c r="I187" i="69"/>
  <c r="I188" i="69"/>
  <c r="I189" i="69"/>
  <c r="I190" i="69"/>
  <c r="I191" i="69"/>
  <c r="I192" i="69"/>
  <c r="I193" i="69"/>
  <c r="I194" i="69"/>
  <c r="I195" i="69"/>
  <c r="I196" i="69"/>
  <c r="I197" i="69"/>
  <c r="I198" i="69"/>
  <c r="I199" i="69"/>
  <c r="I200" i="69"/>
  <c r="I201" i="69"/>
  <c r="I202" i="69"/>
  <c r="H4" i="69"/>
  <c r="H5" i="69"/>
  <c r="H6" i="69"/>
  <c r="H7" i="69"/>
  <c r="H8" i="69"/>
  <c r="H9" i="69"/>
  <c r="H10" i="69"/>
  <c r="H11" i="69"/>
  <c r="H12" i="69"/>
  <c r="H13" i="69"/>
  <c r="H14" i="69"/>
  <c r="H15" i="69"/>
  <c r="H16" i="69"/>
  <c r="H17" i="69"/>
  <c r="H18" i="69"/>
  <c r="H19" i="69"/>
  <c r="H20" i="69"/>
  <c r="H21" i="69"/>
  <c r="H22" i="69"/>
  <c r="H23" i="69"/>
  <c r="H24" i="69"/>
  <c r="H25" i="69"/>
  <c r="H26" i="69"/>
  <c r="H27" i="69"/>
  <c r="H28" i="69"/>
  <c r="H29" i="69"/>
  <c r="H30" i="69"/>
  <c r="H31" i="69"/>
  <c r="H32" i="69"/>
  <c r="H33" i="69"/>
  <c r="H34" i="69"/>
  <c r="H35" i="69"/>
  <c r="H36" i="69"/>
  <c r="H37" i="69"/>
  <c r="H38" i="69"/>
  <c r="H39" i="69"/>
  <c r="H40" i="69"/>
  <c r="H41" i="69"/>
  <c r="H42" i="69"/>
  <c r="H43" i="69"/>
  <c r="H44" i="69"/>
  <c r="H45" i="69"/>
  <c r="H46" i="69"/>
  <c r="H47" i="69"/>
  <c r="H48" i="69"/>
  <c r="H49" i="69"/>
  <c r="H50" i="69"/>
  <c r="H51" i="69"/>
  <c r="H52" i="69"/>
  <c r="H53" i="69"/>
  <c r="H54" i="69"/>
  <c r="H55" i="69"/>
  <c r="H56" i="69"/>
  <c r="H57" i="69"/>
  <c r="H58" i="69"/>
  <c r="H59" i="69"/>
  <c r="H60" i="69"/>
  <c r="H61" i="69"/>
  <c r="H62" i="69"/>
  <c r="H63" i="69"/>
  <c r="H64" i="69"/>
  <c r="H65" i="69"/>
  <c r="H66" i="69"/>
  <c r="H67" i="69"/>
  <c r="H68" i="69"/>
  <c r="H69" i="69"/>
  <c r="H70" i="69"/>
  <c r="H71" i="69"/>
  <c r="H72" i="69"/>
  <c r="H73" i="69"/>
  <c r="H74" i="69"/>
  <c r="H75" i="69"/>
  <c r="H76" i="69"/>
  <c r="H77" i="69"/>
  <c r="H78" i="69"/>
  <c r="H79" i="69"/>
  <c r="H80" i="69"/>
  <c r="H81" i="69"/>
  <c r="H82" i="69"/>
  <c r="H83" i="69"/>
  <c r="H84" i="69"/>
  <c r="H85" i="69"/>
  <c r="H86" i="69"/>
  <c r="H87" i="69"/>
  <c r="H88" i="69"/>
  <c r="H89" i="69"/>
  <c r="H90" i="69"/>
  <c r="H91" i="69"/>
  <c r="H92" i="69"/>
  <c r="H93" i="69"/>
  <c r="H94" i="69"/>
  <c r="H95" i="69"/>
  <c r="H96" i="69"/>
  <c r="H97" i="69"/>
  <c r="H98" i="69"/>
  <c r="H99" i="69"/>
  <c r="H100" i="69"/>
  <c r="H101" i="69"/>
  <c r="H102" i="69"/>
  <c r="H103" i="69"/>
  <c r="H104" i="69"/>
  <c r="H105" i="69"/>
  <c r="H106" i="69"/>
  <c r="H107" i="69"/>
  <c r="H108" i="69"/>
  <c r="H109" i="69"/>
  <c r="H110" i="69"/>
  <c r="H111" i="69"/>
  <c r="H112" i="69"/>
  <c r="H113" i="69"/>
  <c r="H114" i="69"/>
  <c r="H115" i="69"/>
  <c r="H116" i="69"/>
  <c r="H117" i="69"/>
  <c r="H118" i="69"/>
  <c r="H119" i="69"/>
  <c r="H120" i="69"/>
  <c r="H121" i="69"/>
  <c r="H122" i="69"/>
  <c r="H123" i="69"/>
  <c r="H124" i="69"/>
  <c r="H125" i="69"/>
  <c r="H126" i="69"/>
  <c r="H127" i="69"/>
  <c r="H128" i="69"/>
  <c r="H129" i="69"/>
  <c r="H130" i="69"/>
  <c r="H131" i="69"/>
  <c r="H132" i="69"/>
  <c r="H133" i="69"/>
  <c r="H134" i="69"/>
  <c r="H135" i="69"/>
  <c r="H136" i="69"/>
  <c r="H137" i="69"/>
  <c r="H138" i="69"/>
  <c r="H139" i="69"/>
  <c r="H140" i="69"/>
  <c r="H141" i="69"/>
  <c r="H142" i="69"/>
  <c r="H143" i="69"/>
  <c r="H144" i="69"/>
  <c r="H145" i="69"/>
  <c r="H146" i="69"/>
  <c r="H147" i="69"/>
  <c r="H148" i="69"/>
  <c r="H149" i="69"/>
  <c r="H150" i="69"/>
  <c r="H151" i="69"/>
  <c r="H152" i="69"/>
  <c r="H153" i="69"/>
  <c r="H154" i="69"/>
  <c r="H155" i="69"/>
  <c r="H156" i="69"/>
  <c r="H157" i="69"/>
  <c r="H158" i="69"/>
  <c r="H159" i="69"/>
  <c r="H160" i="69"/>
  <c r="H161" i="69"/>
  <c r="H162" i="69"/>
  <c r="H163" i="69"/>
  <c r="H164" i="69"/>
  <c r="H165" i="69"/>
  <c r="H166" i="69"/>
  <c r="H167" i="69"/>
  <c r="H168" i="69"/>
  <c r="H169" i="69"/>
  <c r="H170" i="69"/>
  <c r="H171" i="69"/>
  <c r="H172" i="69"/>
  <c r="H173" i="69"/>
  <c r="H174" i="69"/>
  <c r="H175" i="69"/>
  <c r="H176" i="69"/>
  <c r="H177" i="69"/>
  <c r="H178" i="69"/>
  <c r="H179" i="69"/>
  <c r="H180" i="69"/>
  <c r="H181" i="69"/>
  <c r="H182" i="69"/>
  <c r="H183" i="69"/>
  <c r="H184" i="69"/>
  <c r="H185" i="69"/>
  <c r="H186" i="69"/>
  <c r="H187" i="69"/>
  <c r="H188" i="69"/>
  <c r="H189" i="69"/>
  <c r="H190" i="69"/>
  <c r="H191" i="69"/>
  <c r="H192" i="69"/>
  <c r="H193" i="69"/>
  <c r="H194" i="69"/>
  <c r="H195" i="69"/>
  <c r="H196" i="69"/>
  <c r="H197" i="69"/>
  <c r="H198" i="69"/>
  <c r="H199" i="69"/>
  <c r="H200" i="69"/>
  <c r="H201" i="69"/>
  <c r="H202" i="69"/>
  <c r="G4" i="69"/>
  <c r="G5" i="69"/>
  <c r="G6" i="69"/>
  <c r="G7" i="69"/>
  <c r="G8" i="69"/>
  <c r="G9" i="69"/>
  <c r="G10" i="69"/>
  <c r="G11" i="69"/>
  <c r="G12" i="69"/>
  <c r="G13" i="69"/>
  <c r="G14" i="69"/>
  <c r="G15" i="69"/>
  <c r="G16" i="69"/>
  <c r="G17" i="69"/>
  <c r="G18" i="69"/>
  <c r="G19" i="69"/>
  <c r="G20" i="69"/>
  <c r="G21" i="69"/>
  <c r="G22" i="69"/>
  <c r="G23" i="69"/>
  <c r="G24" i="69"/>
  <c r="G25" i="69"/>
  <c r="G26" i="69"/>
  <c r="G27" i="69"/>
  <c r="G28" i="69"/>
  <c r="G29" i="69"/>
  <c r="G30" i="69"/>
  <c r="G31" i="69"/>
  <c r="G32" i="69"/>
  <c r="G33" i="69"/>
  <c r="G34" i="69"/>
  <c r="G35" i="69"/>
  <c r="G36" i="69"/>
  <c r="G37" i="69"/>
  <c r="G38" i="69"/>
  <c r="G39" i="69"/>
  <c r="G40" i="69"/>
  <c r="G41" i="69"/>
  <c r="G42" i="69"/>
  <c r="G43" i="69"/>
  <c r="G44" i="69"/>
  <c r="G45" i="69"/>
  <c r="G46" i="69"/>
  <c r="G47" i="69"/>
  <c r="G48" i="69"/>
  <c r="G49" i="69"/>
  <c r="G50" i="69"/>
  <c r="G51" i="69"/>
  <c r="G52" i="69"/>
  <c r="G53" i="69"/>
  <c r="G54" i="69"/>
  <c r="G55" i="69"/>
  <c r="G56" i="69"/>
  <c r="G57" i="69"/>
  <c r="G58" i="69"/>
  <c r="G59" i="69"/>
  <c r="G60" i="69"/>
  <c r="G61" i="69"/>
  <c r="G62" i="69"/>
  <c r="G63" i="69"/>
  <c r="G64" i="69"/>
  <c r="G65" i="69"/>
  <c r="G66" i="69"/>
  <c r="G67" i="69"/>
  <c r="G68" i="69"/>
  <c r="G69" i="69"/>
  <c r="G70" i="69"/>
  <c r="G71" i="69"/>
  <c r="G72" i="69"/>
  <c r="G73" i="69"/>
  <c r="G74" i="69"/>
  <c r="G75" i="69"/>
  <c r="G76" i="69"/>
  <c r="G77" i="69"/>
  <c r="G78" i="69"/>
  <c r="G79" i="69"/>
  <c r="G80" i="69"/>
  <c r="G81" i="69"/>
  <c r="G82" i="69"/>
  <c r="G83" i="69"/>
  <c r="G84" i="69"/>
  <c r="G85" i="69"/>
  <c r="G86" i="69"/>
  <c r="G87" i="69"/>
  <c r="G88" i="69"/>
  <c r="G89" i="69"/>
  <c r="G90" i="69"/>
  <c r="G91" i="69"/>
  <c r="G92" i="69"/>
  <c r="G93" i="69"/>
  <c r="G94" i="69"/>
  <c r="G95" i="69"/>
  <c r="G96" i="69"/>
  <c r="G97" i="69"/>
  <c r="G98" i="69"/>
  <c r="G99" i="69"/>
  <c r="G100" i="69"/>
  <c r="G101" i="69"/>
  <c r="G102" i="69"/>
  <c r="G103" i="69"/>
  <c r="G104" i="69"/>
  <c r="G105" i="69"/>
  <c r="G106" i="69"/>
  <c r="G107" i="69"/>
  <c r="G108" i="69"/>
  <c r="G109" i="69"/>
  <c r="G110" i="69"/>
  <c r="G111" i="69"/>
  <c r="G112" i="69"/>
  <c r="G113" i="69"/>
  <c r="G114" i="69"/>
  <c r="G115" i="69"/>
  <c r="G116" i="69"/>
  <c r="G117" i="69"/>
  <c r="G118" i="69"/>
  <c r="G119" i="69"/>
  <c r="G120" i="69"/>
  <c r="G121" i="69"/>
  <c r="G122" i="69"/>
  <c r="G123" i="69"/>
  <c r="G124" i="69"/>
  <c r="G125" i="69"/>
  <c r="G126" i="69"/>
  <c r="G127" i="69"/>
  <c r="G128" i="69"/>
  <c r="G129" i="69"/>
  <c r="G130" i="69"/>
  <c r="G131" i="69"/>
  <c r="G132" i="69"/>
  <c r="G133" i="69"/>
  <c r="G134" i="69"/>
  <c r="G135" i="69"/>
  <c r="G136" i="69"/>
  <c r="G137" i="69"/>
  <c r="G138" i="69"/>
  <c r="G139" i="69"/>
  <c r="G140" i="69"/>
  <c r="G141" i="69"/>
  <c r="G142" i="69"/>
  <c r="G143" i="69"/>
  <c r="G144" i="69"/>
  <c r="G145" i="69"/>
  <c r="G146" i="69"/>
  <c r="G147" i="69"/>
  <c r="G148" i="69"/>
  <c r="G149" i="69"/>
  <c r="G150" i="69"/>
  <c r="G151" i="69"/>
  <c r="G152" i="69"/>
  <c r="G153" i="69"/>
  <c r="G154" i="69"/>
  <c r="G155" i="69"/>
  <c r="G156" i="69"/>
  <c r="G157" i="69"/>
  <c r="G158" i="69"/>
  <c r="G159" i="69"/>
  <c r="G160" i="69"/>
  <c r="G161" i="69"/>
  <c r="G162" i="69"/>
  <c r="G163" i="69"/>
  <c r="G164" i="69"/>
  <c r="G165" i="69"/>
  <c r="G166" i="69"/>
  <c r="G167" i="69"/>
  <c r="G168" i="69"/>
  <c r="G169" i="69"/>
  <c r="G170" i="69"/>
  <c r="G171" i="69"/>
  <c r="G172" i="69"/>
  <c r="G173" i="69"/>
  <c r="G174" i="69"/>
  <c r="G175" i="69"/>
  <c r="G176" i="69"/>
  <c r="G177" i="69"/>
  <c r="G178" i="69"/>
  <c r="G179" i="69"/>
  <c r="G180" i="69"/>
  <c r="G181" i="69"/>
  <c r="G182" i="69"/>
  <c r="G183" i="69"/>
  <c r="G184" i="69"/>
  <c r="G185" i="69"/>
  <c r="G186" i="69"/>
  <c r="G187" i="69"/>
  <c r="G188" i="69"/>
  <c r="G189" i="69"/>
  <c r="G190" i="69"/>
  <c r="G191" i="69"/>
  <c r="G192" i="69"/>
  <c r="G193" i="69"/>
  <c r="G194" i="69"/>
  <c r="G195" i="69"/>
  <c r="G196" i="69"/>
  <c r="G197" i="69"/>
  <c r="G198" i="69"/>
  <c r="G199" i="69"/>
  <c r="G200" i="69"/>
  <c r="G201" i="69"/>
  <c r="G202" i="69"/>
  <c r="F4" i="69"/>
  <c r="F5" i="69"/>
  <c r="F6" i="69"/>
  <c r="F7" i="69"/>
  <c r="F8" i="69"/>
  <c r="F9" i="69"/>
  <c r="F10" i="69"/>
  <c r="F11" i="69"/>
  <c r="F12" i="69"/>
  <c r="F13" i="69"/>
  <c r="F14" i="69"/>
  <c r="F15" i="69"/>
  <c r="F16" i="69"/>
  <c r="F17" i="69"/>
  <c r="F18" i="69"/>
  <c r="F19" i="69"/>
  <c r="F20" i="69"/>
  <c r="F21" i="69"/>
  <c r="F22" i="69"/>
  <c r="F23" i="69"/>
  <c r="F24" i="69"/>
  <c r="F25" i="69"/>
  <c r="F26" i="69"/>
  <c r="F27" i="69"/>
  <c r="F28" i="69"/>
  <c r="F29" i="69"/>
  <c r="F30" i="69"/>
  <c r="F31" i="69"/>
  <c r="F32" i="69"/>
  <c r="F33" i="69"/>
  <c r="F34" i="69"/>
  <c r="F35" i="69"/>
  <c r="F36" i="69"/>
  <c r="F37" i="69"/>
  <c r="F38" i="69"/>
  <c r="F39" i="69"/>
  <c r="F40" i="69"/>
  <c r="F41" i="69"/>
  <c r="F42" i="69"/>
  <c r="F43" i="69"/>
  <c r="F44" i="69"/>
  <c r="F45" i="69"/>
  <c r="F46" i="69"/>
  <c r="F47" i="69"/>
  <c r="F48" i="69"/>
  <c r="F49" i="69"/>
  <c r="F50" i="69"/>
  <c r="F51" i="69"/>
  <c r="F52" i="69"/>
  <c r="F53" i="69"/>
  <c r="F54" i="69"/>
  <c r="F55" i="69"/>
  <c r="F56" i="69"/>
  <c r="F57" i="69"/>
  <c r="F58" i="69"/>
  <c r="F59" i="69"/>
  <c r="F60" i="69"/>
  <c r="F61" i="69"/>
  <c r="F62" i="69"/>
  <c r="F63" i="69"/>
  <c r="F64" i="69"/>
  <c r="F65" i="69"/>
  <c r="F66" i="69"/>
  <c r="F67" i="69"/>
  <c r="F68" i="69"/>
  <c r="F69" i="69"/>
  <c r="F70" i="69"/>
  <c r="F71" i="69"/>
  <c r="F72" i="69"/>
  <c r="F73" i="69"/>
  <c r="F74" i="69"/>
  <c r="F75" i="69"/>
  <c r="F76" i="69"/>
  <c r="F77" i="69"/>
  <c r="F78" i="69"/>
  <c r="F79" i="69"/>
  <c r="F80" i="69"/>
  <c r="F81" i="69"/>
  <c r="F82" i="69"/>
  <c r="F83" i="69"/>
  <c r="F84" i="69"/>
  <c r="F85" i="69"/>
  <c r="F86" i="69"/>
  <c r="F87" i="69"/>
  <c r="F88" i="69"/>
  <c r="F89" i="69"/>
  <c r="F90" i="69"/>
  <c r="F91" i="69"/>
  <c r="F92" i="69"/>
  <c r="F93" i="69"/>
  <c r="F94" i="69"/>
  <c r="F95" i="69"/>
  <c r="F96" i="69"/>
  <c r="F97" i="69"/>
  <c r="F98" i="69"/>
  <c r="F99" i="69"/>
  <c r="F100" i="69"/>
  <c r="F101" i="69"/>
  <c r="F102" i="69"/>
  <c r="F103" i="69"/>
  <c r="F104" i="69"/>
  <c r="F105" i="69"/>
  <c r="F106" i="69"/>
  <c r="F107" i="69"/>
  <c r="F108" i="69"/>
  <c r="F109" i="69"/>
  <c r="F110" i="69"/>
  <c r="F111" i="69"/>
  <c r="F112" i="69"/>
  <c r="F113" i="69"/>
  <c r="F114" i="69"/>
  <c r="F115" i="69"/>
  <c r="F116" i="69"/>
  <c r="F117" i="69"/>
  <c r="F118" i="69"/>
  <c r="F119" i="69"/>
  <c r="F120" i="69"/>
  <c r="F121" i="69"/>
  <c r="F122" i="69"/>
  <c r="F123" i="69"/>
  <c r="F124" i="69"/>
  <c r="F125" i="69"/>
  <c r="F126" i="69"/>
  <c r="F127" i="69"/>
  <c r="F128" i="69"/>
  <c r="F129" i="69"/>
  <c r="F130" i="69"/>
  <c r="F131" i="69"/>
  <c r="F132" i="69"/>
  <c r="F133" i="69"/>
  <c r="F134" i="69"/>
  <c r="F135" i="69"/>
  <c r="F136" i="69"/>
  <c r="F137" i="69"/>
  <c r="F138" i="69"/>
  <c r="F139" i="69"/>
  <c r="F140" i="69"/>
  <c r="F141" i="69"/>
  <c r="F142" i="69"/>
  <c r="F143" i="69"/>
  <c r="F144" i="69"/>
  <c r="F145" i="69"/>
  <c r="F146" i="69"/>
  <c r="F147" i="69"/>
  <c r="F148" i="69"/>
  <c r="F149" i="69"/>
  <c r="F150" i="69"/>
  <c r="F151" i="69"/>
  <c r="F152" i="69"/>
  <c r="F153" i="69"/>
  <c r="F154" i="69"/>
  <c r="F155" i="69"/>
  <c r="F156" i="69"/>
  <c r="F157" i="69"/>
  <c r="F158" i="69"/>
  <c r="F159" i="69"/>
  <c r="F160" i="69"/>
  <c r="F161" i="69"/>
  <c r="F162" i="69"/>
  <c r="F163" i="69"/>
  <c r="F164" i="69"/>
  <c r="F165" i="69"/>
  <c r="F166" i="69"/>
  <c r="F167" i="69"/>
  <c r="F168" i="69"/>
  <c r="F169" i="69"/>
  <c r="F170" i="69"/>
  <c r="F171" i="69"/>
  <c r="F172" i="69"/>
  <c r="F173" i="69"/>
  <c r="F174" i="69"/>
  <c r="F175" i="69"/>
  <c r="F176" i="69"/>
  <c r="F177" i="69"/>
  <c r="F178" i="69"/>
  <c r="F179" i="69"/>
  <c r="F180" i="69"/>
  <c r="F181" i="69"/>
  <c r="F182" i="69"/>
  <c r="F183" i="69"/>
  <c r="F184" i="69"/>
  <c r="F185" i="69"/>
  <c r="F186" i="69"/>
  <c r="F187" i="69"/>
  <c r="F188" i="69"/>
  <c r="F189" i="69"/>
  <c r="F190" i="69"/>
  <c r="F191" i="69"/>
  <c r="F192" i="69"/>
  <c r="F193" i="69"/>
  <c r="F194" i="69"/>
  <c r="F195" i="69"/>
  <c r="F196" i="69"/>
  <c r="F197" i="69"/>
  <c r="F198" i="69"/>
  <c r="F199" i="69"/>
  <c r="F200" i="69"/>
  <c r="F201" i="69"/>
  <c r="F202" i="69"/>
  <c r="E4" i="69"/>
  <c r="E5" i="69"/>
  <c r="E6" i="69"/>
  <c r="E7" i="69"/>
  <c r="E8" i="69"/>
  <c r="E9" i="69"/>
  <c r="E10" i="69"/>
  <c r="E11" i="69"/>
  <c r="E12" i="69"/>
  <c r="E13" i="69"/>
  <c r="E14" i="69"/>
  <c r="E15" i="69"/>
  <c r="E16" i="69"/>
  <c r="E17" i="69"/>
  <c r="E18" i="69"/>
  <c r="E19" i="69"/>
  <c r="E20" i="69"/>
  <c r="E21" i="69"/>
  <c r="E22" i="69"/>
  <c r="E23" i="69"/>
  <c r="E24" i="69"/>
  <c r="E25" i="69"/>
  <c r="E26" i="69"/>
  <c r="E27" i="69"/>
  <c r="E28" i="69"/>
  <c r="E29" i="69"/>
  <c r="E30" i="69"/>
  <c r="E31" i="69"/>
  <c r="E32" i="69"/>
  <c r="E33" i="69"/>
  <c r="E34" i="69"/>
  <c r="E35" i="69"/>
  <c r="E36" i="69"/>
  <c r="E37" i="69"/>
  <c r="E38" i="69"/>
  <c r="E39" i="69"/>
  <c r="E40" i="69"/>
  <c r="E41" i="69"/>
  <c r="E42" i="69"/>
  <c r="E43" i="69"/>
  <c r="E44" i="69"/>
  <c r="E45" i="69"/>
  <c r="E46" i="69"/>
  <c r="E47" i="69"/>
  <c r="E48" i="69"/>
  <c r="E49" i="69"/>
  <c r="E50" i="69"/>
  <c r="E51" i="69"/>
  <c r="E52" i="69"/>
  <c r="E53" i="69"/>
  <c r="E54" i="69"/>
  <c r="E55" i="69"/>
  <c r="E56" i="69"/>
  <c r="E57" i="69"/>
  <c r="E58" i="69"/>
  <c r="E59" i="69"/>
  <c r="E60" i="69"/>
  <c r="E61" i="69"/>
  <c r="E62" i="69"/>
  <c r="E63" i="69"/>
  <c r="E64" i="69"/>
  <c r="E65" i="69"/>
  <c r="E66" i="69"/>
  <c r="E67" i="69"/>
  <c r="E68" i="69"/>
  <c r="E69" i="69"/>
  <c r="E70" i="69"/>
  <c r="E71" i="69"/>
  <c r="E72" i="69"/>
  <c r="E73" i="69"/>
  <c r="E74" i="69"/>
  <c r="E75" i="69"/>
  <c r="E76" i="69"/>
  <c r="E77" i="69"/>
  <c r="E78" i="69"/>
  <c r="E79" i="69"/>
  <c r="E80" i="69"/>
  <c r="E81" i="69"/>
  <c r="E82" i="69"/>
  <c r="E83" i="69"/>
  <c r="E84" i="69"/>
  <c r="E85" i="69"/>
  <c r="E86" i="69"/>
  <c r="E87" i="69"/>
  <c r="E88" i="69"/>
  <c r="E89" i="69"/>
  <c r="E90" i="69"/>
  <c r="E91" i="69"/>
  <c r="E92" i="69"/>
  <c r="E93" i="69"/>
  <c r="E94" i="69"/>
  <c r="E95" i="69"/>
  <c r="E96" i="69"/>
  <c r="E97" i="69"/>
  <c r="E98" i="69"/>
  <c r="E99" i="69"/>
  <c r="E100" i="69"/>
  <c r="E101" i="69"/>
  <c r="E102" i="69"/>
  <c r="E103" i="69"/>
  <c r="E104" i="69"/>
  <c r="E105" i="69"/>
  <c r="E106" i="69"/>
  <c r="E107" i="69"/>
  <c r="E108" i="69"/>
  <c r="E109" i="69"/>
  <c r="E110" i="69"/>
  <c r="E111" i="69"/>
  <c r="E112" i="69"/>
  <c r="E113" i="69"/>
  <c r="E114" i="69"/>
  <c r="E115" i="69"/>
  <c r="E116" i="69"/>
  <c r="E117" i="69"/>
  <c r="E118" i="69"/>
  <c r="E119" i="69"/>
  <c r="E120" i="69"/>
  <c r="E121" i="69"/>
  <c r="E122" i="69"/>
  <c r="E123" i="69"/>
  <c r="E124" i="69"/>
  <c r="E125" i="69"/>
  <c r="E126" i="69"/>
  <c r="E127" i="69"/>
  <c r="E128" i="69"/>
  <c r="E129" i="69"/>
  <c r="E130" i="69"/>
  <c r="E131" i="69"/>
  <c r="E132" i="69"/>
  <c r="E133" i="69"/>
  <c r="E134" i="69"/>
  <c r="E135" i="69"/>
  <c r="E136" i="69"/>
  <c r="E137" i="69"/>
  <c r="E138" i="69"/>
  <c r="E139" i="69"/>
  <c r="E140" i="69"/>
  <c r="E141" i="69"/>
  <c r="E142" i="69"/>
  <c r="E143" i="69"/>
  <c r="E144" i="69"/>
  <c r="E145" i="69"/>
  <c r="E146" i="69"/>
  <c r="E147" i="69"/>
  <c r="E148" i="69"/>
  <c r="E149" i="69"/>
  <c r="E150" i="69"/>
  <c r="E151" i="69"/>
  <c r="E152" i="69"/>
  <c r="E153" i="69"/>
  <c r="E154" i="69"/>
  <c r="E155" i="69"/>
  <c r="E156" i="69"/>
  <c r="E157" i="69"/>
  <c r="E158" i="69"/>
  <c r="E159" i="69"/>
  <c r="E160" i="69"/>
  <c r="E161" i="69"/>
  <c r="E162" i="69"/>
  <c r="E163" i="69"/>
  <c r="E164" i="69"/>
  <c r="E165" i="69"/>
  <c r="E166" i="69"/>
  <c r="E167" i="69"/>
  <c r="E168" i="69"/>
  <c r="E169" i="69"/>
  <c r="E170" i="69"/>
  <c r="E171" i="69"/>
  <c r="E172" i="69"/>
  <c r="E173" i="69"/>
  <c r="E174" i="69"/>
  <c r="E175" i="69"/>
  <c r="E176" i="69"/>
  <c r="E177" i="69"/>
  <c r="E178" i="69"/>
  <c r="E179" i="69"/>
  <c r="E180" i="69"/>
  <c r="E181" i="69"/>
  <c r="E182" i="69"/>
  <c r="E183" i="69"/>
  <c r="E184" i="69"/>
  <c r="E185" i="69"/>
  <c r="E186" i="69"/>
  <c r="E187" i="69"/>
  <c r="E188" i="69"/>
  <c r="E189" i="69"/>
  <c r="E190" i="69"/>
  <c r="E191" i="69"/>
  <c r="E192" i="69"/>
  <c r="E193" i="69"/>
  <c r="E194" i="69"/>
  <c r="E195" i="69"/>
  <c r="E196" i="69"/>
  <c r="E197" i="69"/>
  <c r="E198" i="69"/>
  <c r="E199" i="69"/>
  <c r="E200" i="69"/>
  <c r="E201" i="69"/>
  <c r="E202" i="69"/>
  <c r="D4" i="69"/>
  <c r="D5" i="69"/>
  <c r="D6" i="69"/>
  <c r="D7" i="69"/>
  <c r="D8" i="69"/>
  <c r="D9" i="69"/>
  <c r="D10" i="69"/>
  <c r="D11" i="69"/>
  <c r="D12" i="69"/>
  <c r="D13" i="69"/>
  <c r="D14" i="69"/>
  <c r="D15" i="69"/>
  <c r="D16" i="69"/>
  <c r="D17" i="69"/>
  <c r="D18" i="69"/>
  <c r="D19" i="69"/>
  <c r="D20" i="69"/>
  <c r="D21" i="69"/>
  <c r="D22" i="69"/>
  <c r="D23" i="69"/>
  <c r="D24" i="69"/>
  <c r="D25" i="69"/>
  <c r="D26" i="69"/>
  <c r="D27" i="69"/>
  <c r="D28" i="69"/>
  <c r="D29" i="69"/>
  <c r="D30" i="69"/>
  <c r="D31" i="69"/>
  <c r="D32" i="69"/>
  <c r="D33" i="69"/>
  <c r="D34" i="69"/>
  <c r="D35" i="69"/>
  <c r="D36" i="69"/>
  <c r="D37" i="69"/>
  <c r="D38" i="69"/>
  <c r="D39" i="69"/>
  <c r="D40" i="69"/>
  <c r="D41" i="69"/>
  <c r="D42" i="69"/>
  <c r="D43" i="69"/>
  <c r="D44" i="69"/>
  <c r="D45" i="69"/>
  <c r="D46" i="69"/>
  <c r="D47" i="69"/>
  <c r="D48" i="69"/>
  <c r="D49" i="69"/>
  <c r="D50" i="69"/>
  <c r="D51" i="69"/>
  <c r="D52" i="69"/>
  <c r="D53" i="69"/>
  <c r="D54" i="69"/>
  <c r="D55" i="69"/>
  <c r="D56" i="69"/>
  <c r="D57" i="69"/>
  <c r="D58" i="69"/>
  <c r="D59" i="69"/>
  <c r="D60" i="69"/>
  <c r="D61" i="69"/>
  <c r="D62" i="69"/>
  <c r="D63" i="69"/>
  <c r="D64" i="69"/>
  <c r="D65" i="69"/>
  <c r="D66" i="69"/>
  <c r="D67" i="69"/>
  <c r="D68" i="69"/>
  <c r="D69" i="69"/>
  <c r="D70" i="69"/>
  <c r="D71" i="69"/>
  <c r="D72" i="69"/>
  <c r="D73" i="69"/>
  <c r="D74" i="69"/>
  <c r="D75" i="69"/>
  <c r="D76" i="69"/>
  <c r="D77" i="69"/>
  <c r="D78" i="69"/>
  <c r="D79" i="69"/>
  <c r="D80" i="69"/>
  <c r="D81" i="69"/>
  <c r="D82" i="69"/>
  <c r="D83" i="69"/>
  <c r="D84" i="69"/>
  <c r="D85" i="69"/>
  <c r="D86" i="69"/>
  <c r="D87" i="69"/>
  <c r="D88" i="69"/>
  <c r="D89" i="69"/>
  <c r="D90" i="69"/>
  <c r="D91" i="69"/>
  <c r="D92" i="69"/>
  <c r="D93" i="69"/>
  <c r="D94" i="69"/>
  <c r="D95" i="69"/>
  <c r="D96" i="69"/>
  <c r="D97" i="69"/>
  <c r="D98" i="69"/>
  <c r="D99" i="69"/>
  <c r="D100" i="69"/>
  <c r="D101" i="69"/>
  <c r="D102" i="69"/>
  <c r="D103" i="69"/>
  <c r="D104" i="69"/>
  <c r="D105" i="69"/>
  <c r="D106" i="69"/>
  <c r="D107" i="69"/>
  <c r="D108" i="69"/>
  <c r="D109" i="69"/>
  <c r="D110" i="69"/>
  <c r="D111" i="69"/>
  <c r="D112" i="69"/>
  <c r="D113" i="69"/>
  <c r="D114" i="69"/>
  <c r="D115" i="69"/>
  <c r="D116" i="69"/>
  <c r="D117" i="69"/>
  <c r="D118" i="69"/>
  <c r="D119" i="69"/>
  <c r="D120" i="69"/>
  <c r="D121" i="69"/>
  <c r="D122" i="69"/>
  <c r="D123" i="69"/>
  <c r="D124" i="69"/>
  <c r="D125" i="69"/>
  <c r="D126" i="69"/>
  <c r="D127" i="69"/>
  <c r="D128" i="69"/>
  <c r="D129" i="69"/>
  <c r="D130" i="69"/>
  <c r="D131" i="69"/>
  <c r="D132" i="69"/>
  <c r="D133" i="69"/>
  <c r="D134" i="69"/>
  <c r="D135" i="69"/>
  <c r="D136" i="69"/>
  <c r="D137" i="69"/>
  <c r="D138" i="69"/>
  <c r="D139" i="69"/>
  <c r="D140" i="69"/>
  <c r="D141" i="69"/>
  <c r="D142" i="69"/>
  <c r="D143" i="69"/>
  <c r="D144" i="69"/>
  <c r="D145" i="69"/>
  <c r="D146" i="69"/>
  <c r="D147" i="69"/>
  <c r="D148" i="69"/>
  <c r="D149" i="69"/>
  <c r="D150" i="69"/>
  <c r="D151" i="69"/>
  <c r="D152" i="69"/>
  <c r="D153" i="69"/>
  <c r="D154" i="69"/>
  <c r="D155" i="69"/>
  <c r="D156" i="69"/>
  <c r="D157" i="69"/>
  <c r="D158" i="69"/>
  <c r="D159" i="69"/>
  <c r="D160" i="69"/>
  <c r="D161" i="69"/>
  <c r="D162" i="69"/>
  <c r="D163" i="69"/>
  <c r="D164" i="69"/>
  <c r="D165" i="69"/>
  <c r="D166" i="69"/>
  <c r="D167" i="69"/>
  <c r="D168" i="69"/>
  <c r="D169" i="69"/>
  <c r="D170" i="69"/>
  <c r="D171" i="69"/>
  <c r="D172" i="69"/>
  <c r="D173" i="69"/>
  <c r="D174" i="69"/>
  <c r="D175" i="69"/>
  <c r="D176" i="69"/>
  <c r="D177" i="69"/>
  <c r="D178" i="69"/>
  <c r="D179" i="69"/>
  <c r="D180" i="69"/>
  <c r="D181" i="69"/>
  <c r="D182" i="69"/>
  <c r="D183" i="69"/>
  <c r="D184" i="69"/>
  <c r="D185" i="69"/>
  <c r="D186" i="69"/>
  <c r="D187" i="69"/>
  <c r="D188" i="69"/>
  <c r="D189" i="69"/>
  <c r="D190" i="69"/>
  <c r="D191" i="69"/>
  <c r="D192" i="69"/>
  <c r="D193" i="69"/>
  <c r="D194" i="69"/>
  <c r="D195" i="69"/>
  <c r="D196" i="69"/>
  <c r="D197" i="69"/>
  <c r="D198" i="69"/>
  <c r="D199" i="69"/>
  <c r="D200" i="69"/>
  <c r="D201" i="69"/>
  <c r="D202" i="69"/>
  <c r="C4" i="69"/>
  <c r="C5" i="69"/>
  <c r="C6" i="69"/>
  <c r="C7" i="69"/>
  <c r="C8" i="69"/>
  <c r="C9" i="69"/>
  <c r="C10" i="69"/>
  <c r="C11" i="69"/>
  <c r="C12" i="69"/>
  <c r="C13" i="69"/>
  <c r="C14" i="69"/>
  <c r="C15" i="69"/>
  <c r="C16" i="69"/>
  <c r="C17" i="69"/>
  <c r="C18" i="69"/>
  <c r="C19" i="69"/>
  <c r="C20" i="69"/>
  <c r="C21" i="69"/>
  <c r="C22" i="69"/>
  <c r="C23" i="69"/>
  <c r="C24" i="69"/>
  <c r="C25" i="69"/>
  <c r="C26" i="69"/>
  <c r="C27" i="69"/>
  <c r="C28" i="69"/>
  <c r="C29" i="69"/>
  <c r="C30" i="69"/>
  <c r="C31" i="69"/>
  <c r="C32" i="69"/>
  <c r="C33" i="69"/>
  <c r="C34" i="69"/>
  <c r="C35" i="69"/>
  <c r="C36" i="69"/>
  <c r="C37" i="69"/>
  <c r="C38" i="69"/>
  <c r="C39" i="69"/>
  <c r="C40" i="69"/>
  <c r="C41" i="69"/>
  <c r="C42" i="69"/>
  <c r="C43" i="69"/>
  <c r="C44" i="69"/>
  <c r="C45" i="69"/>
  <c r="C46" i="69"/>
  <c r="C47" i="69"/>
  <c r="C48" i="69"/>
  <c r="C49" i="69"/>
  <c r="C50" i="69"/>
  <c r="C51" i="69"/>
  <c r="C52" i="69"/>
  <c r="C53" i="69"/>
  <c r="C54" i="69"/>
  <c r="C55" i="69"/>
  <c r="C56" i="69"/>
  <c r="C57" i="69"/>
  <c r="C58" i="69"/>
  <c r="C59" i="69"/>
  <c r="C60" i="69"/>
  <c r="C61" i="69"/>
  <c r="C62" i="69"/>
  <c r="C63" i="69"/>
  <c r="C64" i="69"/>
  <c r="C65" i="69"/>
  <c r="C66" i="69"/>
  <c r="C67" i="69"/>
  <c r="C68" i="69"/>
  <c r="C69" i="69"/>
  <c r="C70" i="69"/>
  <c r="C71" i="69"/>
  <c r="C72" i="69"/>
  <c r="C73" i="69"/>
  <c r="C74" i="69"/>
  <c r="C75" i="69"/>
  <c r="C76" i="69"/>
  <c r="C77" i="69"/>
  <c r="C78" i="69"/>
  <c r="C79" i="69"/>
  <c r="C80" i="69"/>
  <c r="C81" i="69"/>
  <c r="C82" i="69"/>
  <c r="C83" i="69"/>
  <c r="C84" i="69"/>
  <c r="C85" i="69"/>
  <c r="C86" i="69"/>
  <c r="C87" i="69"/>
  <c r="C88" i="69"/>
  <c r="C89" i="69"/>
  <c r="C90" i="69"/>
  <c r="C91" i="69"/>
  <c r="C92" i="69"/>
  <c r="C93" i="69"/>
  <c r="C94" i="69"/>
  <c r="C95" i="69"/>
  <c r="C96" i="69"/>
  <c r="C97" i="69"/>
  <c r="C98" i="69"/>
  <c r="C99" i="69"/>
  <c r="C100" i="69"/>
  <c r="C101" i="69"/>
  <c r="C102" i="69"/>
  <c r="C103" i="69"/>
  <c r="C104" i="69"/>
  <c r="C105" i="69"/>
  <c r="C106" i="69"/>
  <c r="C107" i="69"/>
  <c r="C108" i="69"/>
  <c r="C109" i="69"/>
  <c r="C110" i="69"/>
  <c r="C111" i="69"/>
  <c r="C112" i="69"/>
  <c r="C113" i="69"/>
  <c r="C114" i="69"/>
  <c r="C115" i="69"/>
  <c r="C116" i="69"/>
  <c r="C117" i="69"/>
  <c r="C118" i="69"/>
  <c r="C119" i="69"/>
  <c r="C120" i="69"/>
  <c r="C121" i="69"/>
  <c r="C122" i="69"/>
  <c r="C123" i="69"/>
  <c r="C124" i="69"/>
  <c r="C125" i="69"/>
  <c r="C126" i="69"/>
  <c r="C127" i="69"/>
  <c r="C128" i="69"/>
  <c r="C129" i="69"/>
  <c r="C130" i="69"/>
  <c r="C131" i="69"/>
  <c r="C132" i="69"/>
  <c r="C133" i="69"/>
  <c r="C134" i="69"/>
  <c r="C135" i="69"/>
  <c r="C136" i="69"/>
  <c r="C137" i="69"/>
  <c r="C138" i="69"/>
  <c r="C139" i="69"/>
  <c r="C140" i="69"/>
  <c r="C141" i="69"/>
  <c r="C142" i="69"/>
  <c r="C143" i="69"/>
  <c r="C144" i="69"/>
  <c r="C145" i="69"/>
  <c r="C146" i="69"/>
  <c r="C147" i="69"/>
  <c r="C148" i="69"/>
  <c r="C149" i="69"/>
  <c r="C150" i="69"/>
  <c r="C151" i="69"/>
  <c r="C152" i="69"/>
  <c r="C153" i="69"/>
  <c r="C154" i="69"/>
  <c r="C155" i="69"/>
  <c r="C156" i="69"/>
  <c r="C157" i="69"/>
  <c r="C158" i="69"/>
  <c r="C159" i="69"/>
  <c r="C160" i="69"/>
  <c r="C161" i="69"/>
  <c r="C162" i="69"/>
  <c r="C163" i="69"/>
  <c r="C164" i="69"/>
  <c r="C165" i="69"/>
  <c r="C166" i="69"/>
  <c r="C167" i="69"/>
  <c r="C168" i="69"/>
  <c r="C169" i="69"/>
  <c r="C170" i="69"/>
  <c r="C171" i="69"/>
  <c r="C172" i="69"/>
  <c r="C173" i="69"/>
  <c r="C174" i="69"/>
  <c r="C175" i="69"/>
  <c r="C176" i="69"/>
  <c r="C177" i="69"/>
  <c r="C178" i="69"/>
  <c r="C179" i="69"/>
  <c r="C180" i="69"/>
  <c r="C181" i="69"/>
  <c r="C182" i="69"/>
  <c r="C183" i="69"/>
  <c r="C184" i="69"/>
  <c r="C185" i="69"/>
  <c r="C186" i="69"/>
  <c r="C187" i="69"/>
  <c r="C188" i="69"/>
  <c r="C189" i="69"/>
  <c r="C190" i="69"/>
  <c r="C191" i="69"/>
  <c r="C192" i="69"/>
  <c r="C193" i="69"/>
  <c r="C194" i="69"/>
  <c r="C195" i="69"/>
  <c r="C196" i="69"/>
  <c r="C197" i="69"/>
  <c r="C198" i="69"/>
  <c r="C199" i="69"/>
  <c r="C200" i="69"/>
  <c r="C201" i="69"/>
  <c r="C202" i="69"/>
  <c r="D3" i="69"/>
  <c r="E3" i="69"/>
  <c r="F3" i="69"/>
  <c r="G3" i="69"/>
  <c r="H3" i="69"/>
  <c r="I3" i="69"/>
  <c r="J3" i="69"/>
  <c r="K3" i="69"/>
  <c r="L3" i="69"/>
  <c r="M3" i="69"/>
  <c r="N3" i="69"/>
  <c r="O3" i="69"/>
  <c r="P3" i="69"/>
  <c r="R3" i="69"/>
  <c r="S3" i="69"/>
  <c r="T3" i="69"/>
  <c r="U3" i="69"/>
  <c r="V3" i="69"/>
  <c r="C3" i="69"/>
  <c r="B8" i="69"/>
  <c r="B9" i="69"/>
  <c r="B10" i="69"/>
  <c r="B11" i="69"/>
  <c r="B12" i="69"/>
  <c r="B13" i="69"/>
  <c r="B14" i="69"/>
  <c r="B15" i="69"/>
  <c r="B16" i="69"/>
  <c r="B17" i="69"/>
  <c r="B18" i="69"/>
  <c r="B19" i="69"/>
  <c r="B20" i="69"/>
  <c r="B21" i="69"/>
  <c r="B22" i="69"/>
  <c r="B23" i="69"/>
  <c r="B24" i="69"/>
  <c r="B25" i="69"/>
  <c r="B26" i="69"/>
  <c r="B27" i="69"/>
  <c r="B28" i="69"/>
  <c r="B29" i="69"/>
  <c r="B30" i="69"/>
  <c r="B31" i="69"/>
  <c r="B32" i="69"/>
  <c r="B33" i="69"/>
  <c r="B34" i="69"/>
  <c r="B35" i="69"/>
  <c r="B36" i="69"/>
  <c r="B37" i="69"/>
  <c r="B38" i="69"/>
  <c r="B39" i="69"/>
  <c r="B40" i="69"/>
  <c r="B41" i="69"/>
  <c r="B42" i="69"/>
  <c r="B43" i="69"/>
  <c r="B44" i="69"/>
  <c r="B45" i="69"/>
  <c r="B46" i="69"/>
  <c r="B47" i="69"/>
  <c r="B48" i="69"/>
  <c r="B49" i="69"/>
  <c r="B50" i="69"/>
  <c r="B51" i="69"/>
  <c r="B52" i="69"/>
  <c r="B53" i="69"/>
  <c r="B54" i="69"/>
  <c r="B55" i="69"/>
  <c r="B56" i="69"/>
  <c r="B57" i="69"/>
  <c r="B58" i="69"/>
  <c r="B59" i="69"/>
  <c r="B60" i="69"/>
  <c r="B61" i="69"/>
  <c r="B62" i="69"/>
  <c r="B63" i="69"/>
  <c r="B64" i="69"/>
  <c r="B65" i="69"/>
  <c r="B66" i="69"/>
  <c r="B67" i="69"/>
  <c r="B68" i="69"/>
  <c r="B69" i="69"/>
  <c r="B70" i="69"/>
  <c r="B71" i="69"/>
  <c r="B72" i="69"/>
  <c r="B73" i="69"/>
  <c r="B74" i="69"/>
  <c r="B75" i="69"/>
  <c r="B76" i="69"/>
  <c r="B77" i="69"/>
  <c r="B78" i="69"/>
  <c r="B79" i="69"/>
  <c r="B80" i="69"/>
  <c r="B81" i="69"/>
  <c r="B82" i="69"/>
  <c r="B83" i="69"/>
  <c r="B84" i="69"/>
  <c r="B85" i="69"/>
  <c r="B86" i="69"/>
  <c r="B87" i="69"/>
  <c r="B88" i="69"/>
  <c r="B89" i="69"/>
  <c r="B90" i="69"/>
  <c r="B91" i="69"/>
  <c r="B92" i="69"/>
  <c r="B93" i="69"/>
  <c r="B94" i="69"/>
  <c r="B95" i="69"/>
  <c r="B96" i="69"/>
  <c r="B97" i="69"/>
  <c r="B98" i="69"/>
  <c r="B99" i="69"/>
  <c r="B100" i="69"/>
  <c r="B101" i="69"/>
  <c r="B102" i="69"/>
  <c r="B103" i="69"/>
  <c r="B104" i="69"/>
  <c r="B105" i="69"/>
  <c r="B106" i="69"/>
  <c r="B107" i="69"/>
  <c r="B108" i="69"/>
  <c r="B109" i="69"/>
  <c r="B110" i="69"/>
  <c r="B111" i="69"/>
  <c r="B112" i="69"/>
  <c r="B113" i="69"/>
  <c r="B114" i="69"/>
  <c r="B115" i="69"/>
  <c r="B116" i="69"/>
  <c r="B117" i="69"/>
  <c r="B118" i="69"/>
  <c r="B119" i="69"/>
  <c r="B120" i="69"/>
  <c r="B121" i="69"/>
  <c r="B122" i="69"/>
  <c r="B123" i="69"/>
  <c r="B124" i="69"/>
  <c r="B125" i="69"/>
  <c r="B126" i="69"/>
  <c r="B127" i="69"/>
  <c r="B128" i="69"/>
  <c r="B129" i="69"/>
  <c r="B130" i="69"/>
  <c r="B131" i="69"/>
  <c r="B132" i="69"/>
  <c r="B133" i="69"/>
  <c r="B134" i="69"/>
  <c r="B135" i="69"/>
  <c r="B136" i="69"/>
  <c r="B137" i="69"/>
  <c r="B138" i="69"/>
  <c r="B139" i="69"/>
  <c r="B140" i="69"/>
  <c r="B141" i="69"/>
  <c r="B142" i="69"/>
  <c r="B143" i="69"/>
  <c r="B144" i="69"/>
  <c r="B145" i="69"/>
  <c r="B146" i="69"/>
  <c r="B147" i="69"/>
  <c r="B148" i="69"/>
  <c r="B149" i="69"/>
  <c r="B150" i="69"/>
  <c r="B151" i="69"/>
  <c r="B152" i="69"/>
  <c r="B153" i="69"/>
  <c r="B154" i="69"/>
  <c r="B155" i="69"/>
  <c r="B156" i="69"/>
  <c r="B157" i="69"/>
  <c r="B158" i="69"/>
  <c r="B159" i="69"/>
  <c r="B160" i="69"/>
  <c r="B161" i="69"/>
  <c r="B162" i="69"/>
  <c r="B163" i="69"/>
  <c r="B164" i="69"/>
  <c r="B165" i="69"/>
  <c r="B166" i="69"/>
  <c r="B167" i="69"/>
  <c r="B168" i="69"/>
  <c r="B169" i="69"/>
  <c r="B170" i="69"/>
  <c r="B171" i="69"/>
  <c r="B172" i="69"/>
  <c r="B173" i="69"/>
  <c r="B174" i="69"/>
  <c r="B175" i="69"/>
  <c r="B176" i="69"/>
  <c r="B177" i="69"/>
  <c r="B178" i="69"/>
  <c r="B179" i="69"/>
  <c r="B180" i="69"/>
  <c r="B181" i="69"/>
  <c r="B182" i="69"/>
  <c r="B183" i="69"/>
  <c r="B184" i="69"/>
  <c r="B185" i="69"/>
  <c r="B186" i="69"/>
  <c r="B187" i="69"/>
  <c r="B188" i="69"/>
  <c r="B189" i="69"/>
  <c r="B190" i="69"/>
  <c r="B191" i="69"/>
  <c r="B192" i="69"/>
  <c r="B193" i="69"/>
  <c r="B194" i="69"/>
  <c r="B195" i="69"/>
  <c r="B196" i="69"/>
  <c r="B197" i="69"/>
  <c r="B198" i="69"/>
  <c r="B199" i="69"/>
  <c r="B200" i="69"/>
  <c r="B201" i="69"/>
  <c r="B202" i="69"/>
  <c r="B4" i="69"/>
  <c r="B5" i="69"/>
  <c r="B6" i="69"/>
  <c r="B7" i="69"/>
  <c r="B3" i="69"/>
  <c r="D50" i="60" l="1"/>
  <c r="C50" i="60" s="1"/>
  <c r="B35" i="52"/>
  <c r="B7" i="55"/>
  <c r="B32" i="57" l="1"/>
  <c r="B33" i="57"/>
  <c r="B34" i="57"/>
  <c r="B35" i="57"/>
  <c r="B36" i="57"/>
  <c r="B31" i="57"/>
  <c r="B20" i="57"/>
  <c r="B21" i="57"/>
  <c r="B22" i="57"/>
  <c r="B23" i="57"/>
  <c r="B24" i="57"/>
  <c r="B19" i="57"/>
  <c r="B32" i="56"/>
  <c r="B33" i="56"/>
  <c r="B34" i="56"/>
  <c r="B35" i="56"/>
  <c r="B36" i="56"/>
  <c r="B31" i="56"/>
  <c r="B20" i="56"/>
  <c r="B21" i="56"/>
  <c r="B22" i="56"/>
  <c r="B23" i="56"/>
  <c r="B24" i="56"/>
  <c r="B19" i="56"/>
  <c r="B32" i="55"/>
  <c r="B33" i="55"/>
  <c r="B34" i="55"/>
  <c r="B35" i="55"/>
  <c r="B36" i="55"/>
  <c r="B31" i="55"/>
  <c r="B20" i="55"/>
  <c r="B21" i="55"/>
  <c r="B22" i="55"/>
  <c r="B23" i="55"/>
  <c r="B24" i="55"/>
  <c r="B19" i="55"/>
  <c r="B32" i="54"/>
  <c r="B33" i="54"/>
  <c r="B34" i="54"/>
  <c r="B35" i="54"/>
  <c r="B36" i="54"/>
  <c r="B31" i="54"/>
  <c r="B20" i="54"/>
  <c r="B21" i="54"/>
  <c r="B22" i="54"/>
  <c r="B23" i="54"/>
  <c r="B24" i="54"/>
  <c r="B19" i="54"/>
  <c r="B32" i="53"/>
  <c r="B33" i="53"/>
  <c r="B34" i="53"/>
  <c r="B35" i="53"/>
  <c r="B36" i="53"/>
  <c r="B31" i="53"/>
  <c r="B20" i="53"/>
  <c r="B21" i="53"/>
  <c r="B22" i="53"/>
  <c r="B23" i="53"/>
  <c r="B24" i="53"/>
  <c r="B19" i="53"/>
  <c r="B32" i="52"/>
  <c r="B33" i="52"/>
  <c r="B34" i="52"/>
  <c r="B36" i="52"/>
  <c r="B31" i="52"/>
  <c r="B20" i="52"/>
  <c r="B21" i="52"/>
  <c r="B22" i="52"/>
  <c r="B23" i="52"/>
  <c r="B24" i="52"/>
  <c r="B19" i="52"/>
  <c r="B7" i="56"/>
  <c r="B12" i="57"/>
  <c r="B12" i="56"/>
  <c r="B12" i="55"/>
  <c r="B12" i="54"/>
  <c r="B12" i="53"/>
  <c r="B12" i="52"/>
  <c r="B7" i="57"/>
  <c r="B8" i="56"/>
  <c r="B9" i="56"/>
  <c r="B10" i="56"/>
  <c r="B11" i="56"/>
  <c r="B8" i="55"/>
  <c r="B9" i="55"/>
  <c r="B10" i="55"/>
  <c r="B11" i="55"/>
  <c r="B8" i="54"/>
  <c r="B9" i="54"/>
  <c r="B10" i="54"/>
  <c r="B11" i="54"/>
  <c r="B7" i="54"/>
  <c r="B8" i="53"/>
  <c r="B9" i="53"/>
  <c r="B10" i="53"/>
  <c r="B11" i="53"/>
  <c r="B7" i="53"/>
  <c r="B8" i="52"/>
  <c r="B9" i="52"/>
  <c r="B10" i="52"/>
  <c r="B11" i="52"/>
  <c r="B7" i="52"/>
  <c r="B8" i="57"/>
  <c r="B9" i="57"/>
  <c r="B10" i="57"/>
  <c r="B11" i="57"/>
  <c r="E38" i="57"/>
  <c r="F38" i="57" s="1"/>
  <c r="D38" i="57" s="1"/>
  <c r="E26" i="57"/>
  <c r="F26" i="57" s="1"/>
  <c r="D26" i="57" s="1"/>
  <c r="E14" i="57"/>
  <c r="F38" i="56"/>
  <c r="D38" i="56" s="1"/>
  <c r="F26" i="56"/>
  <c r="D26" i="56" s="1"/>
  <c r="E14" i="56"/>
  <c r="E38" i="55"/>
  <c r="F38" i="55" s="1"/>
  <c r="D38" i="55" s="1"/>
  <c r="E26" i="55"/>
  <c r="F26" i="55" s="1"/>
  <c r="D26" i="55" s="1"/>
  <c r="E14" i="55"/>
  <c r="F38" i="54"/>
  <c r="D38" i="54" s="1"/>
  <c r="E26" i="54"/>
  <c r="F26" i="54" s="1"/>
  <c r="D26" i="54" s="1"/>
  <c r="E14" i="54"/>
  <c r="E38" i="53"/>
  <c r="F38" i="53" s="1"/>
  <c r="D38" i="53" s="1"/>
  <c r="E26" i="53"/>
  <c r="F26" i="53" s="1"/>
  <c r="D26" i="53" s="1"/>
  <c r="E14" i="53"/>
  <c r="E38" i="52"/>
  <c r="F38" i="52" s="1"/>
  <c r="D38" i="52" s="1"/>
  <c r="E26" i="52"/>
  <c r="F26" i="52" s="1"/>
  <c r="D26" i="52" s="1"/>
  <c r="E14" i="52"/>
  <c r="F26" i="63"/>
  <c r="D26" i="63" s="1"/>
  <c r="F14" i="63"/>
  <c r="D14" i="63" s="1"/>
  <c r="D49" i="60" l="1"/>
  <c r="D55" i="60"/>
  <c r="C55" i="60" s="1"/>
  <c r="F14" i="53"/>
  <c r="D14" i="53" s="1"/>
  <c r="D52" i="60"/>
  <c r="C52" i="60" s="1"/>
  <c r="F14" i="56"/>
  <c r="D14" i="56" s="1"/>
  <c r="D54" i="60"/>
  <c r="C54" i="60" s="1"/>
  <c r="F14" i="54"/>
  <c r="D14" i="54" s="1"/>
  <c r="F14" i="52"/>
  <c r="D14" i="52" s="1"/>
  <c r="F14" i="57"/>
  <c r="D14" i="57" s="1"/>
  <c r="D51" i="60"/>
  <c r="C51" i="60" s="1"/>
  <c r="F14" i="55"/>
  <c r="D14" i="55" s="1"/>
  <c r="D53" i="60"/>
  <c r="C53" i="60" s="1"/>
  <c r="B4" i="60" l="1"/>
  <c r="C49" i="60"/>
</calcChain>
</file>

<file path=xl/sharedStrings.xml><?xml version="1.0" encoding="utf-8"?>
<sst xmlns="http://schemas.openxmlformats.org/spreadsheetml/2006/main" count="332" uniqueCount="77">
  <si>
    <t>Measurement &amp; Progress</t>
  </si>
  <si>
    <t>Personal Safety &amp; Belonging</t>
  </si>
  <si>
    <t>Time &amp; Resources</t>
  </si>
  <si>
    <t>Leadership Trust &amp; Values Align</t>
  </si>
  <si>
    <t>Ownership &amp; Input</t>
  </si>
  <si>
    <t>Recognition &amp; Value</t>
  </si>
  <si>
    <t>Professional Growth</t>
  </si>
  <si>
    <t xml:space="preserve">Neutral </t>
  </si>
  <si>
    <t>Strongly Disagree</t>
  </si>
  <si>
    <t>Disagree</t>
  </si>
  <si>
    <t>Agree</t>
  </si>
  <si>
    <t>Strongly Agree</t>
  </si>
  <si>
    <t>Average Response By Threat Area</t>
  </si>
  <si>
    <t>Threat Area</t>
  </si>
  <si>
    <t>Average - Response</t>
  </si>
  <si>
    <t>Average - Numerical</t>
  </si>
  <si>
    <t>Average of Total % of Disagree &amp; Strongly Disagree Per Question</t>
  </si>
  <si>
    <t>Question</t>
  </si>
  <si>
    <t>Response</t>
  </si>
  <si>
    <t>Percent of Total</t>
  </si>
  <si>
    <t>Summary</t>
  </si>
  <si>
    <t>*I have the training and skills I need to do my best at work.</t>
  </si>
  <si>
    <t>I am treated fairly by school leaders.</t>
  </si>
  <si>
    <t>My opinions are heard and valued by school leaders.</t>
  </si>
  <si>
    <t>In my current role, I get to do what I do best every day.</t>
  </si>
  <si>
    <t>Demographics</t>
  </si>
  <si>
    <t>Leadership Trust &amp; Values Alignment</t>
  </si>
  <si>
    <t>Respondent</t>
  </si>
  <si>
    <t xml:space="preserve">I have the materials and resources needed to do my job well. </t>
  </si>
  <si>
    <t>Most days, I have a manageable workload.</t>
  </si>
  <si>
    <t>I have the training and skills I need to do my best at work.</t>
  </si>
  <si>
    <t>I am treated fairly by my colleagues.</t>
  </si>
  <si>
    <t>In the past week, I’ve received recognition for doing my job well.</t>
  </si>
  <si>
    <r>
      <t xml:space="preserve">Sum of % of </t>
    </r>
    <r>
      <rPr>
        <b/>
        <u/>
        <sz val="9"/>
        <color theme="1"/>
        <rFont val="Verdana"/>
        <family val="2"/>
        <scheme val="minor"/>
      </rPr>
      <t>Disagree &amp; Strongly Disagree</t>
    </r>
    <r>
      <rPr>
        <b/>
        <sz val="9"/>
        <color theme="1"/>
        <rFont val="Verdana"/>
        <family val="2"/>
        <scheme val="minor"/>
      </rPr>
      <t xml:space="preserve"> Responses per Question</t>
    </r>
  </si>
  <si>
    <t>Ownership and Input</t>
  </si>
  <si>
    <t>Time and Resources</t>
  </si>
  <si>
    <t>Leadership Trust and Values Alignment</t>
  </si>
  <si>
    <t xml:space="preserve"> </t>
  </si>
  <si>
    <t>Personal Safety and Belonging</t>
  </si>
  <si>
    <t>Recognition and Value</t>
  </si>
  <si>
    <t>*In my current role, I get to do what I do best every day.</t>
  </si>
  <si>
    <t>Rounded</t>
  </si>
  <si>
    <t>Instructions</t>
  </si>
  <si>
    <t>Top Questions Scoring Highest In Disagreement</t>
  </si>
  <si>
    <t>Not Applicable</t>
  </si>
  <si>
    <t>`</t>
  </si>
  <si>
    <t>Overall, I am satisfied with my experience at school.</t>
  </si>
  <si>
    <t>School leadership has communicated clear actions they will take in response to previous faculty survey results.</t>
  </si>
  <si>
    <t>I feel safe and welcome at school.</t>
  </si>
  <si>
    <t xml:space="preserve">The benefits provided by my school meet my needs. </t>
  </si>
  <si>
    <t xml:space="preserve">Someone seems to care about me at school. </t>
  </si>
  <si>
    <t xml:space="preserve">I understand how my daily work contributes to my school’s mission. </t>
  </si>
  <si>
    <t>My school's mission and values are reflected in the actions of school leaders.</t>
  </si>
  <si>
    <t>I have ownership and control over my teaching practice and my classroom.</t>
  </si>
  <si>
    <t>Faculty are recognized for excellent work by school leaders.</t>
  </si>
  <si>
    <t>I feel valued for my work as a faculty member.</t>
  </si>
  <si>
    <t xml:space="preserve">In the past year, my school has provided opportunities for me to learn and grow as a faculty member. </t>
  </si>
  <si>
    <t>My division director (or other direct supervisor) supports my career aspirations and goals</t>
  </si>
  <si>
    <t>I see a path for professional advancement at my school.</t>
  </si>
  <si>
    <t>Measurement and Progress</t>
  </si>
  <si>
    <t>Scale - Survey Questions</t>
  </si>
  <si>
    <t xml:space="preserve">School leadership has communicated clear actions they will take in response to previous faculty survey results. </t>
  </si>
  <si>
    <t>*I feel safe and welcome at school.</t>
  </si>
  <si>
    <t xml:space="preserve">I understand how my daily work contributes to my school's mission. </t>
  </si>
  <si>
    <t>In the past week, I've received recognition for doing my job well.</t>
  </si>
  <si>
    <t>In the past year, my school has provided opportunities for me to learn and grow as a faculty member.</t>
  </si>
  <si>
    <t>Teachers</t>
  </si>
  <si>
    <t>Respondents</t>
  </si>
  <si>
    <t>Students</t>
  </si>
  <si>
    <t>Morale Focus Areas Ranked by Highest Disagreement</t>
  </si>
  <si>
    <t>School Info</t>
  </si>
  <si>
    <t>Independent School Executive Forum</t>
  </si>
  <si>
    <t>Morale Focus Area</t>
  </si>
  <si>
    <t>School Mean</t>
  </si>
  <si>
    <t>XXX</t>
  </si>
  <si>
    <t>My division director (or other direct supervisor) supports my
 career aspirations and goals.</t>
  </si>
  <si>
    <t>Average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</si>
</sst>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fonts count="49" x14ac:knownFonts="1">
    <font>
      <sz val="9"/>
      <color theme="1"/>
      <name val="Verdana"/>
      <family val="2"/>
      <scheme val="minor"/>
    </font>
    <font>
      <sz val="11"/>
      <color theme="1"/>
      <name val="Verdana"/>
      <family val="2"/>
      <scheme val="minor"/>
    </font>
    <font>
      <sz val="11"/>
      <color theme="1"/>
      <name val="Verdana"/>
      <family val="2"/>
      <scheme val="minor"/>
    </font>
    <font>
      <sz val="9"/>
      <color theme="1"/>
      <name val="Verdana"/>
      <family val="2"/>
      <scheme val="minor"/>
    </font>
    <font>
      <b/>
      <sz val="9"/>
      <color theme="1"/>
      <name val="Verdana"/>
      <family val="2"/>
      <scheme val="minor"/>
    </font>
    <font>
      <i/>
      <sz val="9"/>
      <color theme="1"/>
      <name val="Verdana"/>
      <family val="2"/>
      <scheme val="minor"/>
    </font>
    <font>
      <b/>
      <sz val="10"/>
      <color theme="1"/>
      <name val="Verdana"/>
      <family val="2"/>
      <scheme val="minor"/>
    </font>
    <font>
      <sz val="13"/>
      <color theme="1"/>
      <name val="Verdana"/>
      <family val="2"/>
      <scheme val="minor"/>
    </font>
    <font>
      <i/>
      <sz val="10.5"/>
      <color theme="1"/>
      <name val="Verdana"/>
      <family val="2"/>
      <scheme val="minor"/>
    </font>
    <font>
      <sz val="9"/>
      <color rgb="FFCF0A2C"/>
      <name val="Verdana"/>
      <family val="2"/>
      <scheme val="minor"/>
    </font>
    <font>
      <sz val="9"/>
      <color rgb="FF6F912B"/>
      <name val="Verdana"/>
      <family val="2"/>
      <scheme val="minor"/>
    </font>
    <font>
      <sz val="9"/>
      <color rgb="FFD5801D"/>
      <name val="Verdana"/>
      <family val="2"/>
      <scheme val="minor"/>
    </font>
    <font>
      <b/>
      <sz val="9"/>
      <color theme="0"/>
      <name val="Verdana"/>
      <family val="2"/>
      <scheme val="minor"/>
    </font>
    <font>
      <u/>
      <sz val="9"/>
      <color theme="10"/>
      <name val="Arial"/>
      <family val="2"/>
    </font>
    <font>
      <u/>
      <sz val="9"/>
      <color theme="11"/>
      <name val="Arial"/>
      <family val="2"/>
    </font>
    <font>
      <sz val="9"/>
      <color theme="7"/>
      <name val="Verdana"/>
      <family val="2"/>
      <scheme val="minor"/>
    </font>
    <font>
      <sz val="20"/>
      <color theme="6"/>
      <name val="Rockwell"/>
      <family val="1"/>
    </font>
    <font>
      <i/>
      <sz val="9"/>
      <color theme="2" tint="-0.499984740745262"/>
      <name val="Verdana"/>
      <family val="2"/>
      <scheme val="minor"/>
    </font>
    <font>
      <b/>
      <sz val="11"/>
      <color theme="1"/>
      <name val="Verdana"/>
      <family val="2"/>
      <scheme val="minor"/>
    </font>
    <font>
      <sz val="11"/>
      <color theme="0"/>
      <name val="Verdana"/>
      <family val="2"/>
      <scheme val="minor"/>
    </font>
    <font>
      <b/>
      <sz val="11"/>
      <color theme="8" tint="-0.249977111117893"/>
      <name val="Verdana"/>
      <family val="2"/>
      <scheme val="minor"/>
    </font>
    <font>
      <sz val="9"/>
      <color theme="8" tint="-0.249977111117893"/>
      <name val="Verdana"/>
      <family val="2"/>
      <scheme val="minor"/>
    </font>
    <font>
      <b/>
      <sz val="9"/>
      <color theme="8" tint="-0.249977111117893"/>
      <name val="Verdana"/>
      <family val="2"/>
      <scheme val="minor"/>
    </font>
    <font>
      <sz val="10"/>
      <color theme="0"/>
      <name val="Verdana"/>
      <family val="2"/>
    </font>
    <font>
      <b/>
      <sz val="11"/>
      <color theme="0"/>
      <name val="Verdana"/>
      <family val="2"/>
      <scheme val="minor"/>
    </font>
    <font>
      <sz val="8"/>
      <name val="Verdana"/>
      <family val="2"/>
      <scheme val="minor"/>
    </font>
    <font>
      <sz val="9"/>
      <color theme="0"/>
      <name val="Verdana"/>
      <family val="2"/>
      <scheme val="minor"/>
    </font>
    <font>
      <b/>
      <sz val="25"/>
      <color theme="0"/>
      <name val="Verdana"/>
      <family val="2"/>
      <scheme val="minor"/>
    </font>
    <font>
      <b/>
      <sz val="10"/>
      <color theme="0"/>
      <name val="Verdana"/>
      <family val="2"/>
      <scheme val="minor"/>
    </font>
    <font>
      <b/>
      <u/>
      <sz val="9"/>
      <color theme="1"/>
      <name val="Verdana"/>
      <family val="2"/>
      <scheme val="minor"/>
    </font>
    <font>
      <sz val="10"/>
      <color theme="1"/>
      <name val="Arial"/>
      <family val="2"/>
    </font>
    <font>
      <sz val="9"/>
      <color theme="8" tint="-0.249977111117893"/>
      <name val="Verdana"/>
      <family val="2"/>
      <scheme val="minor"/>
    </font>
    <font>
      <sz val="18"/>
      <color theme="3"/>
      <name val="Rockwell"/>
      <family val="2"/>
      <scheme val="major"/>
    </font>
    <font>
      <b/>
      <sz val="15"/>
      <color theme="3"/>
      <name val="Verdana"/>
      <family val="2"/>
      <scheme val="minor"/>
    </font>
    <font>
      <b/>
      <sz val="13"/>
      <color theme="3"/>
      <name val="Verdana"/>
      <family val="2"/>
      <scheme val="minor"/>
    </font>
    <font>
      <b/>
      <sz val="11"/>
      <color theme="3"/>
      <name val="Verdana"/>
      <family val="2"/>
      <scheme val="minor"/>
    </font>
    <font>
      <sz val="11"/>
      <color rgb="FF006100"/>
      <name val="Verdana"/>
      <family val="2"/>
      <scheme val="minor"/>
    </font>
    <font>
      <sz val="11"/>
      <color rgb="FF9C0006"/>
      <name val="Verdana"/>
      <family val="2"/>
      <scheme val="minor"/>
    </font>
    <font>
      <sz val="11"/>
      <color rgb="FF9C5700"/>
      <name val="Verdana"/>
      <family val="2"/>
      <scheme val="minor"/>
    </font>
    <font>
      <sz val="11"/>
      <color rgb="FF3F3F76"/>
      <name val="Verdana"/>
      <family val="2"/>
      <scheme val="minor"/>
    </font>
    <font>
      <b/>
      <sz val="11"/>
      <color rgb="FF3F3F3F"/>
      <name val="Verdana"/>
      <family val="2"/>
      <scheme val="minor"/>
    </font>
    <font>
      <b/>
      <sz val="11"/>
      <color rgb="FFFA7D00"/>
      <name val="Verdana"/>
      <family val="2"/>
      <scheme val="minor"/>
    </font>
    <font>
      <sz val="11"/>
      <color rgb="FFFA7D00"/>
      <name val="Verdana"/>
      <family val="2"/>
      <scheme val="minor"/>
    </font>
    <font>
      <sz val="11"/>
      <color rgb="FFFF0000"/>
      <name val="Verdana"/>
      <family val="2"/>
      <scheme val="minor"/>
    </font>
    <font>
      <i/>
      <sz val="11"/>
      <color rgb="FF7F7F7F"/>
      <name val="Verdana"/>
      <family val="2"/>
      <scheme val="minor"/>
    </font>
    <font>
      <sz val="10"/>
      <name val="Arial"/>
      <family val="2"/>
    </font>
    <font>
      <sz val="12"/>
      <color rgb="FF00355F"/>
      <name val="Rockwell"/>
      <family val="1"/>
    </font>
    <font>
      <sz val="11"/>
      <color theme="8"/>
      <name val="Verdana"/>
      <family val="2"/>
      <scheme val="minor"/>
    </font>
    <font>
      <sz val="10"/>
      <color theme="1"/>
      <name val="Arial"/>
      <family val="2"/>
    </font>
  </fonts>
  <fills count="51">
    <fill>
      <patternFill patternType="none"/>
    </fill>
    <fill>
      <patternFill patternType="gray125"/>
    </fill>
    <fill>
      <patternFill patternType="solid">
        <fgColor rgb="FFF2F2F2"/>
      </patternFill>
    </fill>
    <fill>
      <patternFill patternType="solid">
        <fgColor theme="4"/>
        <bgColor indexed="64"/>
      </patternFill>
    </fill>
    <fill>
      <patternFill patternType="solid">
        <fgColor theme="7"/>
        <bgColor indexed="64"/>
      </patternFill>
    </fill>
    <fill>
      <patternFill patternType="solid">
        <fgColor rgb="FFFFF09C"/>
        <bgColor indexed="64"/>
      </patternFill>
    </fill>
    <fill>
      <patternFill patternType="solid">
        <fgColor rgb="FFC3D997"/>
        <bgColor indexed="64"/>
      </patternFill>
    </fill>
    <fill>
      <patternFill patternType="solid">
        <fgColor theme="2"/>
        <bgColor indexed="64"/>
      </patternFill>
    </fill>
    <fill>
      <patternFill patternType="solid">
        <fgColor rgb="FFFCC7D0"/>
        <bgColor indexed="64"/>
      </patternFill>
    </fill>
    <fill>
      <gradientFill degree="90">
        <stop position="0">
          <color theme="3"/>
        </stop>
        <stop position="1">
          <color theme="3"/>
        </stop>
      </gradientFill>
    </fill>
    <fill>
      <patternFill patternType="solid">
        <fgColor theme="7"/>
        <bgColor auto="1"/>
      </patternFill>
    </fill>
    <fill>
      <patternFill patternType="solid">
        <fgColor theme="8"/>
        <bgColor auto="1"/>
      </patternFill>
    </fill>
    <fill>
      <patternFill patternType="solid">
        <fgColor theme="4"/>
        <bgColor auto="1"/>
      </patternFill>
    </fill>
    <fill>
      <patternFill patternType="solid">
        <fgColor theme="8" tint="0.79998168889431442"/>
        <bgColor theme="8" tint="0.79998168889431442"/>
      </patternFill>
    </fill>
    <fill>
      <patternFill patternType="solid">
        <fgColor theme="0"/>
        <bgColor indexed="64"/>
      </patternFill>
    </fill>
    <fill>
      <patternFill patternType="solid">
        <fgColor theme="0"/>
        <bgColor rgb="FF000000"/>
      </patternFill>
    </fill>
    <fill>
      <patternFill patternType="solid">
        <fgColor theme="8"/>
        <bgColor indexed="64"/>
      </patternFill>
    </fill>
    <fill>
      <patternFill patternType="solid">
        <fgColor theme="8"/>
        <bgColor rgb="FF000000"/>
      </patternFill>
    </fill>
    <fill>
      <patternFill patternType="solid">
        <fgColor theme="5" tint="0.39997558519241921"/>
        <bgColor indexed="64"/>
      </patternFill>
    </fill>
    <fill>
      <patternFill patternType="solid">
        <fgColor theme="5" tint="0.39997558519241921"/>
        <bgColor theme="8" tint="0.79998168889431442"/>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A5A5A5"/>
      </patternFill>
    </fill>
    <fill>
      <patternFill patternType="solid">
        <fgColor rgb="FFFFFFCC"/>
      </patternFill>
    </fill>
    <fill>
      <patternFill patternType="solid">
        <fgColor theme="6"/>
        <bgColor indexed="64"/>
      </patternFill>
    </fill>
  </fills>
  <borders count="29">
    <border>
      <left/>
      <right/>
      <top/>
      <bottom/>
      <diagonal/>
    </border>
    <border>
      <left/>
      <right/>
      <top/>
      <bottom style="thick">
        <color theme="4" tint="0.499984740745262"/>
      </bottom>
      <diagonal/>
    </border>
    <border>
      <left style="thin">
        <color theme="6"/>
      </left>
      <right style="thin">
        <color theme="6"/>
      </right>
      <top style="thin">
        <color theme="6"/>
      </top>
      <bottom style="thin">
        <color theme="6"/>
      </bottom>
      <diagonal/>
    </border>
    <border>
      <left/>
      <right/>
      <top/>
      <bottom style="medium">
        <color theme="7"/>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ck">
        <color theme="5"/>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style="medium">
        <color rgb="FFCCCCCC"/>
      </left>
      <right style="medium">
        <color rgb="FFCCCCCC"/>
      </right>
      <top style="medium">
        <color rgb="FFCCCCCC"/>
      </top>
      <bottom style="medium">
        <color rgb="FFCCCCCC"/>
      </bottom>
      <diagonal/>
    </border>
    <border>
      <left/>
      <right/>
      <top style="thin">
        <color theme="4"/>
      </top>
      <bottom style="double">
        <color theme="4"/>
      </bottom>
      <diagonal/>
    </border>
    <border>
      <left/>
      <right/>
      <top/>
      <bottom style="thick">
        <color theme="4"/>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style="medium">
        <color rgb="FFCCCCCC"/>
      </left>
      <right style="medium">
        <color rgb="FFCCCCCC"/>
      </right>
      <top style="medium">
        <color rgb="FFCCCCCC"/>
      </top>
      <bottom/>
      <diagonal/>
    </border>
    <border>
      <left style="thin">
        <color indexed="64"/>
      </left>
      <right style="thin">
        <color indexed="64"/>
      </right>
      <top/>
      <bottom/>
      <diagonal/>
    </border>
  </borders>
  <cellStyleXfs count="69">
    <xf numFmtId="0" fontId="0" fillId="0" borderId="0"/>
    <xf numFmtId="0" fontId="5" fillId="0" borderId="0" applyNumberFormat="0" applyFill="0" applyBorder="0" applyAlignment="0" applyProtection="0"/>
    <xf numFmtId="0" fontId="16" fillId="0" borderId="0" applyNumberFormat="0" applyFill="0" applyBorder="0" applyAlignment="0" applyProtection="0"/>
    <xf numFmtId="0" fontId="7" fillId="0" borderId="1" applyNumberFormat="0" applyFill="0" applyBorder="0" applyAlignment="0" applyProtection="0"/>
    <xf numFmtId="0" fontId="8" fillId="0" borderId="0" applyNumberFormat="0" applyFill="0" applyAlignment="0" applyProtection="0"/>
    <xf numFmtId="0" fontId="6" fillId="0" borderId="0" applyNumberFormat="0" applyFill="0" applyBorder="0" applyAlignment="0" applyProtection="0"/>
    <xf numFmtId="0" fontId="10" fillId="6" borderId="0" applyNumberFormat="0" applyBorder="0" applyAlignment="0" applyProtection="0"/>
    <xf numFmtId="0" fontId="9" fillId="8" borderId="0" applyNumberFormat="0" applyBorder="0" applyAlignment="0" applyProtection="0"/>
    <xf numFmtId="0" fontId="11" fillId="5" borderId="0" applyNumberFormat="0" applyBorder="0" applyAlignment="0" applyProtection="0"/>
    <xf numFmtId="0" fontId="3" fillId="3" borderId="2" applyNumberFormat="0" applyAlignment="0" applyProtection="0"/>
    <xf numFmtId="0" fontId="3" fillId="2" borderId="2" applyNumberFormat="0" applyAlignment="0" applyProtection="0"/>
    <xf numFmtId="0" fontId="3" fillId="0" borderId="2" applyNumberFormat="0" applyAlignment="0" applyProtection="0"/>
    <xf numFmtId="0" fontId="15" fillId="0" borderId="3" applyNumberFormat="0" applyFill="0" applyAlignment="0" applyProtection="0"/>
    <xf numFmtId="0" fontId="12" fillId="4" borderId="0" applyNumberFormat="0" applyAlignment="0" applyProtection="0"/>
    <xf numFmtId="0" fontId="9" fillId="0" borderId="0" applyNumberFormat="0" applyFill="0" applyBorder="0" applyAlignment="0" applyProtection="0"/>
    <xf numFmtId="0" fontId="3" fillId="5" borderId="0" applyNumberFormat="0" applyAlignment="0" applyProtection="0"/>
    <xf numFmtId="0" fontId="17" fillId="0" borderId="0" applyNumberFormat="0" applyFill="0" applyBorder="0" applyAlignment="0" applyProtection="0"/>
    <xf numFmtId="0" fontId="13" fillId="0" borderId="0" applyNumberFormat="0" applyFill="0" applyBorder="0" applyAlignment="0" applyProtection="0">
      <alignment vertical="top"/>
      <protection locked="0"/>
    </xf>
    <xf numFmtId="0" fontId="14" fillId="0" borderId="0" applyNumberFormat="0" applyFill="0" applyBorder="0" applyAlignment="0" applyProtection="0">
      <alignment vertical="top"/>
      <protection locked="0"/>
    </xf>
    <xf numFmtId="0" fontId="12" fillId="10" borderId="0">
      <alignment horizontal="center" vertical="center"/>
    </xf>
    <xf numFmtId="0" fontId="4" fillId="12" borderId="0">
      <alignment horizontal="center" vertical="center" wrapText="1"/>
    </xf>
    <xf numFmtId="0" fontId="12" fillId="9" borderId="0">
      <alignment horizontal="center" vertical="center" wrapText="1"/>
    </xf>
    <xf numFmtId="0" fontId="12" fillId="11" borderId="0">
      <alignment horizontal="center" vertical="center" wrapText="1"/>
    </xf>
    <xf numFmtId="0" fontId="3" fillId="7" borderId="0"/>
    <xf numFmtId="9" fontId="3" fillId="0" borderId="0" applyFont="0" applyFill="0" applyBorder="0" applyAlignment="0" applyProtection="0"/>
    <xf numFmtId="0" fontId="18" fillId="0" borderId="19" applyNumberFormat="0" applyFill="0" applyAlignment="0" applyProtection="0"/>
    <xf numFmtId="0" fontId="19" fillId="20"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19" fillId="24"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19" fillId="28"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19" fillId="32"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19"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19"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0" borderId="0"/>
    <xf numFmtId="0" fontId="32" fillId="0" borderId="0" applyNumberFormat="0" applyFill="0" applyBorder="0" applyAlignment="0" applyProtection="0"/>
    <xf numFmtId="0" fontId="33" fillId="0" borderId="20" applyNumberFormat="0" applyFill="0" applyAlignment="0" applyProtection="0"/>
    <xf numFmtId="0" fontId="34" fillId="0" borderId="1" applyNumberFormat="0" applyFill="0" applyAlignment="0" applyProtection="0"/>
    <xf numFmtId="0" fontId="35" fillId="0" borderId="21" applyNumberFormat="0" applyFill="0" applyAlignment="0" applyProtection="0"/>
    <xf numFmtId="0" fontId="35" fillId="0" borderId="0" applyNumberFormat="0" applyFill="0" applyBorder="0" applyAlignment="0" applyProtection="0"/>
    <xf numFmtId="0" fontId="36" fillId="44" borderId="0" applyNumberFormat="0" applyBorder="0" applyAlignment="0" applyProtection="0"/>
    <xf numFmtId="0" fontId="37" fillId="45" borderId="0" applyNumberFormat="0" applyBorder="0" applyAlignment="0" applyProtection="0"/>
    <xf numFmtId="0" fontId="38" fillId="46" borderId="0" applyNumberFormat="0" applyBorder="0" applyAlignment="0" applyProtection="0"/>
    <xf numFmtId="0" fontId="39" fillId="47" borderId="22" applyNumberFormat="0" applyAlignment="0" applyProtection="0"/>
    <xf numFmtId="0" fontId="40" fillId="2" borderId="23" applyNumberFormat="0" applyAlignment="0" applyProtection="0"/>
    <xf numFmtId="0" fontId="41" fillId="2" borderId="22" applyNumberFormat="0" applyAlignment="0" applyProtection="0"/>
    <xf numFmtId="0" fontId="42" fillId="0" borderId="24" applyNumberFormat="0" applyFill="0" applyAlignment="0" applyProtection="0"/>
    <xf numFmtId="0" fontId="24" fillId="48" borderId="25" applyNumberFormat="0" applyAlignment="0" applyProtection="0"/>
    <xf numFmtId="0" fontId="43" fillId="0" borderId="0" applyNumberFormat="0" applyFill="0" applyBorder="0" applyAlignment="0" applyProtection="0"/>
    <xf numFmtId="0" fontId="2" fillId="49" borderId="26" applyNumberFormat="0" applyFont="0" applyAlignment="0" applyProtection="0"/>
    <xf numFmtId="0" fontId="44" fillId="0" borderId="0" applyNumberFormat="0" applyFill="0" applyBorder="0" applyAlignment="0" applyProtection="0"/>
    <xf numFmtId="0" fontId="45" fillId="0" borderId="0"/>
    <xf numFmtId="0" fontId="1" fillId="0" borderId="0"/>
  </cellStyleXfs>
  <cellXfs count="114">
    <xf numFmtId="0" fontId="0" fillId="0" borderId="0" xfId="0"/>
    <xf numFmtId="0" fontId="0" fillId="0" borderId="0" xfId="0" applyAlignment="1">
      <alignment vertical="center"/>
    </xf>
    <xf numFmtId="0" fontId="18" fillId="0" borderId="0" xfId="0" applyFont="1" applyAlignment="1">
      <alignment horizontal="left" vertical="center"/>
    </xf>
    <xf numFmtId="0" fontId="18" fillId="0" borderId="0" xfId="0" applyFont="1" applyAlignment="1">
      <alignment horizontal="left" vertical="center" wrapText="1"/>
    </xf>
    <xf numFmtId="0" fontId="18" fillId="0" borderId="0" xfId="0" applyFont="1" applyAlignment="1">
      <alignment vertical="center" wrapText="1"/>
    </xf>
    <xf numFmtId="0" fontId="0" fillId="0" borderId="0" xfId="0" applyAlignment="1">
      <alignment horizontal="center" vertical="center"/>
    </xf>
    <xf numFmtId="0" fontId="21" fillId="13" borderId="6" xfId="0" applyFont="1" applyFill="1" applyBorder="1" applyAlignment="1">
      <alignment horizontal="center" vertical="center"/>
    </xf>
    <xf numFmtId="0" fontId="21" fillId="0" borderId="6" xfId="0" applyFont="1" applyBorder="1" applyAlignment="1">
      <alignment horizontal="center" vertical="center"/>
    </xf>
    <xf numFmtId="0" fontId="18" fillId="0" borderId="6" xfId="0" applyFont="1" applyBorder="1" applyAlignment="1">
      <alignment vertical="center" wrapText="1"/>
    </xf>
    <xf numFmtId="0" fontId="0" fillId="0" borderId="6" xfId="0" applyBorder="1" applyAlignment="1">
      <alignment horizontal="center"/>
    </xf>
    <xf numFmtId="9" fontId="0" fillId="0" borderId="6" xfId="0" applyNumberFormat="1" applyBorder="1" applyAlignment="1">
      <alignment horizontal="center"/>
    </xf>
    <xf numFmtId="0" fontId="22" fillId="0" borderId="0" xfId="0" applyFont="1" applyAlignment="1">
      <alignment vertical="center"/>
    </xf>
    <xf numFmtId="0" fontId="0" fillId="14" borderId="0" xfId="0" applyFill="1"/>
    <xf numFmtId="0" fontId="19" fillId="14" borderId="0" xfId="0" applyFont="1" applyFill="1"/>
    <xf numFmtId="1" fontId="0" fillId="0" borderId="6" xfId="0" applyNumberFormat="1" applyBorder="1" applyAlignment="1">
      <alignment horizontal="center"/>
    </xf>
    <xf numFmtId="1" fontId="0" fillId="0" borderId="0" xfId="0" applyNumberFormat="1" applyAlignment="1">
      <alignment horizontal="center"/>
    </xf>
    <xf numFmtId="0" fontId="23" fillId="15" borderId="0" xfId="0" applyFont="1" applyFill="1" applyAlignment="1">
      <alignment vertical="center" wrapText="1"/>
    </xf>
    <xf numFmtId="1" fontId="0" fillId="0" borderId="0" xfId="0" applyNumberFormat="1"/>
    <xf numFmtId="0" fontId="21" fillId="0" borderId="0" xfId="0" applyFont="1" applyAlignment="1">
      <alignment horizontal="center" vertical="center"/>
    </xf>
    <xf numFmtId="0" fontId="24" fillId="16" borderId="7" xfId="0" applyFont="1" applyFill="1" applyBorder="1" applyAlignment="1">
      <alignment horizontal="center" vertical="center"/>
    </xf>
    <xf numFmtId="0" fontId="0" fillId="16" borderId="0" xfId="0" applyFill="1"/>
    <xf numFmtId="0" fontId="19" fillId="16" borderId="0" xfId="0" applyFont="1" applyFill="1"/>
    <xf numFmtId="0" fontId="23" fillId="17" borderId="0" xfId="0" applyFont="1" applyFill="1" applyAlignment="1">
      <alignment vertical="center" wrapText="1"/>
    </xf>
    <xf numFmtId="0" fontId="0" fillId="18" borderId="6" xfId="0" applyFill="1" applyBorder="1" applyAlignment="1">
      <alignment horizontal="center"/>
    </xf>
    <xf numFmtId="0" fontId="0" fillId="18" borderId="6" xfId="0" applyFill="1" applyBorder="1"/>
    <xf numFmtId="0" fontId="4" fillId="19" borderId="6" xfId="0" applyFont="1" applyFill="1" applyBorder="1" applyAlignment="1">
      <alignment horizontal="center"/>
    </xf>
    <xf numFmtId="0" fontId="26" fillId="16" borderId="0" xfId="0" applyFont="1" applyFill="1"/>
    <xf numFmtId="0" fontId="0" fillId="0" borderId="14" xfId="0" applyBorder="1"/>
    <xf numFmtId="2" fontId="0" fillId="0" borderId="0" xfId="0" applyNumberFormat="1"/>
    <xf numFmtId="1" fontId="18" fillId="0" borderId="0" xfId="0" applyNumberFormat="1" applyFont="1" applyAlignment="1">
      <alignment vertical="center" wrapText="1"/>
    </xf>
    <xf numFmtId="1" fontId="0" fillId="0" borderId="0" xfId="0" applyNumberFormat="1" applyAlignment="1">
      <alignment vertical="center"/>
    </xf>
    <xf numFmtId="0" fontId="46" fillId="0" borderId="0" xfId="0" applyFont="1" applyAlignment="1">
      <alignment horizontal="right" vertical="center"/>
    </xf>
    <xf numFmtId="0" fontId="0" fillId="16" borderId="0" xfId="0" applyFill="1" applyProtection="1">
      <protection locked="0"/>
    </xf>
    <xf numFmtId="0" fontId="19" fillId="16" borderId="0" xfId="0" applyFont="1" applyFill="1" applyProtection="1">
      <protection locked="0"/>
    </xf>
    <xf numFmtId="0" fontId="23" fillId="17" borderId="0" xfId="0" applyFont="1" applyFill="1" applyAlignment="1" applyProtection="1">
      <alignment horizontal="center" vertical="center" wrapText="1"/>
      <protection locked="0"/>
    </xf>
    <xf numFmtId="0" fontId="23" fillId="17" borderId="0" xfId="0" applyFont="1" applyFill="1" applyAlignment="1" applyProtection="1">
      <alignment vertical="center" wrapText="1"/>
      <protection locked="0"/>
    </xf>
    <xf numFmtId="0" fontId="0" fillId="14" borderId="0" xfId="0" applyFill="1" applyProtection="1">
      <protection locked="0"/>
    </xf>
    <xf numFmtId="0" fontId="24" fillId="16" borderId="7" xfId="0" applyFont="1" applyFill="1" applyBorder="1" applyAlignment="1" applyProtection="1">
      <alignment horizontal="center" vertical="center"/>
      <protection locked="0"/>
    </xf>
    <xf numFmtId="0" fontId="0" fillId="0" borderId="0" xfId="0" applyProtection="1">
      <protection locked="0"/>
    </xf>
    <xf numFmtId="0" fontId="0" fillId="0" borderId="0" xfId="0" applyAlignment="1" applyProtection="1">
      <alignment horizontal="center" vertical="center" wrapText="1"/>
      <protection locked="0"/>
    </xf>
    <xf numFmtId="0" fontId="22" fillId="0" borderId="0" xfId="0" applyFont="1" applyAlignment="1" applyProtection="1">
      <alignment vertical="center"/>
      <protection locked="0"/>
    </xf>
    <xf numFmtId="0" fontId="4" fillId="19" borderId="15" xfId="0" applyFont="1" applyFill="1" applyBorder="1" applyAlignment="1" applyProtection="1">
      <alignment horizontal="center" vertical="center"/>
      <protection locked="0"/>
    </xf>
    <xf numFmtId="0" fontId="4" fillId="19" borderId="13" xfId="0" applyFont="1" applyFill="1" applyBorder="1" applyAlignment="1" applyProtection="1">
      <alignment horizontal="center" vertical="center" wrapText="1"/>
      <protection locked="0"/>
    </xf>
    <xf numFmtId="0" fontId="21" fillId="0" borderId="5" xfId="0" applyFont="1" applyBorder="1" applyAlignment="1" applyProtection="1">
      <alignment horizontal="center" vertical="center"/>
      <protection locked="0"/>
    </xf>
    <xf numFmtId="0" fontId="4" fillId="19" borderId="15" xfId="0" applyFont="1" applyFill="1" applyBorder="1" applyAlignment="1" applyProtection="1">
      <alignment horizontal="center" vertical="center" wrapText="1"/>
      <protection locked="0"/>
    </xf>
    <xf numFmtId="0" fontId="4" fillId="19" borderId="17" xfId="0" applyFont="1" applyFill="1" applyBorder="1" applyAlignment="1" applyProtection="1">
      <alignment horizontal="center" vertical="center" wrapText="1"/>
      <protection locked="0"/>
    </xf>
    <xf numFmtId="0" fontId="0" fillId="0" borderId="6" xfId="0" applyBorder="1" applyAlignment="1" applyProtection="1">
      <alignment horizontal="left" wrapText="1"/>
      <protection locked="0"/>
    </xf>
    <xf numFmtId="9" fontId="21" fillId="0" borderId="4" xfId="24" applyFont="1" applyFill="1" applyBorder="1" applyAlignment="1" applyProtection="1">
      <alignment horizontal="center" vertical="center" wrapText="1"/>
    </xf>
    <xf numFmtId="0" fontId="21" fillId="0" borderId="5" xfId="0" applyFont="1" applyBorder="1" applyAlignment="1">
      <alignment horizontal="left" vertical="center" wrapText="1"/>
    </xf>
    <xf numFmtId="0" fontId="31" fillId="0" borderId="5" xfId="0" applyFont="1" applyBorder="1" applyAlignment="1">
      <alignment horizontal="left" vertical="center" wrapText="1"/>
    </xf>
    <xf numFmtId="0" fontId="4" fillId="18" borderId="6" xfId="0" applyFont="1" applyFill="1" applyBorder="1" applyAlignment="1">
      <alignment horizontal="center"/>
    </xf>
    <xf numFmtId="1" fontId="0" fillId="0" borderId="0" xfId="0" applyNumberFormat="1" applyAlignment="1">
      <alignment horizontal="center" vertical="center"/>
    </xf>
    <xf numFmtId="0" fontId="21" fillId="0" borderId="6" xfId="0" applyFont="1" applyBorder="1" applyAlignment="1">
      <alignment horizontal="left" vertical="center" wrapText="1"/>
    </xf>
    <xf numFmtId="0" fontId="0" fillId="0" borderId="12" xfId="0" applyBorder="1"/>
    <xf numFmtId="0" fontId="0" fillId="0" borderId="15" xfId="0" applyBorder="1"/>
    <xf numFmtId="0" fontId="45" fillId="0" borderId="0" xfId="67"/>
    <xf numFmtId="0" fontId="4" fillId="19" borderId="15" xfId="0" applyFont="1" applyFill="1" applyBorder="1" applyAlignment="1">
      <alignment horizontal="center" vertical="center"/>
    </xf>
    <xf numFmtId="0" fontId="4" fillId="19" borderId="13" xfId="0" applyFont="1" applyFill="1" applyBorder="1" applyAlignment="1">
      <alignment horizontal="center" vertical="center" wrapText="1"/>
    </xf>
    <xf numFmtId="0" fontId="4" fillId="19" borderId="13" xfId="0" applyFont="1" applyFill="1" applyBorder="1" applyAlignment="1">
      <alignment horizontal="center" vertical="center"/>
    </xf>
    <xf numFmtId="0" fontId="18" fillId="0" borderId="4" xfId="0" applyFont="1" applyBorder="1" applyAlignment="1">
      <alignment horizontal="center" vertical="center"/>
    </xf>
    <xf numFmtId="0" fontId="0" fillId="0" borderId="6" xfId="0" pivotButton="1" applyBorder="1"/>
    <xf numFmtId="0" fontId="0" fillId="0" borderId="6" xfId="0" pivotButton="1" applyBorder="1" applyAlignment="1">
      <alignment horizontal="center"/>
    </xf>
    <xf numFmtId="0" fontId="0" fillId="0" borderId="6" xfId="0" applyBorder="1" applyAlignment="1">
      <alignment horizontal="left"/>
    </xf>
    <xf numFmtId="0" fontId="18" fillId="0" borderId="0" xfId="0" applyFont="1" applyAlignment="1">
      <alignment vertical="center"/>
    </xf>
    <xf numFmtId="9" fontId="0" fillId="0" borderId="4" xfId="0" applyNumberFormat="1" applyBorder="1" applyAlignment="1">
      <alignment horizontal="center" vertical="center" wrapText="1"/>
    </xf>
    <xf numFmtId="9" fontId="0" fillId="0" borderId="8" xfId="0" applyNumberFormat="1" applyBorder="1" applyAlignment="1">
      <alignment horizontal="center" vertical="center" wrapText="1"/>
    </xf>
    <xf numFmtId="0" fontId="1" fillId="14" borderId="0" xfId="68" applyFill="1"/>
    <xf numFmtId="0" fontId="19" fillId="14" borderId="0" xfId="68" applyFont="1" applyFill="1"/>
    <xf numFmtId="0" fontId="23" fillId="15" borderId="0" xfId="68" applyFont="1" applyFill="1" applyAlignment="1">
      <alignment vertical="center" wrapText="1"/>
    </xf>
    <xf numFmtId="0" fontId="47" fillId="14" borderId="0" xfId="68" applyFont="1" applyFill="1" applyAlignment="1">
      <alignment horizontal="right" vertical="center"/>
    </xf>
    <xf numFmtId="0" fontId="1" fillId="0" borderId="0" xfId="68"/>
    <xf numFmtId="0" fontId="0" fillId="0" borderId="28" xfId="0" applyBorder="1" applyAlignment="1">
      <alignment horizontal="center"/>
    </xf>
    <xf numFmtId="9" fontId="0" fillId="0" borderId="28" xfId="0" applyNumberFormat="1" applyBorder="1" applyAlignment="1">
      <alignment horizontal="center"/>
    </xf>
    <xf numFmtId="0" fontId="31" fillId="0" borderId="10" xfId="0" applyFont="1" applyBorder="1" applyAlignment="1">
      <alignment horizontal="left" vertical="center" wrapText="1"/>
    </xf>
    <xf numFmtId="0" fontId="0" fillId="0" borderId="0" xfId="0" applyAlignment="1" applyProtection="1">
      <alignment horizontal="center" vertical="center"/>
      <protection locked="0"/>
    </xf>
    <xf numFmtId="1" fontId="0" fillId="0" borderId="0" xfId="0" applyNumberFormat="1" applyAlignment="1" applyProtection="1">
      <alignment horizontal="center" vertical="center"/>
      <protection locked="0"/>
    </xf>
    <xf numFmtId="0" fontId="0" fillId="0" borderId="0" xfId="0" applyAlignment="1" applyProtection="1">
      <alignment vertical="center"/>
      <protection locked="0"/>
    </xf>
    <xf numFmtId="1" fontId="30" fillId="0" borderId="18" xfId="0" applyNumberFormat="1" applyFont="1" applyBorder="1" applyAlignment="1" applyProtection="1">
      <alignment horizontal="right" wrapText="1"/>
      <protection locked="0"/>
    </xf>
    <xf numFmtId="1" fontId="30" fillId="0" borderId="27" xfId="0" applyNumberFormat="1" applyFont="1" applyBorder="1" applyAlignment="1" applyProtection="1">
      <alignment horizontal="right" wrapText="1"/>
      <protection locked="0"/>
    </xf>
    <xf numFmtId="1" fontId="48" fillId="0" borderId="18" xfId="0" applyNumberFormat="1" applyFont="1" applyBorder="1" applyAlignment="1" applyProtection="1">
      <alignment horizontal="right" wrapText="1"/>
      <protection locked="0"/>
    </xf>
    <xf numFmtId="0" fontId="48" fillId="0" borderId="18" xfId="0" applyFont="1" applyBorder="1" applyAlignment="1" applyProtection="1">
      <alignment horizontal="right" wrapText="1"/>
      <protection locked="0"/>
    </xf>
    <xf numFmtId="0" fontId="30" fillId="0" borderId="18" xfId="0" applyFont="1" applyBorder="1" applyAlignment="1" applyProtection="1">
      <alignment horizontal="right" wrapText="1"/>
      <protection locked="0"/>
    </xf>
    <xf numFmtId="0" fontId="48" fillId="0" borderId="18" xfId="19" applyFont="1" applyFill="1" applyBorder="1" applyAlignment="1" applyProtection="1">
      <alignment horizontal="right" wrapText="1"/>
      <protection locked="0"/>
    </xf>
    <xf numFmtId="1" fontId="0" fillId="0" borderId="0" xfId="0" applyNumberFormat="1" applyAlignment="1" applyProtection="1">
      <alignment vertical="center"/>
      <protection locked="0"/>
    </xf>
    <xf numFmtId="0" fontId="24" fillId="16" borderId="7" xfId="68" applyFont="1" applyFill="1" applyBorder="1" applyAlignment="1">
      <alignment horizontal="center" vertical="center"/>
    </xf>
    <xf numFmtId="0" fontId="1" fillId="0" borderId="0" xfId="68" applyAlignment="1">
      <alignment horizontal="left" vertical="center" wrapText="1"/>
    </xf>
    <xf numFmtId="0" fontId="1" fillId="0" borderId="12" xfId="68" applyBorder="1" applyAlignment="1">
      <alignment horizontal="left" vertical="center" wrapText="1"/>
    </xf>
    <xf numFmtId="0" fontId="24" fillId="16" borderId="7" xfId="0" applyFont="1" applyFill="1" applyBorder="1" applyAlignment="1" applyProtection="1">
      <alignment horizontal="center" vertical="center"/>
      <protection locked="0"/>
    </xf>
    <xf numFmtId="2" fontId="27" fillId="16" borderId="8" xfId="0" applyNumberFormat="1" applyFont="1" applyFill="1" applyBorder="1" applyAlignment="1" applyProtection="1">
      <alignment horizontal="right" vertical="center" indent="3"/>
      <protection locked="0"/>
    </xf>
    <xf numFmtId="2" fontId="27" fillId="16" borderId="10" xfId="0" applyNumberFormat="1" applyFont="1" applyFill="1" applyBorder="1" applyAlignment="1" applyProtection="1">
      <alignment horizontal="right" vertical="center" indent="3"/>
      <protection locked="0"/>
    </xf>
    <xf numFmtId="2" fontId="27" fillId="16" borderId="11" xfId="0" applyNumberFormat="1" applyFont="1" applyFill="1" applyBorder="1" applyAlignment="1" applyProtection="1">
      <alignment horizontal="right" vertical="center" indent="3"/>
      <protection locked="0"/>
    </xf>
    <xf numFmtId="2" fontId="27" fillId="16" borderId="12" xfId="0" applyNumberFormat="1" applyFont="1" applyFill="1" applyBorder="1" applyAlignment="1" applyProtection="1">
      <alignment horizontal="right" vertical="center" indent="3"/>
      <protection locked="0"/>
    </xf>
    <xf numFmtId="2" fontId="27" fillId="16" borderId="13" xfId="0" applyNumberFormat="1" applyFont="1" applyFill="1" applyBorder="1" applyAlignment="1" applyProtection="1">
      <alignment horizontal="right" vertical="center" indent="3"/>
      <protection locked="0"/>
    </xf>
    <xf numFmtId="2" fontId="27" fillId="16" borderId="15" xfId="0" applyNumberFormat="1" applyFont="1" applyFill="1" applyBorder="1" applyAlignment="1" applyProtection="1">
      <alignment horizontal="right" vertical="center" indent="3"/>
      <protection locked="0"/>
    </xf>
    <xf numFmtId="0" fontId="28" fillId="16" borderId="8" xfId="0" applyFont="1" applyFill="1" applyBorder="1" applyAlignment="1" applyProtection="1">
      <alignment horizontal="center" vertical="center" wrapText="1"/>
      <protection locked="0"/>
    </xf>
    <xf numFmtId="0" fontId="28" fillId="16" borderId="9" xfId="0" applyFont="1" applyFill="1" applyBorder="1" applyAlignment="1" applyProtection="1">
      <alignment horizontal="center" vertical="center" wrapText="1"/>
      <protection locked="0"/>
    </xf>
    <xf numFmtId="0" fontId="28" fillId="16" borderId="13" xfId="0" applyFont="1" applyFill="1" applyBorder="1" applyAlignment="1" applyProtection="1">
      <alignment horizontal="center" vertical="center" wrapText="1"/>
      <protection locked="0"/>
    </xf>
    <xf numFmtId="0" fontId="28" fillId="16" borderId="14" xfId="0" applyFont="1" applyFill="1" applyBorder="1" applyAlignment="1" applyProtection="1">
      <alignment horizontal="center" vertical="center" wrapText="1"/>
      <protection locked="0"/>
    </xf>
    <xf numFmtId="0" fontId="28" fillId="16" borderId="10" xfId="0" applyFont="1" applyFill="1" applyBorder="1" applyAlignment="1" applyProtection="1">
      <alignment horizontal="center" vertical="center" wrapText="1"/>
      <protection locked="0"/>
    </xf>
    <xf numFmtId="0" fontId="28" fillId="16" borderId="15" xfId="0" applyFont="1" applyFill="1" applyBorder="1" applyAlignment="1" applyProtection="1">
      <alignment horizontal="center" vertical="center" wrapText="1"/>
      <protection locked="0"/>
    </xf>
    <xf numFmtId="0" fontId="0" fillId="0" borderId="0" xfId="0"/>
    <xf numFmtId="0" fontId="24" fillId="16" borderId="7" xfId="0" applyFont="1" applyFill="1" applyBorder="1" applyAlignment="1">
      <alignment horizontal="center" vertical="center"/>
    </xf>
    <xf numFmtId="0" fontId="18" fillId="0" borderId="4" xfId="0" applyFont="1" applyBorder="1" applyAlignment="1">
      <alignment horizontal="center" vertical="center"/>
    </xf>
    <xf numFmtId="0" fontId="18" fillId="0" borderId="16" xfId="0" applyFont="1" applyBorder="1" applyAlignment="1">
      <alignment horizontal="center" vertical="center"/>
    </xf>
    <xf numFmtId="0" fontId="18" fillId="0" borderId="5" xfId="0" applyFont="1" applyBorder="1" applyAlignment="1">
      <alignment horizontal="center" vertical="center"/>
    </xf>
    <xf numFmtId="0" fontId="45" fillId="0" borderId="0" xfId="67"/>
    <xf numFmtId="0" fontId="24" fillId="50" borderId="6" xfId="0" applyFont="1" applyFill="1" applyBorder="1" applyAlignment="1">
      <alignment horizontal="center" vertical="center"/>
    </xf>
    <xf numFmtId="0" fontId="24" fillId="50" borderId="17" xfId="0" applyFont="1" applyFill="1" applyBorder="1" applyAlignment="1">
      <alignment horizontal="center" vertical="center" wrapText="1"/>
    </xf>
    <xf numFmtId="0" fontId="20" fillId="0" borderId="0" xfId="0" applyFont="1" applyAlignment="1">
      <alignment horizontal="center" vertical="center" wrapText="1"/>
    </xf>
    <xf numFmtId="0" fontId="21" fillId="0" borderId="5" xfId="0" applyFont="1" applyFill="1" applyBorder="1" applyAlignment="1">
      <alignment horizontal="center" vertical="center"/>
    </xf>
    <xf numFmtId="0" fontId="21" fillId="0" borderId="4" xfId="0" applyFont="1" applyFill="1" applyBorder="1" applyAlignment="1">
      <alignment horizontal="center" vertical="center" wrapText="1"/>
    </xf>
    <xf numFmtId="1" fontId="21" fillId="0" borderId="4" xfId="0" applyNumberFormat="1" applyFont="1" applyFill="1" applyBorder="1" applyAlignment="1">
      <alignment horizontal="center" vertical="center"/>
    </xf>
    <xf numFmtId="0" fontId="21" fillId="0" borderId="10" xfId="0" applyFont="1" applyFill="1" applyBorder="1" applyAlignment="1">
      <alignment horizontal="center" vertical="center"/>
    </xf>
    <xf numFmtId="1" fontId="21" fillId="0" borderId="8" xfId="0" applyNumberFormat="1" applyFont="1" applyFill="1" applyBorder="1" applyAlignment="1">
      <alignment horizontal="center" vertical="center"/>
    </xf>
  </cellXfs>
  <cellStyles count="69">
    <cellStyle name="20% - Accent1" xfId="27" builtinId="30" customBuiltin="1"/>
    <cellStyle name="20% - Accent2" xfId="31" builtinId="34" customBuiltin="1"/>
    <cellStyle name="20% - Accent3" xfId="35" builtinId="38" customBuiltin="1"/>
    <cellStyle name="20% - Accent4" xfId="39" builtinId="42" customBuiltin="1"/>
    <cellStyle name="20% - Accent5" xfId="43" builtinId="46" customBuiltin="1"/>
    <cellStyle name="20% - Accent6" xfId="47" builtinId="50" customBuiltin="1"/>
    <cellStyle name="40% - Accent1" xfId="28" builtinId="31" customBuiltin="1"/>
    <cellStyle name="40% - Accent2" xfId="32" builtinId="35" customBuiltin="1"/>
    <cellStyle name="40% - Accent3" xfId="36" builtinId="39" customBuiltin="1"/>
    <cellStyle name="40% - Accent4" xfId="40" builtinId="43" customBuiltin="1"/>
    <cellStyle name="40% - Accent5" xfId="44" builtinId="47" customBuiltin="1"/>
    <cellStyle name="40% - Accent6" xfId="48" builtinId="51" customBuiltin="1"/>
    <cellStyle name="60% - Accent1" xfId="29" builtinId="32" customBuiltin="1"/>
    <cellStyle name="60% - Accent2" xfId="33" builtinId="36" customBuiltin="1"/>
    <cellStyle name="60% - Accent3" xfId="37" builtinId="40" customBuiltin="1"/>
    <cellStyle name="60% - Accent4" xfId="41" builtinId="44" customBuiltin="1"/>
    <cellStyle name="60% - Accent5" xfId="45" builtinId="48" customBuiltin="1"/>
    <cellStyle name="60% - Accent6" xfId="49" builtinId="52" customBuiltin="1"/>
    <cellStyle name="Accent1" xfId="26" builtinId="29" customBuiltin="1"/>
    <cellStyle name="Accent2" xfId="30" builtinId="33" customBuiltin="1"/>
    <cellStyle name="Accent3" xfId="34" builtinId="37" customBuiltin="1"/>
    <cellStyle name="Accent4" xfId="38" builtinId="41" customBuiltin="1"/>
    <cellStyle name="Accent5" xfId="42" builtinId="45" customBuiltin="1"/>
    <cellStyle name="Accent6" xfId="46" builtinId="49" customBuiltin="1"/>
    <cellStyle name="Bad" xfId="7" builtinId="27" customBuiltin="1"/>
    <cellStyle name="Bad 2" xfId="57" xr:uid="{6A8F9E4C-5855-470E-8684-9CD8B8D251C5}"/>
    <cellStyle name="Button 1" xfId="21" xr:uid="{00000000-0005-0000-0000-000001000000}"/>
    <cellStyle name="Button 2" xfId="19" xr:uid="{00000000-0005-0000-0000-000002000000}"/>
    <cellStyle name="Button 3" xfId="22" xr:uid="{00000000-0005-0000-0000-000003000000}"/>
    <cellStyle name="Button 4" xfId="20" xr:uid="{00000000-0005-0000-0000-000004000000}"/>
    <cellStyle name="Calculation" xfId="11" builtinId="22" customBuiltin="1"/>
    <cellStyle name="Calculation 2" xfId="61" xr:uid="{37B8BE52-6518-4ED3-B04E-9904C06FAE78}"/>
    <cellStyle name="Check Cell" xfId="13" builtinId="23" customBuiltin="1"/>
    <cellStyle name="Check Cell 2" xfId="63" xr:uid="{EA1E73D3-CE34-443C-82DD-681AA0C5CF2B}"/>
    <cellStyle name="Explanatory Text" xfId="16" builtinId="53" customBuiltin="1"/>
    <cellStyle name="Explanatory Text 2" xfId="66" xr:uid="{2EFB2081-DA33-45B3-B681-C0ED5086CB1D}"/>
    <cellStyle name="Followed Hyperlink" xfId="18" builtinId="9" customBuiltin="1"/>
    <cellStyle name="Good" xfId="6" builtinId="26" customBuiltin="1"/>
    <cellStyle name="Good 2" xfId="56" xr:uid="{F433CAC7-100C-4C8D-B36D-F84A83A6A7EB}"/>
    <cellStyle name="Heading 1" xfId="2" builtinId="16" customBuiltin="1"/>
    <cellStyle name="Heading 1 2" xfId="52" xr:uid="{2B2D0125-E9C5-403E-8302-374593C75CB0}"/>
    <cellStyle name="Heading 2" xfId="3" builtinId="17" customBuiltin="1"/>
    <cellStyle name="Heading 2 2" xfId="53" xr:uid="{3AFE40EE-9CF3-4D69-82A6-6D13174DB146}"/>
    <cellStyle name="Heading 3" xfId="4" builtinId="18" customBuiltin="1"/>
    <cellStyle name="Heading 3 2" xfId="54" xr:uid="{9AF72EAE-7186-4CFB-AC6A-D18A88E040BD}"/>
    <cellStyle name="Heading 4" xfId="5" builtinId="19" customBuiltin="1"/>
    <cellStyle name="Heading 4 2" xfId="55" xr:uid="{95D94D7B-43F7-4950-9E4C-D3218652C02F}"/>
    <cellStyle name="Highlight" xfId="23" xr:uid="{00000000-0005-0000-0000-00000E000000}"/>
    <cellStyle name="Hyperlink" xfId="17" builtinId="8" customBuiltin="1"/>
    <cellStyle name="Input" xfId="9" builtinId="20" customBuiltin="1"/>
    <cellStyle name="Input 2" xfId="59" xr:uid="{C1149451-F6EA-45F0-84D2-D0B3E122D382}"/>
    <cellStyle name="Linked Cell" xfId="12" builtinId="24" customBuiltin="1"/>
    <cellStyle name="Linked Cell 2" xfId="62" xr:uid="{EFD4C9EC-3BC6-4D2D-950F-5B8E1F48F438}"/>
    <cellStyle name="Neutral" xfId="8" builtinId="28" customBuiltin="1"/>
    <cellStyle name="Neutral 2" xfId="58" xr:uid="{1DB4592F-3D48-441B-9A41-8FD33515CB40}"/>
    <cellStyle name="Normal" xfId="0" builtinId="0" customBuiltin="1"/>
    <cellStyle name="Normal 2" xfId="67" xr:uid="{249525F5-A1C7-4B1F-8109-6B1200A1693B}"/>
    <cellStyle name="Normal 3" xfId="50" xr:uid="{F78DA8BE-4D19-483A-9830-2342E744F4DC}"/>
    <cellStyle name="Normal 3 2" xfId="68" xr:uid="{FFDD4784-E940-4590-805D-8A071A2BB9CE}"/>
    <cellStyle name="Note" xfId="15" builtinId="10" customBuiltin="1"/>
    <cellStyle name="Note 2" xfId="65" xr:uid="{27E24923-A4BE-47D4-B769-1CD60B469D45}"/>
    <cellStyle name="Output" xfId="10" builtinId="21" customBuiltin="1"/>
    <cellStyle name="Output 2" xfId="60" xr:uid="{43FE71B9-BF12-4187-A33E-85562A627334}"/>
    <cellStyle name="Percent" xfId="24" builtinId="5"/>
    <cellStyle name="Title" xfId="1" builtinId="15" customBuiltin="1"/>
    <cellStyle name="Title 2" xfId="51" xr:uid="{CECD2088-8E71-4202-B01A-99CA0641C5C7}"/>
    <cellStyle name="Total" xfId="25" builtinId="25" customBuiltin="1"/>
    <cellStyle name="Warning Text" xfId="14" builtinId="11" customBuiltin="1"/>
    <cellStyle name="Warning Text 2" xfId="64" xr:uid="{4ADFA044-8120-4A0B-8F27-5DB6A806944F}"/>
  </cellStyles>
  <dxfs count="229">
    <dxf>
      <fill>
        <patternFill patternType="none">
          <fgColor indexed="64"/>
          <bgColor auto="1"/>
        </patternFill>
      </fill>
      <protection locked="1" hidden="0"/>
    </dxf>
    <dxf>
      <font>
        <b val="0"/>
        <i val="0"/>
        <strike val="0"/>
        <condense val="0"/>
        <extend val="0"/>
        <outline val="0"/>
        <shadow val="0"/>
        <u val="none"/>
        <vertAlign val="baseline"/>
        <sz val="9"/>
        <color theme="8" tint="-0.249977111117893"/>
        <name val="Verdana"/>
        <scheme val="minor"/>
      </font>
      <numFmt numFmtId="1" formatCode="0"/>
      <fill>
        <patternFill patternType="none">
          <fgColor indexed="64"/>
          <bgColor auto="1"/>
        </patternFill>
      </fill>
      <alignment horizontal="center" vertical="center" textRotation="0" wrapText="0" indent="0" justifyLastLine="0" shrinkToFit="0" readingOrder="0"/>
      <border diagonalUp="0" diagonalDown="0" outline="0">
        <left/>
        <right/>
        <top style="thin">
          <color indexed="64"/>
        </top>
        <bottom style="thin">
          <color indexed="64"/>
        </bottom>
      </border>
      <protection locked="1" hidden="0"/>
    </dxf>
    <dxf>
      <font>
        <b val="0"/>
        <i val="0"/>
        <strike val="0"/>
        <condense val="0"/>
        <extend val="0"/>
        <outline val="0"/>
        <shadow val="0"/>
        <u val="none"/>
        <vertAlign val="baseline"/>
        <sz val="9"/>
        <color theme="8" tint="-0.249977111117893"/>
        <name val="Verdana"/>
        <scheme val="minor"/>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9"/>
        <color theme="8" tint="-0.249977111117893"/>
        <name val="Verdana"/>
        <scheme val="minor"/>
      </font>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theme="1"/>
        <name val="Arial"/>
        <scheme val="none"/>
      </font>
      <alignment horizontal="right" vertical="bottom" textRotation="0" wrapText="1" indent="0" justifyLastLine="0" shrinkToFit="0" readingOrder="0"/>
      <border diagonalUp="0" diagonalDown="0">
        <left style="medium">
          <color rgb="FFCCCCCC"/>
        </left>
        <right style="medium">
          <color rgb="FFCCCCCC"/>
        </right>
        <top style="medium">
          <color rgb="FFCCCCCC"/>
        </top>
        <bottom style="medium">
          <color rgb="FFCCCCCC"/>
        </bottom>
        <vertical/>
        <horizontal/>
      </border>
      <protection locked="0" hidden="0"/>
    </dxf>
    <dxf>
      <font>
        <b val="0"/>
        <i val="0"/>
        <strike val="0"/>
        <condense val="0"/>
        <extend val="0"/>
        <outline val="0"/>
        <shadow val="0"/>
        <u val="none"/>
        <vertAlign val="baseline"/>
        <sz val="10"/>
        <color theme="1"/>
        <name val="Arial"/>
        <scheme val="none"/>
      </font>
      <alignment horizontal="right" vertical="bottom" textRotation="0" wrapText="1" indent="0" justifyLastLine="0" shrinkToFit="0" readingOrder="0"/>
      <border diagonalUp="0" diagonalDown="0">
        <left style="medium">
          <color rgb="FFCCCCCC"/>
        </left>
        <right style="medium">
          <color rgb="FFCCCCCC"/>
        </right>
        <top style="medium">
          <color rgb="FFCCCCCC"/>
        </top>
        <bottom style="medium">
          <color rgb="FFCCCCCC"/>
        </bottom>
        <vertical/>
        <horizontal/>
      </border>
      <protection locked="0" hidden="0"/>
    </dxf>
    <dxf>
      <font>
        <b val="0"/>
        <i val="0"/>
        <strike val="0"/>
        <condense val="0"/>
        <extend val="0"/>
        <outline val="0"/>
        <shadow val="0"/>
        <u val="none"/>
        <vertAlign val="baseline"/>
        <sz val="10"/>
        <color theme="1"/>
        <name val="Arial"/>
        <scheme val="none"/>
      </font>
      <alignment horizontal="right" vertical="bottom" textRotation="0" wrapText="1" indent="0" justifyLastLine="0" shrinkToFit="0" readingOrder="0"/>
      <border diagonalUp="0" diagonalDown="0">
        <left style="medium">
          <color rgb="FFCCCCCC"/>
        </left>
        <right style="medium">
          <color rgb="FFCCCCCC"/>
        </right>
        <top style="medium">
          <color rgb="FFCCCCCC"/>
        </top>
        <bottom style="medium">
          <color rgb="FFCCCCCC"/>
        </bottom>
        <vertical/>
        <horizontal/>
      </border>
      <protection locked="0" hidden="0"/>
    </dxf>
    <dxf>
      <font>
        <b val="0"/>
        <i val="0"/>
        <strike val="0"/>
        <condense val="0"/>
        <extend val="0"/>
        <outline val="0"/>
        <shadow val="0"/>
        <u val="none"/>
        <vertAlign val="baseline"/>
        <sz val="10"/>
        <color theme="1"/>
        <name val="Arial"/>
        <scheme val="none"/>
      </font>
      <alignment horizontal="right" vertical="bottom" textRotation="0" wrapText="1" indent="0" justifyLastLine="0" shrinkToFit="0" readingOrder="0"/>
      <border diagonalUp="0" diagonalDown="0">
        <left style="medium">
          <color rgb="FFCCCCCC"/>
        </left>
        <right style="medium">
          <color rgb="FFCCCCCC"/>
        </right>
        <top style="medium">
          <color rgb="FFCCCCCC"/>
        </top>
        <bottom style="medium">
          <color rgb="FFCCCCCC"/>
        </bottom>
        <vertical/>
        <horizontal/>
      </border>
      <protection locked="0" hidden="0"/>
    </dxf>
    <dxf>
      <font>
        <b val="0"/>
        <i val="0"/>
        <strike val="0"/>
        <condense val="0"/>
        <extend val="0"/>
        <outline val="0"/>
        <shadow val="0"/>
        <u val="none"/>
        <vertAlign val="baseline"/>
        <sz val="10"/>
        <color theme="1"/>
        <name val="Arial"/>
        <scheme val="none"/>
      </font>
      <alignment horizontal="right" vertical="bottom" textRotation="0" wrapText="1" indent="0" justifyLastLine="0" shrinkToFit="0" readingOrder="0"/>
      <border diagonalUp="0" diagonalDown="0">
        <left style="medium">
          <color rgb="FFCCCCCC"/>
        </left>
        <right style="medium">
          <color rgb="FFCCCCCC"/>
        </right>
        <top style="medium">
          <color rgb="FFCCCCCC"/>
        </top>
        <bottom style="medium">
          <color rgb="FFCCCCCC"/>
        </bottom>
        <vertical/>
        <horizontal/>
      </border>
      <protection locked="0" hidden="0"/>
    </dxf>
    <dxf>
      <font>
        <b val="0"/>
        <i val="0"/>
        <strike val="0"/>
        <condense val="0"/>
        <extend val="0"/>
        <outline val="0"/>
        <shadow val="0"/>
        <u val="none"/>
        <vertAlign val="baseline"/>
        <sz val="10"/>
        <color theme="1"/>
        <name val="Arial"/>
        <scheme val="none"/>
      </font>
      <alignment horizontal="right" vertical="bottom" textRotation="0" wrapText="1" indent="0" justifyLastLine="0" shrinkToFit="0" readingOrder="0"/>
      <border diagonalUp="0" diagonalDown="0">
        <left style="medium">
          <color rgb="FFCCCCCC"/>
        </left>
        <right style="medium">
          <color rgb="FFCCCCCC"/>
        </right>
        <top style="medium">
          <color rgb="FFCCCCCC"/>
        </top>
        <bottom style="medium">
          <color rgb="FFCCCCCC"/>
        </bottom>
        <vertical/>
        <horizontal/>
      </border>
      <protection locked="0" hidden="0"/>
    </dxf>
    <dxf>
      <font>
        <b val="0"/>
        <i val="0"/>
        <strike val="0"/>
        <condense val="0"/>
        <extend val="0"/>
        <outline val="0"/>
        <shadow val="0"/>
        <u val="none"/>
        <vertAlign val="baseline"/>
        <sz val="10"/>
        <color theme="1"/>
        <name val="Arial"/>
        <scheme val="none"/>
      </font>
      <alignment horizontal="right" vertical="bottom" textRotation="0" wrapText="1" indent="0" justifyLastLine="0" shrinkToFit="0" readingOrder="0"/>
      <border diagonalUp="0" diagonalDown="0">
        <left style="medium">
          <color rgb="FFCCCCCC"/>
        </left>
        <right style="medium">
          <color rgb="FFCCCCCC"/>
        </right>
        <top style="medium">
          <color rgb="FFCCCCCC"/>
        </top>
        <bottom style="medium">
          <color rgb="FFCCCCCC"/>
        </bottom>
        <vertical/>
        <horizontal/>
      </border>
      <protection locked="0" hidden="0"/>
    </dxf>
    <dxf>
      <font>
        <b val="0"/>
        <i val="0"/>
        <strike val="0"/>
        <condense val="0"/>
        <extend val="0"/>
        <outline val="0"/>
        <shadow val="0"/>
        <u val="none"/>
        <vertAlign val="baseline"/>
        <sz val="10"/>
        <color theme="1"/>
        <name val="Arial"/>
        <scheme val="none"/>
      </font>
      <alignment horizontal="right" vertical="bottom" textRotation="0" wrapText="1" indent="0" justifyLastLine="0" shrinkToFit="0" readingOrder="0"/>
      <border diagonalUp="0" diagonalDown="0">
        <left style="medium">
          <color rgb="FFCCCCCC"/>
        </left>
        <right style="medium">
          <color rgb="FFCCCCCC"/>
        </right>
        <top style="medium">
          <color rgb="FFCCCCCC"/>
        </top>
        <bottom style="medium">
          <color rgb="FFCCCCCC"/>
        </bottom>
        <vertical/>
        <horizontal/>
      </border>
      <protection locked="0" hidden="0"/>
    </dxf>
    <dxf>
      <font>
        <b val="0"/>
        <i val="0"/>
        <strike val="0"/>
        <condense val="0"/>
        <extend val="0"/>
        <outline val="0"/>
        <shadow val="0"/>
        <u val="none"/>
        <vertAlign val="baseline"/>
        <sz val="10"/>
        <color theme="1"/>
        <name val="Arial"/>
        <scheme val="none"/>
      </font>
      <alignment horizontal="right" vertical="bottom" textRotation="0" wrapText="1" indent="0" justifyLastLine="0" shrinkToFit="0" readingOrder="0"/>
      <border diagonalUp="0" diagonalDown="0">
        <left style="medium">
          <color rgb="FFCCCCCC"/>
        </left>
        <right style="medium">
          <color rgb="FFCCCCCC"/>
        </right>
        <top style="medium">
          <color rgb="FFCCCCCC"/>
        </top>
        <bottom style="medium">
          <color rgb="FFCCCCCC"/>
        </bottom>
        <vertical/>
        <horizontal/>
      </border>
      <protection locked="0" hidden="0"/>
    </dxf>
    <dxf>
      <font>
        <b val="0"/>
        <i val="0"/>
        <strike val="0"/>
        <condense val="0"/>
        <extend val="0"/>
        <outline val="0"/>
        <shadow val="0"/>
        <u val="none"/>
        <vertAlign val="baseline"/>
        <sz val="10"/>
        <color theme="1"/>
        <name val="Arial"/>
        <family val="2"/>
        <scheme val="none"/>
      </font>
      <fill>
        <patternFill patternType="none">
          <fgColor indexed="64"/>
          <bgColor auto="1"/>
        </patternFill>
      </fill>
      <alignment horizontal="right" vertical="bottom" textRotation="0" wrapText="1" indent="0" justifyLastLine="0" shrinkToFit="0" readingOrder="0"/>
      <border diagonalUp="0" diagonalDown="0">
        <left style="medium">
          <color rgb="FFCCCCCC"/>
        </left>
        <right style="medium">
          <color rgb="FFCCCCCC"/>
        </right>
        <top style="medium">
          <color rgb="FFCCCCCC"/>
        </top>
        <bottom style="medium">
          <color rgb="FFCCCCCC"/>
        </bottom>
      </border>
      <protection locked="0" hidden="0"/>
    </dxf>
    <dxf>
      <font>
        <b val="0"/>
        <i val="0"/>
        <strike val="0"/>
        <condense val="0"/>
        <extend val="0"/>
        <outline val="0"/>
        <shadow val="0"/>
        <u val="none"/>
        <vertAlign val="baseline"/>
        <sz val="10"/>
        <color theme="1"/>
        <name val="Arial"/>
        <scheme val="none"/>
      </font>
      <fill>
        <patternFill patternType="none">
          <fgColor indexed="64"/>
          <bgColor auto="1"/>
        </patternFill>
      </fill>
      <alignment horizontal="right" vertical="bottom" textRotation="0" wrapText="1" indent="0" justifyLastLine="0" shrinkToFit="0" readingOrder="0"/>
      <border diagonalUp="0" diagonalDown="0">
        <left style="medium">
          <color rgb="FFCCCCCC"/>
        </left>
        <right style="medium">
          <color rgb="FFCCCCCC"/>
        </right>
        <top style="medium">
          <color rgb="FFCCCCCC"/>
        </top>
        <bottom style="medium">
          <color rgb="FFCCCCCC"/>
        </bottom>
      </border>
      <protection locked="0" hidden="0"/>
    </dxf>
    <dxf>
      <font>
        <b val="0"/>
        <i val="0"/>
        <strike val="0"/>
        <condense val="0"/>
        <extend val="0"/>
        <outline val="0"/>
        <shadow val="0"/>
        <u val="none"/>
        <vertAlign val="baseline"/>
        <sz val="10"/>
        <color theme="1"/>
        <name val="Arial"/>
        <scheme val="none"/>
      </font>
      <alignment horizontal="right" vertical="bottom" textRotation="0" wrapText="1" indent="0" justifyLastLine="0" shrinkToFit="0" readingOrder="0"/>
      <border diagonalUp="0" diagonalDown="0">
        <left style="medium">
          <color rgb="FFCCCCCC"/>
        </left>
        <right style="medium">
          <color rgb="FFCCCCCC"/>
        </right>
        <top style="medium">
          <color rgb="FFCCCCCC"/>
        </top>
        <bottom style="medium">
          <color rgb="FFCCCCCC"/>
        </bottom>
        <vertical/>
        <horizontal/>
      </border>
      <protection locked="0" hidden="0"/>
    </dxf>
    <dxf>
      <font>
        <b val="0"/>
        <i val="0"/>
        <strike val="0"/>
        <condense val="0"/>
        <extend val="0"/>
        <outline val="0"/>
        <shadow val="0"/>
        <u val="none"/>
        <vertAlign val="baseline"/>
        <sz val="10"/>
        <color theme="1"/>
        <name val="Arial"/>
        <scheme val="none"/>
      </font>
      <alignment horizontal="right" vertical="bottom" textRotation="0" wrapText="1" indent="0" justifyLastLine="0" shrinkToFit="0" readingOrder="0"/>
      <border diagonalUp="0" diagonalDown="0">
        <left style="medium">
          <color rgb="FFCCCCCC"/>
        </left>
        <right style="medium">
          <color rgb="FFCCCCCC"/>
        </right>
        <top style="medium">
          <color rgb="FFCCCCCC"/>
        </top>
        <bottom style="medium">
          <color rgb="FFCCCCCC"/>
        </bottom>
        <vertical/>
        <horizontal/>
      </border>
      <protection locked="0" hidden="0"/>
    </dxf>
    <dxf>
      <font>
        <b val="0"/>
        <i val="0"/>
        <strike val="0"/>
        <condense val="0"/>
        <extend val="0"/>
        <outline val="0"/>
        <shadow val="0"/>
        <u val="none"/>
        <vertAlign val="baseline"/>
        <sz val="10"/>
        <color theme="1"/>
        <name val="Arial"/>
        <scheme val="none"/>
      </font>
      <alignment horizontal="right" vertical="bottom" textRotation="0" wrapText="1" indent="0" justifyLastLine="0" shrinkToFit="0" readingOrder="0"/>
      <border diagonalUp="0" diagonalDown="0">
        <left style="medium">
          <color rgb="FFCCCCCC"/>
        </left>
        <right style="medium">
          <color rgb="FFCCCCCC"/>
        </right>
        <top style="medium">
          <color rgb="FFCCCCCC"/>
        </top>
        <bottom style="medium">
          <color rgb="FFCCCCCC"/>
        </bottom>
        <vertical/>
        <horizontal/>
      </border>
      <protection locked="0" hidden="0"/>
    </dxf>
    <dxf>
      <font>
        <b val="0"/>
        <i val="0"/>
        <strike val="0"/>
        <condense val="0"/>
        <extend val="0"/>
        <outline val="0"/>
        <shadow val="0"/>
        <u val="none"/>
        <vertAlign val="baseline"/>
        <sz val="10"/>
        <color theme="1"/>
        <name val="Arial"/>
        <scheme val="none"/>
      </font>
      <alignment horizontal="right" vertical="bottom" textRotation="0" wrapText="1" indent="0" justifyLastLine="0" shrinkToFit="0" readingOrder="0"/>
      <border diagonalUp="0" diagonalDown="0">
        <left style="medium">
          <color rgb="FFCCCCCC"/>
        </left>
        <right style="medium">
          <color rgb="FFCCCCCC"/>
        </right>
        <top style="medium">
          <color rgb="FFCCCCCC"/>
        </top>
        <bottom style="medium">
          <color rgb="FFCCCCCC"/>
        </bottom>
        <vertical/>
        <horizontal/>
      </border>
      <protection locked="0" hidden="0"/>
    </dxf>
    <dxf>
      <font>
        <b val="0"/>
        <i val="0"/>
        <strike val="0"/>
        <condense val="0"/>
        <extend val="0"/>
        <outline val="0"/>
        <shadow val="0"/>
        <u val="none"/>
        <vertAlign val="baseline"/>
        <sz val="10"/>
        <color theme="1"/>
        <name val="Arial"/>
        <scheme val="none"/>
      </font>
      <alignment horizontal="right" vertical="bottom" textRotation="0" wrapText="1" indent="0" justifyLastLine="0" shrinkToFit="0" readingOrder="0"/>
      <border diagonalUp="0" diagonalDown="0">
        <left style="medium">
          <color rgb="FFCCCCCC"/>
        </left>
        <right style="medium">
          <color rgb="FFCCCCCC"/>
        </right>
        <top style="medium">
          <color rgb="FFCCCCCC"/>
        </top>
        <bottom style="medium">
          <color rgb="FFCCCCCC"/>
        </bottom>
        <vertical/>
        <horizontal/>
      </border>
      <protection locked="0" hidden="0"/>
    </dxf>
    <dxf>
      <font>
        <b val="0"/>
        <i val="0"/>
        <strike val="0"/>
        <condense val="0"/>
        <extend val="0"/>
        <outline val="0"/>
        <shadow val="0"/>
        <u val="none"/>
        <vertAlign val="baseline"/>
        <sz val="10"/>
        <color theme="1"/>
        <name val="Arial"/>
        <scheme val="none"/>
      </font>
      <alignment horizontal="right" vertical="bottom" textRotation="0" wrapText="1" indent="0" justifyLastLine="0" shrinkToFit="0" readingOrder="0"/>
      <border diagonalUp="0" diagonalDown="0">
        <left style="medium">
          <color rgb="FFCCCCCC"/>
        </left>
        <right style="medium">
          <color rgb="FFCCCCCC"/>
        </right>
        <top style="medium">
          <color rgb="FFCCCCCC"/>
        </top>
        <bottom style="medium">
          <color rgb="FFCCCCCC"/>
        </bottom>
        <vertical/>
        <horizontal/>
      </border>
      <protection locked="0" hidden="0"/>
    </dxf>
    <dxf>
      <font>
        <b val="0"/>
        <i val="0"/>
        <strike val="0"/>
        <condense val="0"/>
        <extend val="0"/>
        <outline val="0"/>
        <shadow val="0"/>
        <u val="none"/>
        <vertAlign val="baseline"/>
        <sz val="10"/>
        <color theme="1"/>
        <name val="Arial"/>
        <scheme val="none"/>
      </font>
      <alignment horizontal="right" vertical="bottom" textRotation="0" wrapText="1" indent="0" justifyLastLine="0" shrinkToFit="0" readingOrder="0"/>
      <border diagonalUp="0" diagonalDown="0">
        <left style="medium">
          <color rgb="FFCCCCCC"/>
        </left>
        <right style="medium">
          <color rgb="FFCCCCCC"/>
        </right>
        <top style="medium">
          <color rgb="FFCCCCCC"/>
        </top>
        <bottom style="medium">
          <color rgb="FFCCCCCC"/>
        </bottom>
        <vertical/>
        <horizontal/>
      </border>
      <protection locked="0" hidden="0"/>
    </dxf>
    <dxf>
      <font>
        <b val="0"/>
        <i val="0"/>
        <strike val="0"/>
        <condense val="0"/>
        <extend val="0"/>
        <outline val="0"/>
        <shadow val="0"/>
        <u val="none"/>
        <vertAlign val="baseline"/>
        <sz val="10"/>
        <color theme="1"/>
        <name val="Arial"/>
        <scheme val="none"/>
      </font>
      <alignment horizontal="right" vertical="bottom" textRotation="0" wrapText="1" indent="0" justifyLastLine="0" shrinkToFit="0" readingOrder="0"/>
      <border diagonalUp="0" diagonalDown="0">
        <left style="medium">
          <color rgb="FFCCCCCC"/>
        </left>
        <right style="medium">
          <color rgb="FFCCCCCC"/>
        </right>
        <top style="medium">
          <color rgb="FFCCCCCC"/>
        </top>
        <bottom style="medium">
          <color rgb="FFCCCCCC"/>
        </bottom>
        <vertical/>
        <horizontal/>
      </border>
      <protection locked="0" hidden="0"/>
    </dxf>
    <dxf>
      <font>
        <b val="0"/>
        <i val="0"/>
        <strike val="0"/>
        <condense val="0"/>
        <extend val="0"/>
        <outline val="0"/>
        <shadow val="0"/>
        <u val="none"/>
        <vertAlign val="baseline"/>
        <sz val="10"/>
        <color theme="1"/>
        <name val="Arial"/>
        <scheme val="none"/>
      </font>
      <alignment horizontal="right" vertical="bottom" textRotation="0" wrapText="1" indent="0" justifyLastLine="0" shrinkToFit="0" readingOrder="0"/>
      <border diagonalUp="0" diagonalDown="0">
        <left style="medium">
          <color rgb="FFCCCCCC"/>
        </left>
        <right style="medium">
          <color rgb="FFCCCCCC"/>
        </right>
        <top style="medium">
          <color rgb="FFCCCCCC"/>
        </top>
        <bottom style="medium">
          <color rgb="FFCCCCCC"/>
        </bottom>
        <vertical/>
        <horizontal/>
      </border>
      <protection locked="0" hidden="0"/>
    </dxf>
    <dxf>
      <font>
        <b val="0"/>
        <i val="0"/>
        <strike val="0"/>
        <condense val="0"/>
        <extend val="0"/>
        <outline val="0"/>
        <shadow val="0"/>
        <u val="none"/>
        <vertAlign val="baseline"/>
        <sz val="10"/>
        <color theme="1"/>
        <name val="Arial"/>
        <scheme val="none"/>
      </font>
      <numFmt numFmtId="1" formatCode="0"/>
      <alignment horizontal="right" vertical="bottom" textRotation="0" wrapText="1" indent="0" justifyLastLine="0" shrinkToFit="0" readingOrder="0"/>
      <border diagonalUp="0" diagonalDown="0">
        <left style="medium">
          <color rgb="FFCCCCCC"/>
        </left>
        <right style="medium">
          <color rgb="FFCCCCCC"/>
        </right>
        <top style="medium">
          <color rgb="FFCCCCCC"/>
        </top>
        <bottom style="medium">
          <color rgb="FFCCCCCC"/>
        </bottom>
      </border>
      <protection locked="0" hidden="0"/>
    </dxf>
    <dxf>
      <alignment horizontal="center" vertical="center" textRotation="0" wrapText="0" indent="0" justifyLastLine="0" shrinkToFit="0" readingOrder="0"/>
      <protection locked="0" hidden="0"/>
    </dxf>
    <dxf>
      <alignment horizontal="general" vertical="center" textRotation="0" wrapText="0" indent="0" justifyLastLine="0" shrinkToFit="0" readingOrder="0"/>
      <protection locked="0" hidden="0"/>
    </dxf>
    <dxf>
      <font>
        <b/>
        <i val="0"/>
        <strike val="0"/>
        <condense val="0"/>
        <extend val="0"/>
        <outline val="0"/>
        <shadow val="0"/>
        <u val="none"/>
        <vertAlign val="baseline"/>
        <sz val="11"/>
        <color theme="1"/>
        <name val="Verdana"/>
        <scheme val="minor"/>
      </font>
      <alignment horizontal="general" vertical="center" textRotation="0" wrapText="1" indent="0" justifyLastLine="0" shrinkToFit="0" readingOrder="0"/>
      <protection locked="1" hidden="0"/>
    </dxf>
    <dxf>
      <font>
        <b val="0"/>
        <i val="0"/>
        <strike val="0"/>
        <condense val="0"/>
        <extend val="0"/>
        <outline val="0"/>
        <shadow val="0"/>
        <u val="none"/>
        <vertAlign val="baseline"/>
        <sz val="10"/>
        <color theme="1"/>
        <name val="Arial"/>
        <scheme val="none"/>
      </font>
      <alignment horizontal="right" vertical="bottom" textRotation="0" wrapText="1" indent="0" justifyLastLine="0" shrinkToFit="0" readingOrder="0"/>
      <border diagonalUp="0" diagonalDown="0">
        <left style="medium">
          <color rgb="FFCCCCCC"/>
        </left>
        <right style="medium">
          <color rgb="FFCCCCCC"/>
        </right>
        <top style="medium">
          <color rgb="FFCCCCCC"/>
        </top>
        <bottom style="medium">
          <color rgb="FFCCCCCC"/>
        </bottom>
        <vertical/>
        <horizontal/>
      </border>
    </dxf>
    <dxf>
      <font>
        <b val="0"/>
        <i val="0"/>
        <strike val="0"/>
        <condense val="0"/>
        <extend val="0"/>
        <outline val="0"/>
        <shadow val="0"/>
        <u val="none"/>
        <vertAlign val="baseline"/>
        <sz val="10"/>
        <color theme="1"/>
        <name val="Arial"/>
        <scheme val="none"/>
      </font>
      <alignment horizontal="right" vertical="bottom" textRotation="0" wrapText="1" indent="0" justifyLastLine="0" shrinkToFit="0" readingOrder="0"/>
      <border diagonalUp="0" diagonalDown="0">
        <left style="medium">
          <color rgb="FFCCCCCC"/>
        </left>
        <right style="medium">
          <color rgb="FFCCCCCC"/>
        </right>
        <top style="medium">
          <color rgb="FFCCCCCC"/>
        </top>
        <bottom style="medium">
          <color rgb="FFCCCCCC"/>
        </bottom>
        <vertical/>
        <horizontal/>
      </border>
    </dxf>
    <dxf>
      <font>
        <b val="0"/>
        <i val="0"/>
        <strike val="0"/>
        <condense val="0"/>
        <extend val="0"/>
        <outline val="0"/>
        <shadow val="0"/>
        <u val="none"/>
        <vertAlign val="baseline"/>
        <sz val="10"/>
        <color theme="1"/>
        <name val="Arial"/>
        <scheme val="none"/>
      </font>
      <alignment horizontal="right" vertical="bottom" textRotation="0" wrapText="1" indent="0" justifyLastLine="0" shrinkToFit="0" readingOrder="0"/>
      <border diagonalUp="0" diagonalDown="0">
        <left style="medium">
          <color rgb="FFCCCCCC"/>
        </left>
        <right style="medium">
          <color rgb="FFCCCCCC"/>
        </right>
        <top style="medium">
          <color rgb="FFCCCCCC"/>
        </top>
        <bottom style="medium">
          <color rgb="FFCCCCCC"/>
        </bottom>
        <vertical/>
        <horizontal/>
      </border>
    </dxf>
    <dxf>
      <font>
        <b val="0"/>
        <i val="0"/>
        <strike val="0"/>
        <condense val="0"/>
        <extend val="0"/>
        <outline val="0"/>
        <shadow val="0"/>
        <u val="none"/>
        <vertAlign val="baseline"/>
        <sz val="10"/>
        <color theme="1"/>
        <name val="Arial"/>
        <scheme val="none"/>
      </font>
      <alignment horizontal="right" vertical="bottom" textRotation="0" wrapText="1" indent="0" justifyLastLine="0" shrinkToFit="0" readingOrder="0"/>
      <border diagonalUp="0" diagonalDown="0">
        <left style="medium">
          <color rgb="FFCCCCCC"/>
        </left>
        <right style="medium">
          <color rgb="FFCCCCCC"/>
        </right>
        <top style="medium">
          <color rgb="FFCCCCCC"/>
        </top>
        <bottom style="medium">
          <color rgb="FFCCCCCC"/>
        </bottom>
        <vertical/>
        <horizontal/>
      </border>
    </dxf>
    <dxf>
      <font>
        <b val="0"/>
        <i val="0"/>
        <strike val="0"/>
        <condense val="0"/>
        <extend val="0"/>
        <outline val="0"/>
        <shadow val="0"/>
        <u val="none"/>
        <vertAlign val="baseline"/>
        <sz val="10"/>
        <color theme="1"/>
        <name val="Arial"/>
        <scheme val="none"/>
      </font>
      <alignment horizontal="right" vertical="bottom" textRotation="0" wrapText="1" indent="0" justifyLastLine="0" shrinkToFit="0" readingOrder="0"/>
      <border diagonalUp="0" diagonalDown="0">
        <left style="medium">
          <color rgb="FFCCCCCC"/>
        </left>
        <right style="medium">
          <color rgb="FFCCCCCC"/>
        </right>
        <top style="medium">
          <color rgb="FFCCCCCC"/>
        </top>
        <bottom style="medium">
          <color rgb="FFCCCCCC"/>
        </bottom>
        <vertical/>
        <horizontal/>
      </border>
    </dxf>
    <dxf>
      <font>
        <b val="0"/>
        <i val="0"/>
        <strike val="0"/>
        <condense val="0"/>
        <extend val="0"/>
        <outline val="0"/>
        <shadow val="0"/>
        <u val="none"/>
        <vertAlign val="baseline"/>
        <sz val="10"/>
        <color theme="1"/>
        <name val="Arial"/>
        <scheme val="none"/>
      </font>
      <alignment horizontal="right" vertical="bottom" textRotation="0" wrapText="1" indent="0" justifyLastLine="0" shrinkToFit="0" readingOrder="0"/>
      <border diagonalUp="0" diagonalDown="0">
        <left style="medium">
          <color rgb="FFCCCCCC"/>
        </left>
        <right style="medium">
          <color rgb="FFCCCCCC"/>
        </right>
        <top style="medium">
          <color rgb="FFCCCCCC"/>
        </top>
        <bottom style="medium">
          <color rgb="FFCCCCCC"/>
        </bottom>
        <vertical/>
        <horizontal/>
      </border>
    </dxf>
    <dxf>
      <font>
        <b val="0"/>
        <i val="0"/>
        <strike val="0"/>
        <condense val="0"/>
        <extend val="0"/>
        <outline val="0"/>
        <shadow val="0"/>
        <u val="none"/>
        <vertAlign val="baseline"/>
        <sz val="10"/>
        <color theme="1"/>
        <name val="Arial"/>
        <scheme val="none"/>
      </font>
      <alignment horizontal="right" vertical="bottom" textRotation="0" wrapText="1" indent="0" justifyLastLine="0" shrinkToFit="0" readingOrder="0"/>
      <border diagonalUp="0" diagonalDown="0">
        <left style="medium">
          <color rgb="FFCCCCCC"/>
        </left>
        <right style="medium">
          <color rgb="FFCCCCCC"/>
        </right>
        <top style="medium">
          <color rgb="FFCCCCCC"/>
        </top>
        <bottom style="medium">
          <color rgb="FFCCCCCC"/>
        </bottom>
        <vertical/>
        <horizontal/>
      </border>
    </dxf>
    <dxf>
      <font>
        <b val="0"/>
        <i val="0"/>
        <strike val="0"/>
        <condense val="0"/>
        <extend val="0"/>
        <outline val="0"/>
        <shadow val="0"/>
        <u val="none"/>
        <vertAlign val="baseline"/>
        <sz val="10"/>
        <color theme="1"/>
        <name val="Arial"/>
        <scheme val="none"/>
      </font>
      <alignment horizontal="right" vertical="bottom" textRotation="0" wrapText="1" indent="0" justifyLastLine="0" shrinkToFit="0" readingOrder="0"/>
      <border diagonalUp="0" diagonalDown="0">
        <left style="medium">
          <color rgb="FFCCCCCC"/>
        </left>
        <right style="medium">
          <color rgb="FFCCCCCC"/>
        </right>
        <top style="medium">
          <color rgb="FFCCCCCC"/>
        </top>
        <bottom style="medium">
          <color rgb="FFCCCCCC"/>
        </bottom>
        <vertical/>
        <horizontal/>
      </border>
    </dxf>
    <dxf>
      <font>
        <b val="0"/>
        <i val="0"/>
        <strike val="0"/>
        <condense val="0"/>
        <extend val="0"/>
        <outline val="0"/>
        <shadow val="0"/>
        <u val="none"/>
        <vertAlign val="baseline"/>
        <sz val="10"/>
        <color theme="1"/>
        <name val="Arial"/>
        <scheme val="none"/>
      </font>
      <alignment horizontal="right" vertical="bottom" textRotation="0" wrapText="1" indent="0" justifyLastLine="0" shrinkToFit="0" readingOrder="0"/>
      <border diagonalUp="0" diagonalDown="0">
        <left style="medium">
          <color rgb="FFCCCCCC"/>
        </left>
        <right style="medium">
          <color rgb="FFCCCCCC"/>
        </right>
        <top style="medium">
          <color rgb="FFCCCCCC"/>
        </top>
        <bottom style="medium">
          <color rgb="FFCCCCCC"/>
        </bottom>
        <vertical/>
        <horizontal/>
      </border>
    </dxf>
    <dxf>
      <font>
        <b val="0"/>
        <i val="0"/>
        <strike val="0"/>
        <condense val="0"/>
        <extend val="0"/>
        <outline val="0"/>
        <shadow val="0"/>
        <u val="none"/>
        <vertAlign val="baseline"/>
        <sz val="10"/>
        <color theme="1"/>
        <name val="Arial"/>
        <family val="2"/>
        <scheme val="none"/>
      </font>
      <fill>
        <patternFill patternType="none">
          <fgColor indexed="64"/>
          <bgColor auto="1"/>
        </patternFill>
      </fill>
      <alignment horizontal="right" vertical="bottom" textRotation="0" wrapText="1" indent="0" justifyLastLine="0" shrinkToFit="0" readingOrder="0"/>
      <border diagonalUp="0" diagonalDown="0" outline="0">
        <left style="medium">
          <color rgb="FFCCCCCC"/>
        </left>
        <right style="medium">
          <color rgb="FFCCCCCC"/>
        </right>
        <top style="medium">
          <color rgb="FFCCCCCC"/>
        </top>
        <bottom style="medium">
          <color rgb="FFCCCCCC"/>
        </bottom>
      </border>
    </dxf>
    <dxf>
      <font>
        <b val="0"/>
        <i val="0"/>
        <strike val="0"/>
        <condense val="0"/>
        <extend val="0"/>
        <outline val="0"/>
        <shadow val="0"/>
        <u val="none"/>
        <vertAlign val="baseline"/>
        <sz val="10"/>
        <color theme="1"/>
        <name val="Arial"/>
        <scheme val="none"/>
      </font>
      <fill>
        <patternFill patternType="none">
          <fgColor indexed="64"/>
          <bgColor auto="1"/>
        </patternFill>
      </fill>
      <alignment horizontal="right" vertical="bottom" textRotation="0" wrapText="1" indent="0" justifyLastLine="0" shrinkToFit="0" readingOrder="0"/>
      <border diagonalUp="0" diagonalDown="0" outline="0">
        <left style="medium">
          <color rgb="FFCCCCCC"/>
        </left>
        <right style="medium">
          <color rgb="FFCCCCCC"/>
        </right>
        <top style="medium">
          <color rgb="FFCCCCCC"/>
        </top>
        <bottom style="medium">
          <color rgb="FFCCCCCC"/>
        </bottom>
      </border>
    </dxf>
    <dxf>
      <font>
        <b val="0"/>
        <i val="0"/>
        <strike val="0"/>
        <condense val="0"/>
        <extend val="0"/>
        <outline val="0"/>
        <shadow val="0"/>
        <u val="none"/>
        <vertAlign val="baseline"/>
        <sz val="10"/>
        <color theme="1"/>
        <name val="Arial"/>
        <scheme val="none"/>
      </font>
      <alignment horizontal="right" vertical="bottom" textRotation="0" wrapText="1" indent="0" justifyLastLine="0" shrinkToFit="0" readingOrder="0"/>
      <border diagonalUp="0" diagonalDown="0">
        <left style="medium">
          <color rgb="FFCCCCCC"/>
        </left>
        <right style="medium">
          <color rgb="FFCCCCCC"/>
        </right>
        <top style="medium">
          <color rgb="FFCCCCCC"/>
        </top>
        <bottom style="medium">
          <color rgb="FFCCCCCC"/>
        </bottom>
        <vertical/>
        <horizontal/>
      </border>
    </dxf>
    <dxf>
      <font>
        <b val="0"/>
        <i val="0"/>
        <strike val="0"/>
        <condense val="0"/>
        <extend val="0"/>
        <outline val="0"/>
        <shadow val="0"/>
        <u val="none"/>
        <vertAlign val="baseline"/>
        <sz val="10"/>
        <color theme="1"/>
        <name val="Arial"/>
        <scheme val="none"/>
      </font>
      <alignment horizontal="right" vertical="bottom" textRotation="0" wrapText="1" indent="0" justifyLastLine="0" shrinkToFit="0" readingOrder="0"/>
      <border diagonalUp="0" diagonalDown="0">
        <left style="medium">
          <color rgb="FFCCCCCC"/>
        </left>
        <right style="medium">
          <color rgb="FFCCCCCC"/>
        </right>
        <top style="medium">
          <color rgb="FFCCCCCC"/>
        </top>
        <bottom style="medium">
          <color rgb="FFCCCCCC"/>
        </bottom>
        <vertical/>
        <horizontal/>
      </border>
    </dxf>
    <dxf>
      <font>
        <b val="0"/>
        <i val="0"/>
        <strike val="0"/>
        <condense val="0"/>
        <extend val="0"/>
        <outline val="0"/>
        <shadow val="0"/>
        <u val="none"/>
        <vertAlign val="baseline"/>
        <sz val="10"/>
        <color theme="1"/>
        <name val="Arial"/>
        <scheme val="none"/>
      </font>
      <alignment horizontal="right" vertical="bottom" textRotation="0" wrapText="1" indent="0" justifyLastLine="0" shrinkToFit="0" readingOrder="0"/>
      <border diagonalUp="0" diagonalDown="0">
        <left style="medium">
          <color rgb="FFCCCCCC"/>
        </left>
        <right style="medium">
          <color rgb="FFCCCCCC"/>
        </right>
        <top style="medium">
          <color rgb="FFCCCCCC"/>
        </top>
        <bottom style="medium">
          <color rgb="FFCCCCCC"/>
        </bottom>
        <vertical/>
        <horizontal/>
      </border>
    </dxf>
    <dxf>
      <font>
        <b val="0"/>
        <i val="0"/>
        <strike val="0"/>
        <condense val="0"/>
        <extend val="0"/>
        <outline val="0"/>
        <shadow val="0"/>
        <u val="none"/>
        <vertAlign val="baseline"/>
        <sz val="10"/>
        <color theme="1"/>
        <name val="Arial"/>
        <scheme val="none"/>
      </font>
      <alignment horizontal="right" vertical="bottom" textRotation="0" wrapText="1" indent="0" justifyLastLine="0" shrinkToFit="0" readingOrder="0"/>
      <border diagonalUp="0" diagonalDown="0">
        <left style="medium">
          <color rgb="FFCCCCCC"/>
        </left>
        <right style="medium">
          <color rgb="FFCCCCCC"/>
        </right>
        <top style="medium">
          <color rgb="FFCCCCCC"/>
        </top>
        <bottom style="medium">
          <color rgb="FFCCCCCC"/>
        </bottom>
        <vertical/>
        <horizontal/>
      </border>
    </dxf>
    <dxf>
      <font>
        <b val="0"/>
        <i val="0"/>
        <strike val="0"/>
        <condense val="0"/>
        <extend val="0"/>
        <outline val="0"/>
        <shadow val="0"/>
        <u val="none"/>
        <vertAlign val="baseline"/>
        <sz val="10"/>
        <color theme="1"/>
        <name val="Arial"/>
        <scheme val="none"/>
      </font>
      <alignment horizontal="right" vertical="bottom" textRotation="0" wrapText="1" indent="0" justifyLastLine="0" shrinkToFit="0" readingOrder="0"/>
      <border diagonalUp="0" diagonalDown="0">
        <left style="medium">
          <color rgb="FFCCCCCC"/>
        </left>
        <right style="medium">
          <color rgb="FFCCCCCC"/>
        </right>
        <top style="medium">
          <color rgb="FFCCCCCC"/>
        </top>
        <bottom style="medium">
          <color rgb="FFCCCCCC"/>
        </bottom>
        <vertical/>
        <horizontal/>
      </border>
    </dxf>
    <dxf>
      <font>
        <b val="0"/>
        <i val="0"/>
        <strike val="0"/>
        <condense val="0"/>
        <extend val="0"/>
        <outline val="0"/>
        <shadow val="0"/>
        <u val="none"/>
        <vertAlign val="baseline"/>
        <sz val="10"/>
        <color theme="1"/>
        <name val="Arial"/>
        <scheme val="none"/>
      </font>
      <alignment horizontal="right" vertical="bottom" textRotation="0" wrapText="1" indent="0" justifyLastLine="0" shrinkToFit="0" readingOrder="0"/>
      <border diagonalUp="0" diagonalDown="0">
        <left style="medium">
          <color rgb="FFCCCCCC"/>
        </left>
        <right style="medium">
          <color rgb="FFCCCCCC"/>
        </right>
        <top style="medium">
          <color rgb="FFCCCCCC"/>
        </top>
        <bottom style="medium">
          <color rgb="FFCCCCCC"/>
        </bottom>
        <vertical/>
        <horizontal/>
      </border>
    </dxf>
    <dxf>
      <font>
        <b val="0"/>
        <i val="0"/>
        <strike val="0"/>
        <condense val="0"/>
        <extend val="0"/>
        <outline val="0"/>
        <shadow val="0"/>
        <u val="none"/>
        <vertAlign val="baseline"/>
        <sz val="10"/>
        <color theme="1"/>
        <name val="Arial"/>
        <scheme val="none"/>
      </font>
      <alignment horizontal="right" vertical="bottom" textRotation="0" wrapText="1" indent="0" justifyLastLine="0" shrinkToFit="0" readingOrder="0"/>
      <border diagonalUp="0" diagonalDown="0">
        <left style="medium">
          <color rgb="FFCCCCCC"/>
        </left>
        <right style="medium">
          <color rgb="FFCCCCCC"/>
        </right>
        <top style="medium">
          <color rgb="FFCCCCCC"/>
        </top>
        <bottom style="medium">
          <color rgb="FFCCCCCC"/>
        </bottom>
        <vertical/>
        <horizontal/>
      </border>
    </dxf>
    <dxf>
      <font>
        <b val="0"/>
        <i val="0"/>
        <strike val="0"/>
        <condense val="0"/>
        <extend val="0"/>
        <outline val="0"/>
        <shadow val="0"/>
        <u val="none"/>
        <vertAlign val="baseline"/>
        <sz val="10"/>
        <color theme="1"/>
        <name val="Arial"/>
        <scheme val="none"/>
      </font>
      <alignment horizontal="right" vertical="bottom" textRotation="0" wrapText="1" indent="0" justifyLastLine="0" shrinkToFit="0" readingOrder="0"/>
      <border diagonalUp="0" diagonalDown="0">
        <left style="medium">
          <color rgb="FFCCCCCC"/>
        </left>
        <right style="medium">
          <color rgb="FFCCCCCC"/>
        </right>
        <top style="medium">
          <color rgb="FFCCCCCC"/>
        </top>
        <bottom style="medium">
          <color rgb="FFCCCCCC"/>
        </bottom>
        <vertical/>
        <horizontal/>
      </border>
    </dxf>
    <dxf>
      <font>
        <b val="0"/>
        <i val="0"/>
        <strike val="0"/>
        <condense val="0"/>
        <extend val="0"/>
        <outline val="0"/>
        <shadow val="0"/>
        <u val="none"/>
        <vertAlign val="baseline"/>
        <sz val="10"/>
        <color theme="1"/>
        <name val="Arial"/>
        <scheme val="none"/>
      </font>
      <alignment horizontal="right" vertical="bottom" textRotation="0" wrapText="1" indent="0" justifyLastLine="0" shrinkToFit="0" readingOrder="0"/>
      <border diagonalUp="0" diagonalDown="0">
        <left style="medium">
          <color rgb="FFCCCCCC"/>
        </left>
        <right style="medium">
          <color rgb="FFCCCCCC"/>
        </right>
        <top style="medium">
          <color rgb="FFCCCCCC"/>
        </top>
        <bottom style="medium">
          <color rgb="FFCCCCCC"/>
        </bottom>
        <vertical/>
        <horizontal/>
      </border>
    </dxf>
    <dxf>
      <font>
        <b val="0"/>
        <i val="0"/>
        <strike val="0"/>
        <condense val="0"/>
        <extend val="0"/>
        <outline val="0"/>
        <shadow val="0"/>
        <u val="none"/>
        <vertAlign val="baseline"/>
        <sz val="10"/>
        <color theme="1"/>
        <name val="Arial"/>
        <scheme val="none"/>
      </font>
      <numFmt numFmtId="1" formatCode="0"/>
      <alignment horizontal="right" vertical="bottom" textRotation="0" wrapText="1" indent="0" justifyLastLine="0" shrinkToFit="0" readingOrder="0"/>
      <border diagonalUp="0" diagonalDown="0">
        <left style="medium">
          <color rgb="FFCCCCCC"/>
        </left>
        <right style="medium">
          <color rgb="FFCCCCCC"/>
        </right>
        <top style="medium">
          <color rgb="FFCCCCCC"/>
        </top>
        <bottom style="medium">
          <color rgb="FFCCCCCC"/>
        </bottom>
      </border>
    </dxf>
    <dxf>
      <alignment horizontal="center" vertical="center" textRotation="0" wrapText="0" indent="0" justifyLastLine="0" shrinkToFit="0" readingOrder="0"/>
    </dxf>
    <dxf>
      <alignment horizontal="general" vertical="center" textRotation="0" wrapText="0" indent="0" justifyLastLine="0" shrinkToFit="0" readingOrder="0"/>
    </dxf>
    <dxf>
      <font>
        <b/>
        <i val="0"/>
        <strike val="0"/>
        <condense val="0"/>
        <extend val="0"/>
        <outline val="0"/>
        <shadow val="0"/>
        <u val="none"/>
        <vertAlign val="baseline"/>
        <sz val="11"/>
        <color theme="1"/>
        <name val="Verdana"/>
        <scheme val="minor"/>
      </font>
      <alignment horizontal="general" vertical="center" textRotation="0" wrapText="1" indent="0" justifyLastLine="0" shrinkToFit="0" readingOrder="0"/>
    </dxf>
    <dxf>
      <fill>
        <patternFill>
          <bgColor theme="5" tint="0.39997558519241921"/>
        </patternFill>
      </fill>
    </dxf>
    <dxf>
      <fill>
        <patternFill patternType="solid">
          <bgColor theme="5"/>
        </patternFill>
      </fill>
    </dxf>
    <dxf>
      <alignment horizontal="cent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13" formatCode="0%"/>
    </dxf>
    <dxf>
      <fill>
        <patternFill>
          <bgColor theme="5" tint="0.39997558519241921"/>
        </patternFill>
      </fill>
    </dxf>
    <dxf>
      <font>
        <color theme="1"/>
      </font>
    </dxf>
    <dxf>
      <fill>
        <patternFill>
          <bgColor theme="5"/>
        </patternFill>
      </fill>
    </dxf>
    <dxf>
      <font>
        <color theme="0"/>
      </font>
    </dxf>
    <dxf>
      <fill>
        <patternFill patternType="solid">
          <bgColor theme="8"/>
        </patternFill>
      </fill>
    </dxf>
    <dxf>
      <alignment horizontal="cent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13" formatCode="0%"/>
    </dxf>
    <dxf>
      <fill>
        <patternFill>
          <bgColor theme="5" tint="0.39997558519241921"/>
        </patternFill>
      </fill>
    </dxf>
    <dxf>
      <fill>
        <patternFill patternType="solid">
          <bgColor theme="5"/>
        </patternFill>
      </fill>
    </dxf>
    <dxf>
      <alignment horizontal="center"/>
    </dxf>
    <dxf>
      <alignment horizontal="center"/>
    </dxf>
    <dxf>
      <alignment horizontal="center"/>
    </dxf>
    <dxf>
      <alignment horizontal="cent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13" formatCode="0%"/>
    </dxf>
    <dxf>
      <fill>
        <patternFill>
          <bgColor theme="5" tint="0.39997558519241921"/>
        </patternFill>
      </fill>
    </dxf>
    <dxf>
      <alignment horizontal="cent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13" formatCode="0%"/>
    </dxf>
    <dxf>
      <fill>
        <patternFill>
          <bgColor theme="5" tint="0.39997558519241921"/>
        </patternFill>
      </fill>
    </dxf>
    <dxf>
      <alignment horizontal="cent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13" formatCode="0%"/>
    </dxf>
    <dxf>
      <fill>
        <patternFill>
          <bgColor theme="5" tint="0.39997558519241921"/>
        </patternFill>
      </fill>
    </dxf>
    <dxf>
      <fill>
        <patternFill>
          <bgColor theme="5" tint="0.39997558519241921"/>
        </patternFill>
      </fill>
    </dxf>
    <dxf>
      <alignment horizontal="center"/>
    </dxf>
    <dxf>
      <alignment horizontal="center"/>
    </dxf>
    <dxf>
      <alignment horizontal="center"/>
    </dxf>
    <dxf>
      <alignment horizontal="cent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13" formatCode="0%"/>
    </dxf>
    <dxf>
      <fill>
        <patternFill>
          <bgColor theme="5" tint="0.39997558519241921"/>
        </patternFill>
      </fill>
    </dxf>
    <dxf>
      <alignment horizontal="center"/>
    </dxf>
    <dxf>
      <alignment horizontal="cent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13" formatCode="0%"/>
    </dxf>
    <dxf>
      <fill>
        <patternFill>
          <bgColor theme="5" tint="0.39997558519241921"/>
        </patternFill>
      </fill>
    </dxf>
    <dxf>
      <alignment horizontal="cent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13" formatCode="0%"/>
    </dxf>
    <dxf>
      <fill>
        <patternFill>
          <bgColor theme="5" tint="0.39997558519241921"/>
        </patternFill>
      </fill>
    </dxf>
    <dxf>
      <alignment horizontal="cent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13" formatCode="0%"/>
    </dxf>
    <dxf>
      <fill>
        <patternFill>
          <bgColor theme="5" tint="0.39997558519241921"/>
        </patternFill>
      </fill>
    </dxf>
    <dxf>
      <fill>
        <patternFill>
          <bgColor theme="5" tint="0.39997558519241921"/>
        </patternFill>
      </fill>
    </dxf>
    <dxf>
      <alignment horizontal="center"/>
    </dxf>
    <dxf>
      <alignment horizontal="center"/>
    </dxf>
    <dxf>
      <alignment horizontal="cent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13" formatCode="0%"/>
    </dxf>
    <dxf>
      <fill>
        <patternFill>
          <bgColor theme="5" tint="0.39997558519241921"/>
        </patternFill>
      </fill>
    </dxf>
    <dxf>
      <fill>
        <patternFill>
          <bgColor theme="5" tint="0.39997558519241921"/>
        </patternFill>
      </fill>
    </dxf>
    <dxf>
      <alignment horizontal="center"/>
    </dxf>
    <dxf>
      <alignment horizontal="center"/>
    </dxf>
    <dxf>
      <alignment horizontal="cent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13" formatCode="0%"/>
    </dxf>
    <dxf>
      <fill>
        <patternFill>
          <bgColor theme="5" tint="0.39997558519241921"/>
        </patternFill>
      </fill>
    </dxf>
    <dxf>
      <fill>
        <patternFill>
          <bgColor theme="5" tint="0.39997558519241921"/>
        </patternFill>
      </fill>
    </dxf>
    <dxf>
      <alignment horizontal="center"/>
    </dxf>
    <dxf>
      <alignment horizontal="center"/>
    </dxf>
    <dxf>
      <alignment horizontal="cent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13" formatCode="0%"/>
    </dxf>
    <dxf>
      <fill>
        <patternFill>
          <bgColor theme="5" tint="0.39997558519241921"/>
        </patternFill>
      </fill>
    </dxf>
    <dxf>
      <alignment horizontal="center"/>
    </dxf>
    <dxf>
      <alignment horizontal="center"/>
    </dxf>
    <dxf>
      <alignment horizontal="center"/>
    </dxf>
    <dxf>
      <alignment horizontal="cent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13" formatCode="0%"/>
    </dxf>
    <dxf>
      <fill>
        <patternFill>
          <bgColor theme="5" tint="0.39997558519241921"/>
        </patternFill>
      </fill>
    </dxf>
    <dxf>
      <alignment horizontal="cent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13" formatCode="0%"/>
    </dxf>
    <dxf>
      <fill>
        <patternFill>
          <bgColor theme="5" tint="0.39997558519241921"/>
        </patternFill>
      </fill>
    </dxf>
    <dxf>
      <alignment horizontal="cent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13" formatCode="0%"/>
    </dxf>
    <dxf>
      <fill>
        <patternFill patternType="solid">
          <bgColor theme="5" tint="0.39997558519241921"/>
        </patternFill>
      </fill>
    </dxf>
    <dxf>
      <alignment horizontal="cent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13" formatCode="0%"/>
    </dxf>
    <dxf>
      <fill>
        <patternFill patternType="solid">
          <bgColor theme="5" tint="0.39997558519241921"/>
        </patternFill>
      </fill>
    </dxf>
    <dxf>
      <alignment horizontal="cent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13" formatCode="0%"/>
    </dxf>
    <dxf>
      <fill>
        <patternFill patternType="solid">
          <bgColor theme="5" tint="0.39997558519241921"/>
        </patternFill>
      </fill>
    </dxf>
    <dxf>
      <alignment horizontal="cent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13" formatCode="0%"/>
    </dxf>
    <dxf>
      <fill>
        <patternFill>
          <bgColor theme="5" tint="0.39997558519241921"/>
        </patternFill>
      </fill>
    </dxf>
    <dxf>
      <fill>
        <patternFill>
          <bgColor theme="5" tint="0.39997558519241921"/>
        </patternFill>
      </fill>
    </dxf>
    <dxf>
      <alignment horizontal="center"/>
    </dxf>
    <dxf>
      <alignment horizontal="cent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13" formatCode="0%"/>
    </dxf>
    <dxf>
      <fill>
        <patternFill patternType="solid">
          <bgColor theme="5" tint="0.39997558519241921"/>
        </patternFill>
      </fill>
    </dxf>
    <dxf>
      <alignment horizontal="cent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13" formatCode="0%"/>
    </dxf>
    <dxf>
      <fill>
        <patternFill patternType="solid">
          <bgColor theme="5" tint="0.39997558519241921"/>
        </patternFill>
      </fill>
    </dxf>
    <dxf>
      <alignment horizontal="cent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13" formatCode="0%"/>
    </dxf>
    <dxf>
      <border>
        <top style="thin">
          <color indexed="64"/>
        </top>
      </border>
    </dxf>
    <dxf>
      <border diagonalUp="0" diagonalDown="0">
        <left style="thin">
          <color indexed="64"/>
        </left>
        <right style="thin">
          <color indexed="64"/>
        </right>
        <top style="thin">
          <color indexed="64"/>
        </top>
        <bottom style="thin">
          <color indexed="64"/>
        </bottom>
      </border>
    </dxf>
    <dxf>
      <border>
        <bottom style="thin">
          <color indexed="64"/>
        </bottom>
      </border>
    </dxf>
    <dxf>
      <font>
        <b/>
        <i val="0"/>
        <strike val="0"/>
        <condense val="0"/>
        <extend val="0"/>
        <outline val="0"/>
        <shadow val="0"/>
        <u val="none"/>
        <vertAlign val="baseline"/>
        <sz val="9"/>
        <color theme="1"/>
        <name val="Verdana"/>
        <scheme val="minor"/>
      </font>
      <fill>
        <patternFill patternType="solid">
          <fgColor theme="8" tint="0.79998168889431442"/>
          <bgColor theme="5" tint="0.39997558519241921"/>
        </patternFill>
      </fill>
      <alignment horizontal="center" vertical="center" textRotation="0" wrapText="0" indent="0" justifyLastLine="0" shrinkToFit="0" readingOrder="0"/>
      <border diagonalUp="0" diagonalDown="0" outline="0">
        <left style="thin">
          <color indexed="64"/>
        </left>
        <right style="thin">
          <color indexed="64"/>
        </right>
        <top/>
        <bottom/>
      </border>
      <protection locked="1" hidden="0"/>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none">
          <fgColor indexed="64"/>
          <bgColor auto="1"/>
        </patternFill>
      </fill>
      <alignment horizontal="left" textRotation="0" wrapText="1" indent="0" justifyLastLine="0" shrinkToFit="0" readingOrder="0"/>
      <protection locked="0" hidden="0"/>
    </dxf>
    <dxf>
      <numFmt numFmtId="13" formatCode="0%"/>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top style="thin">
          <color indexed="64"/>
        </top>
        <bottom/>
      </border>
    </dxf>
    <dxf>
      <numFmt numFmtId="13" formatCode="0%"/>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top style="thin">
          <color indexed="64"/>
        </top>
        <bottom style="thin">
          <color indexed="64"/>
        </bottom>
      </border>
      <protection locked="1" hidden="0"/>
    </dxf>
    <dxf>
      <font>
        <b val="0"/>
        <i val="0"/>
        <strike val="0"/>
        <condense val="0"/>
        <extend val="0"/>
        <outline val="0"/>
        <shadow val="0"/>
        <u val="none"/>
        <vertAlign val="baseline"/>
        <sz val="9"/>
        <color theme="8" tint="-0.249977111117893"/>
        <name val="Verdana"/>
        <scheme val="minor"/>
      </font>
      <fill>
        <patternFill patternType="none">
          <fgColor indexed="64"/>
          <bgColor indexed="65"/>
        </patternFill>
      </fill>
      <alignment horizontal="left" vertical="center" textRotation="0" wrapText="1" indent="0" justifyLastLine="0" shrinkToFit="0" readingOrder="0"/>
      <border diagonalUp="0" diagonalDown="0" outline="0">
        <left/>
        <right style="thin">
          <color indexed="64"/>
        </right>
        <top style="thin">
          <color indexed="64"/>
        </top>
        <bottom/>
      </border>
    </dxf>
    <dxf>
      <font>
        <b val="0"/>
        <i val="0"/>
        <strike val="0"/>
        <condense val="0"/>
        <extend val="0"/>
        <outline val="0"/>
        <shadow val="0"/>
        <u val="none"/>
        <vertAlign val="baseline"/>
        <sz val="9"/>
        <color theme="8" tint="-0.249977111117893"/>
        <name val="Verdana"/>
        <scheme val="minor"/>
      </font>
      <fill>
        <patternFill patternType="none">
          <fgColor indexed="64"/>
          <bgColor auto="1"/>
        </patternFill>
      </fill>
      <alignment horizontal="left" vertical="center" textRotation="0" wrapText="1" indent="0" justifyLastLine="0" shrinkToFit="0" readingOrder="0"/>
      <border diagonalUp="0" diagonalDown="0" outline="0">
        <left/>
        <right style="thin">
          <color indexed="64"/>
        </right>
        <top style="thin">
          <color indexed="64"/>
        </top>
        <bottom style="thin">
          <color indexed="64"/>
        </bottom>
      </border>
      <protection locked="1" hidden="0"/>
    </dxf>
    <dxf>
      <border>
        <top style="thin">
          <color indexed="64"/>
        </top>
      </border>
    </dxf>
    <dxf>
      <border diagonalUp="0" diagonalDown="0">
        <left style="thin">
          <color indexed="64"/>
        </left>
        <right style="thin">
          <color indexed="64"/>
        </right>
        <top style="thin">
          <color indexed="64"/>
        </top>
        <bottom style="thin">
          <color indexed="64"/>
        </bottom>
      </border>
    </dxf>
    <dxf>
      <fill>
        <patternFill patternType="none">
          <fgColor indexed="64"/>
          <bgColor auto="1"/>
        </patternFill>
      </fill>
      <alignment horizontal="left" textRotation="0" wrapText="1" indent="0" justifyLastLine="0" shrinkToFit="0" readingOrder="0"/>
      <protection locked="0" hidden="0"/>
    </dxf>
    <dxf>
      <border>
        <bottom style="thin">
          <color indexed="64"/>
        </bottom>
      </border>
    </dxf>
    <dxf>
      <font>
        <b/>
        <i val="0"/>
        <strike val="0"/>
        <condense val="0"/>
        <extend val="0"/>
        <outline val="0"/>
        <shadow val="0"/>
        <u val="none"/>
        <vertAlign val="baseline"/>
        <sz val="9"/>
        <color theme="1"/>
        <name val="Verdana"/>
        <scheme val="minor"/>
      </font>
      <fill>
        <patternFill patternType="solid">
          <fgColor theme="8" tint="0.79998168889431442"/>
          <bgColor theme="5" tint="0.39997558519241921"/>
        </patternFill>
      </fill>
      <alignment horizontal="center" vertical="center" textRotation="0" wrapText="1" indent="0" justifyLastLine="0" shrinkToFit="0" readingOrder="0"/>
      <border diagonalUp="0" diagonalDown="0">
        <left style="thin">
          <color indexed="64"/>
        </left>
        <right style="thin">
          <color indexed="64"/>
        </right>
        <top/>
        <bottom/>
      </border>
      <protection locked="0" hidden="0"/>
    </dxf>
    <dxf>
      <font>
        <b val="0"/>
        <i val="0"/>
        <strike val="0"/>
        <condense val="0"/>
        <extend val="0"/>
        <outline val="0"/>
        <shadow val="0"/>
        <u val="none"/>
        <vertAlign val="baseline"/>
        <sz val="9"/>
        <color theme="8" tint="-0.249977111117893"/>
        <name val="Verdana"/>
        <scheme val="minor"/>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top style="thin">
          <color indexed="64"/>
        </top>
        <bottom style="thin">
          <color indexed="64"/>
        </bottom>
      </border>
      <protection locked="1" hidden="0"/>
    </dxf>
    <dxf>
      <font>
        <b val="0"/>
        <i val="0"/>
        <strike val="0"/>
        <condense val="0"/>
        <extend val="0"/>
        <outline val="0"/>
        <shadow val="0"/>
        <u val="none"/>
        <vertAlign val="baseline"/>
        <sz val="9"/>
        <color theme="8" tint="-0.249977111117893"/>
        <name val="Verdana"/>
        <scheme val="minor"/>
      </font>
      <fill>
        <patternFill patternType="none">
          <fgColor indexed="64"/>
          <bgColor indexed="65"/>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protection locked="0" hidden="0"/>
    </dxf>
    <dxf>
      <border outline="0">
        <top style="thin">
          <color indexed="64"/>
        </top>
      </border>
    </dxf>
    <dxf>
      <border outline="0">
        <left style="thin">
          <color indexed="64"/>
        </left>
        <right style="thin">
          <color indexed="64"/>
        </right>
        <top style="thin">
          <color indexed="64"/>
        </top>
        <bottom style="thin">
          <color indexed="64"/>
        </bottom>
      </border>
    </dxf>
    <dxf>
      <protection locked="0" hidden="0"/>
    </dxf>
    <dxf>
      <border outline="0">
        <bottom style="thin">
          <color indexed="64"/>
        </bottom>
      </border>
    </dxf>
    <dxf>
      <fill>
        <patternFill patternType="solid">
          <fgColor theme="8" tint="0.79998168889431442"/>
          <bgColor theme="5" tint="0.39997558519241921"/>
        </patternFill>
      </fill>
      <protection locked="0" hidden="0"/>
    </dxf>
    <dxf>
      <border>
        <left style="thin">
          <color auto="1"/>
        </left>
        <right style="thin">
          <color auto="1"/>
        </right>
        <top style="thin">
          <color auto="1"/>
        </top>
        <bottom style="thin">
          <color auto="1"/>
        </bottom>
        <vertical style="thin">
          <color auto="1"/>
        </vertical>
        <horizontal style="thin">
          <color auto="1"/>
        </horizontal>
      </border>
    </dxf>
  </dxfs>
  <tableStyles count="1" defaultTableStyle="TableStyleLight16" defaultPivotStyle="PivotStyleLight16">
    <tableStyle name="PivotTable Style 1" table="0" count="1" xr9:uid="{00000000-0011-0000-FFFF-FFFF00000000}">
      <tableStyleElement type="wholeTable" dxfId="228"/>
    </tableStyle>
  </tableStyles>
  <colors>
    <mruColors>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pivotCacheDefinition" Target="pivotCache/pivotCacheDefinition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3" Type="http://schemas.openxmlformats.org/officeDocument/2006/relationships/themeOverride" Target="../theme/themeOverride9.xml"/><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3" Type="http://schemas.openxmlformats.org/officeDocument/2006/relationships/themeOverride" Target="../theme/themeOverride10.xml"/><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3" Type="http://schemas.openxmlformats.org/officeDocument/2006/relationships/themeOverride" Target="../theme/themeOverride11.xml"/><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3" Type="http://schemas.openxmlformats.org/officeDocument/2006/relationships/themeOverride" Target="../theme/themeOverride12.xml"/><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3" Type="http://schemas.openxmlformats.org/officeDocument/2006/relationships/themeOverride" Target="../theme/themeOverride13.xml"/><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3" Type="http://schemas.openxmlformats.org/officeDocument/2006/relationships/themeOverride" Target="../theme/themeOverride14.xml"/><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3" Type="http://schemas.openxmlformats.org/officeDocument/2006/relationships/themeOverride" Target="../theme/themeOverride15.xml"/><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3" Type="http://schemas.openxmlformats.org/officeDocument/2006/relationships/themeOverride" Target="../theme/themeOverride16.xml"/><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3" Type="http://schemas.openxmlformats.org/officeDocument/2006/relationships/themeOverride" Target="../theme/themeOverride17.xml"/><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3" Type="http://schemas.openxmlformats.org/officeDocument/2006/relationships/themeOverride" Target="../theme/themeOverride18.xml"/><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3" Type="http://schemas.openxmlformats.org/officeDocument/2006/relationships/themeOverride" Target="../theme/themeOverride19.xml"/><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3" Type="http://schemas.openxmlformats.org/officeDocument/2006/relationships/themeOverride" Target="../theme/themeOverride20.xml"/><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3" Type="http://schemas.openxmlformats.org/officeDocument/2006/relationships/themeOverride" Target="../theme/themeOverride21.xml"/><Relationship Id="rId2" Type="http://schemas.microsoft.com/office/2011/relationships/chartColorStyle" Target="colors23.xml"/><Relationship Id="rId1" Type="http://schemas.microsoft.com/office/2011/relationships/chartStyle" Target="style23.xml"/></Relationships>
</file>

<file path=xl/charts/_rels/chart3.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3" Type="http://schemas.openxmlformats.org/officeDocument/2006/relationships/themeOverride" Target="../theme/themeOverride4.xml"/><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3" Type="http://schemas.openxmlformats.org/officeDocument/2006/relationships/themeOverride" Target="../theme/themeOverride5.xml"/><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themeOverride" Target="../theme/themeOverride6.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themeOverride" Target="../theme/themeOverride7.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3" Type="http://schemas.openxmlformats.org/officeDocument/2006/relationships/themeOverride" Target="../theme/themeOverride8.xml"/><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0"/>
          <c:showCatName val="0"/>
          <c:showSerName val="0"/>
          <c:showPercent val="1"/>
          <c:showBubbleSize val="0"/>
          <c:extLst>
            <c:ext xmlns:c15="http://schemas.microsoft.com/office/drawing/2012/chart" uri="{CE6537A1-D6FC-4f65-9D91-7224C49458BB}"/>
          </c:extLst>
        </c:dLbl>
      </c:pivotFmt>
      <c:pivotFmt>
        <c:idx val="1"/>
        <c:spPr>
          <a:solidFill>
            <a:schemeClr val="accent1"/>
          </a:solidFill>
          <a:ln w="19050">
            <a:solidFill>
              <a:schemeClr val="lt1"/>
            </a:solidFill>
          </a:ln>
          <a:effectLst/>
        </c:spPr>
      </c:pivotFmt>
      <c:pivotFmt>
        <c:idx val="2"/>
        <c:spPr>
          <a:solidFill>
            <a:schemeClr val="accent1"/>
          </a:solidFill>
          <a:ln w="19050">
            <a:solidFill>
              <a:schemeClr val="lt1"/>
            </a:solidFill>
          </a:ln>
          <a:effectLst/>
        </c:spPr>
      </c:pivotFmt>
      <c:pivotFmt>
        <c:idx val="3"/>
        <c:spPr>
          <a:solidFill>
            <a:schemeClr val="accent1"/>
          </a:solidFill>
          <a:ln w="19050">
            <a:solidFill>
              <a:schemeClr val="lt1"/>
            </a:solidFill>
          </a:ln>
          <a:effectLst/>
        </c:spPr>
      </c:pivotFmt>
      <c:pivotFmt>
        <c:idx val="4"/>
        <c:spPr>
          <a:solidFill>
            <a:schemeClr val="accent1"/>
          </a:solidFill>
          <a:ln w="19050">
            <a:solidFill>
              <a:schemeClr val="lt1"/>
            </a:solidFill>
          </a:ln>
          <a:effectLst/>
        </c:spPr>
      </c:pivotFmt>
      <c:pivotFmt>
        <c:idx val="5"/>
        <c:spPr>
          <a:solidFill>
            <a:schemeClr val="accent1"/>
          </a:solidFill>
          <a:ln w="19050">
            <a:solidFill>
              <a:schemeClr val="lt1"/>
            </a:solidFill>
          </a:ln>
          <a:effectLst/>
        </c:spPr>
      </c:pivotFmt>
      <c:pivotFmt>
        <c:idx val="6"/>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0"/>
          <c:showCatName val="0"/>
          <c:showSerName val="0"/>
          <c:showPercent val="1"/>
          <c:showBubbleSize val="0"/>
          <c:extLst>
            <c:ext xmlns:c15="http://schemas.microsoft.com/office/drawing/2012/chart" uri="{CE6537A1-D6FC-4f65-9D91-7224C49458BB}"/>
          </c:extLst>
        </c:dLbl>
      </c:pivotFmt>
      <c:pivotFmt>
        <c:idx val="7"/>
        <c:spPr>
          <a:solidFill>
            <a:schemeClr val="accent1"/>
          </a:solidFill>
          <a:ln w="19050">
            <a:solidFill>
              <a:schemeClr val="lt1"/>
            </a:solidFill>
          </a:ln>
          <a:effectLst/>
        </c:spPr>
      </c:pivotFmt>
      <c:pivotFmt>
        <c:idx val="8"/>
        <c:spPr>
          <a:solidFill>
            <a:schemeClr val="accent1"/>
          </a:solidFill>
          <a:ln w="19050">
            <a:solidFill>
              <a:schemeClr val="lt1"/>
            </a:solidFill>
          </a:ln>
          <a:effectLst/>
        </c:spPr>
      </c:pivotFmt>
      <c:pivotFmt>
        <c:idx val="9"/>
        <c:spPr>
          <a:solidFill>
            <a:schemeClr val="accent1"/>
          </a:solidFill>
          <a:ln w="19050">
            <a:solidFill>
              <a:schemeClr val="lt1"/>
            </a:solidFill>
          </a:ln>
          <a:effectLst/>
        </c:spPr>
      </c:pivotFmt>
      <c:pivotFmt>
        <c:idx val="10"/>
        <c:spPr>
          <a:solidFill>
            <a:schemeClr val="accent1"/>
          </a:solidFill>
          <a:ln w="19050">
            <a:solidFill>
              <a:schemeClr val="lt1"/>
            </a:solidFill>
          </a:ln>
          <a:effectLst/>
        </c:spPr>
      </c:pivotFmt>
      <c:pivotFmt>
        <c:idx val="11"/>
        <c:spPr>
          <a:solidFill>
            <a:schemeClr val="accent1"/>
          </a:solidFill>
          <a:ln w="19050">
            <a:solidFill>
              <a:schemeClr val="lt1"/>
            </a:solidFill>
          </a:ln>
          <a:effectLst/>
        </c:spPr>
      </c:pivotFmt>
      <c:pivotFmt>
        <c:idx val="12"/>
        <c:spPr>
          <a:solidFill>
            <a:schemeClr val="accent1"/>
          </a:solidFill>
          <a:ln w="19050">
            <a:solidFill>
              <a:schemeClr val="lt1"/>
            </a:solidFill>
          </a:ln>
          <a:effectLst/>
        </c:spPr>
      </c:pivotFmt>
      <c:pivotFmt>
        <c:idx val="13"/>
        <c:spPr>
          <a:solidFill>
            <a:schemeClr val="accent1"/>
          </a:solidFill>
          <a:ln w="19050">
            <a:solidFill>
              <a:schemeClr val="lt1"/>
            </a:solidFill>
          </a:ln>
          <a:effectLst/>
        </c:spPr>
      </c:pivotFmt>
      <c:pivotFmt>
        <c:idx val="14"/>
        <c:spPr>
          <a:solidFill>
            <a:schemeClr val="accent1"/>
          </a:solidFill>
          <a:ln w="19050">
            <a:solidFill>
              <a:schemeClr val="lt1"/>
            </a:solidFill>
          </a:ln>
          <a:effectLst/>
        </c:spPr>
      </c:pivotFmt>
      <c:pivotFmt>
        <c:idx val="15"/>
        <c:spPr>
          <a:solidFill>
            <a:schemeClr val="accent1"/>
          </a:solidFill>
          <a:ln w="19050">
            <a:solidFill>
              <a:schemeClr val="lt1"/>
            </a:solidFill>
          </a:ln>
          <a:effectLst/>
        </c:spPr>
      </c:pivotFmt>
      <c:pivotFmt>
        <c:idx val="16"/>
        <c:spPr>
          <a:solidFill>
            <a:schemeClr val="accent1"/>
          </a:solidFill>
          <a:ln w="19050">
            <a:solidFill>
              <a:schemeClr val="lt1"/>
            </a:solidFill>
          </a:ln>
          <a:effectLst/>
        </c:spPr>
      </c:pivotFmt>
      <c:pivotFmt>
        <c:idx val="17"/>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0"/>
          <c:showCatName val="0"/>
          <c:showSerName val="0"/>
          <c:showPercent val="1"/>
          <c:showBubbleSize val="0"/>
          <c:extLst>
            <c:ext xmlns:c15="http://schemas.microsoft.com/office/drawing/2012/chart" uri="{CE6537A1-D6FC-4f65-9D91-7224C49458BB}"/>
          </c:extLst>
        </c:dLbl>
      </c:pivotFmt>
      <c:pivotFmt>
        <c:idx val="18"/>
        <c:spPr>
          <a:solidFill>
            <a:schemeClr val="accent1"/>
          </a:solidFill>
          <a:ln w="19050">
            <a:solidFill>
              <a:schemeClr val="lt1"/>
            </a:solidFill>
          </a:ln>
          <a:effectLst/>
        </c:spPr>
      </c:pivotFmt>
      <c:pivotFmt>
        <c:idx val="19"/>
        <c:spPr>
          <a:solidFill>
            <a:schemeClr val="accent1"/>
          </a:solidFill>
          <a:ln w="19050">
            <a:solidFill>
              <a:schemeClr val="lt1"/>
            </a:solidFill>
          </a:ln>
          <a:effectLst/>
        </c:spPr>
      </c:pivotFmt>
      <c:pivotFmt>
        <c:idx val="20"/>
        <c:spPr>
          <a:solidFill>
            <a:schemeClr val="accent1"/>
          </a:solidFill>
          <a:ln w="19050">
            <a:solidFill>
              <a:schemeClr val="lt1"/>
            </a:solidFill>
          </a:ln>
          <a:effectLst/>
        </c:spPr>
      </c:pivotFmt>
      <c:pivotFmt>
        <c:idx val="21"/>
        <c:spPr>
          <a:solidFill>
            <a:schemeClr val="accent1"/>
          </a:solidFill>
          <a:ln w="19050">
            <a:solidFill>
              <a:schemeClr val="lt1"/>
            </a:solidFill>
          </a:ln>
          <a:effectLst/>
        </c:spPr>
      </c:pivotFmt>
      <c:pivotFmt>
        <c:idx val="22"/>
        <c:spPr>
          <a:solidFill>
            <a:schemeClr val="accent1"/>
          </a:solidFill>
          <a:ln w="19050">
            <a:solidFill>
              <a:schemeClr val="lt1"/>
            </a:solidFill>
          </a:ln>
          <a:effectLst/>
        </c:spPr>
      </c:pivotFmt>
    </c:pivotFmts>
    <c:plotArea>
      <c:layout/>
      <c:pieChart>
        <c:varyColors val="1"/>
        <c:ser>
          <c:idx val="0"/>
          <c:order val="0"/>
          <c:tx>
            <c:v>Total</c:v>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0C0E-4AD7-B6C4-A2D9DF0F5702}"/>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0C0E-4AD7-B6C4-A2D9DF0F5702}"/>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0C0E-4AD7-B6C4-A2D9DF0F5702}"/>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0C0E-4AD7-B6C4-A2D9DF0F5702}"/>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0C0E-4AD7-B6C4-A2D9DF0F5702}"/>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Lit>
              <c:ptCount val="5"/>
              <c:pt idx="0">
                <c:v>Strongly Agree</c:v>
              </c:pt>
              <c:pt idx="1">
                <c:v>Agree</c:v>
              </c:pt>
              <c:pt idx="2">
                <c:v>Neutral</c:v>
              </c:pt>
              <c:pt idx="3">
                <c:v>Disagree</c:v>
              </c:pt>
              <c:pt idx="4">
                <c:v>Strongly Disagree</c:v>
              </c:pt>
            </c:strLit>
          </c:cat>
          <c:val>
            <c:numLit>
              <c:formatCode>General</c:formatCode>
              <c:ptCount val="5"/>
              <c:pt idx="0">
                <c:v>0.37666666666666665</c:v>
              </c:pt>
              <c:pt idx="1">
                <c:v>0.25666666666666665</c:v>
              </c:pt>
              <c:pt idx="2">
                <c:v>0.1</c:v>
              </c:pt>
              <c:pt idx="3">
                <c:v>0.19</c:v>
              </c:pt>
              <c:pt idx="4">
                <c:v>7.6666666666666661E-2</c:v>
              </c:pt>
            </c:numLit>
          </c:val>
          <c:extLst>
            <c:ext xmlns:c16="http://schemas.microsoft.com/office/drawing/2014/chart" uri="{C3380CC4-5D6E-409C-BE32-E72D297353CC}">
              <c16:uniqueId val="{0000000A-0C0E-4AD7-B6C4-A2D9DF0F5702}"/>
            </c:ext>
          </c:extLst>
        </c:ser>
        <c:dLbls>
          <c:dLblPos val="outEnd"/>
          <c:showLegendKey val="0"/>
          <c:showVal val="0"/>
          <c:showCatName val="0"/>
          <c:showSerName val="0"/>
          <c:showPercent val="1"/>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accent1">
        <a:lumMod val="20000"/>
        <a:lumOff val="80000"/>
      </a:schemeClr>
    </a:solidFill>
    <a:ln w="19050" cap="flat" cmpd="sng" algn="ctr">
      <a:solidFill>
        <a:schemeClr val="accent5"/>
      </a:solidFill>
      <a:round/>
    </a:ln>
    <a:effectLst/>
  </c:spPr>
  <c:txPr>
    <a:bodyPr/>
    <a:lstStyle/>
    <a:p>
      <a:pPr>
        <a:defRPr/>
      </a:pPr>
      <a:endParaRPr lang="en-US"/>
    </a:p>
  </c:txPr>
  <c:printSettings>
    <c:headerFooter/>
    <c:pageMargins b="0.75" l="0.7" r="0.7" t="0.75" header="0.3" footer="0.3"/>
    <c:pageSetup/>
  </c:printSettings>
  <c:extLst/>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[EXCEL-ISEF-EAB-Faculty-Morale-Diagnostic-Survey-Analysis-Tool.xlsx]Professional Growth!PivotTable3</c:name>
    <c:fmtId val="4"/>
  </c:pivotSource>
  <c:chart>
    <c:autoTitleDeleted val="1"/>
    <c:pivotFmts>
      <c:pivotFmt>
        <c:idx val="0"/>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w="19050">
            <a:solidFill>
              <a:schemeClr val="lt1"/>
            </a:solidFill>
          </a:ln>
          <a:effectLst/>
        </c:spPr>
      </c:pivotFmt>
      <c:pivotFmt>
        <c:idx val="3"/>
        <c:spPr>
          <a:solidFill>
            <a:schemeClr val="accent1"/>
          </a:solidFill>
          <a:ln w="19050">
            <a:solidFill>
              <a:schemeClr val="lt1"/>
            </a:solidFill>
          </a:ln>
          <a:effectLst/>
        </c:spPr>
      </c:pivotFmt>
      <c:pivotFmt>
        <c:idx val="4"/>
        <c:spPr>
          <a:solidFill>
            <a:schemeClr val="accent1"/>
          </a:solidFill>
          <a:ln w="19050">
            <a:solidFill>
              <a:schemeClr val="lt1"/>
            </a:solidFill>
          </a:ln>
          <a:effectLst/>
        </c:spPr>
      </c:pivotFmt>
      <c:pivotFmt>
        <c:idx val="5"/>
        <c:spPr>
          <a:solidFill>
            <a:schemeClr val="accent1"/>
          </a:solidFill>
          <a:ln w="19050">
            <a:solidFill>
              <a:schemeClr val="lt1"/>
            </a:solidFill>
          </a:ln>
          <a:effectLst/>
        </c:spPr>
      </c:pivotFmt>
      <c:pivotFmt>
        <c:idx val="6"/>
        <c:spPr>
          <a:solidFill>
            <a:schemeClr val="accent1"/>
          </a:solidFill>
          <a:ln w="19050">
            <a:solidFill>
              <a:schemeClr val="lt1"/>
            </a:solidFill>
          </a:ln>
          <a:effectLst/>
        </c:spPr>
      </c:pivotFmt>
      <c:pivotFmt>
        <c:idx val="7"/>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1"/>
          </a:solidFill>
          <a:ln w="19050">
            <a:solidFill>
              <a:schemeClr val="lt1"/>
            </a:solidFill>
          </a:ln>
          <a:effectLst/>
        </c:spPr>
      </c:pivotFmt>
      <c:pivotFmt>
        <c:idx val="9"/>
        <c:spPr>
          <a:solidFill>
            <a:schemeClr val="accent1"/>
          </a:solidFill>
          <a:ln w="19050">
            <a:solidFill>
              <a:schemeClr val="lt1"/>
            </a:solidFill>
          </a:ln>
          <a:effectLst/>
        </c:spPr>
      </c:pivotFmt>
      <c:pivotFmt>
        <c:idx val="10"/>
        <c:spPr>
          <a:solidFill>
            <a:schemeClr val="accent1"/>
          </a:solidFill>
          <a:ln w="19050">
            <a:solidFill>
              <a:schemeClr val="lt1"/>
            </a:solidFill>
          </a:ln>
          <a:effectLst/>
        </c:spPr>
      </c:pivotFmt>
      <c:pivotFmt>
        <c:idx val="11"/>
        <c:spPr>
          <a:solidFill>
            <a:schemeClr val="accent1"/>
          </a:solidFill>
          <a:ln w="19050">
            <a:solidFill>
              <a:schemeClr val="lt1"/>
            </a:solidFill>
          </a:ln>
          <a:effectLst/>
        </c:spPr>
      </c:pivotFmt>
      <c:pivotFmt>
        <c:idx val="12"/>
        <c:spPr>
          <a:solidFill>
            <a:schemeClr val="accent1"/>
          </a:solidFill>
          <a:ln w="19050">
            <a:solidFill>
              <a:schemeClr val="lt1"/>
            </a:solidFill>
          </a:ln>
          <a:effectLst/>
        </c:spPr>
      </c:pivotFmt>
      <c:pivotFmt>
        <c:idx val="13"/>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4"/>
        <c:spPr>
          <a:solidFill>
            <a:schemeClr val="accent1"/>
          </a:solidFill>
          <a:ln w="19050">
            <a:solidFill>
              <a:schemeClr val="lt1"/>
            </a:solidFill>
          </a:ln>
          <a:effectLst/>
        </c:spPr>
      </c:pivotFmt>
      <c:pivotFmt>
        <c:idx val="15"/>
        <c:spPr>
          <a:solidFill>
            <a:schemeClr val="accent2"/>
          </a:solidFill>
          <a:ln w="19050">
            <a:solidFill>
              <a:schemeClr val="lt1"/>
            </a:solidFill>
          </a:ln>
          <a:effectLst/>
        </c:spPr>
      </c:pivotFmt>
      <c:pivotFmt>
        <c:idx val="16"/>
        <c:spPr>
          <a:solidFill>
            <a:schemeClr val="accent3"/>
          </a:solidFill>
          <a:ln w="19050">
            <a:solidFill>
              <a:schemeClr val="lt1"/>
            </a:solidFill>
          </a:ln>
          <a:effectLst/>
        </c:spPr>
      </c:pivotFmt>
      <c:pivotFmt>
        <c:idx val="17"/>
        <c:spPr>
          <a:solidFill>
            <a:schemeClr val="accent4"/>
          </a:solidFill>
          <a:ln w="19050">
            <a:solidFill>
              <a:schemeClr val="lt1"/>
            </a:solidFill>
          </a:ln>
          <a:effectLst/>
        </c:spPr>
      </c:pivotFmt>
      <c:pivotFmt>
        <c:idx val="18"/>
        <c:spPr>
          <a:solidFill>
            <a:schemeClr val="accent5"/>
          </a:solidFill>
          <a:ln w="19050">
            <a:solidFill>
              <a:schemeClr val="lt1"/>
            </a:solidFill>
          </a:ln>
          <a:effectLst/>
        </c:spPr>
      </c:pivotFmt>
      <c:pivotFmt>
        <c:idx val="19"/>
        <c:spPr>
          <a:solidFill>
            <a:schemeClr val="accent1"/>
          </a:solidFill>
          <a:ln w="19050">
            <a:solidFill>
              <a:schemeClr val="lt1"/>
            </a:solidFill>
          </a:ln>
          <a:effectLst/>
        </c:spPr>
      </c:pivotFmt>
      <c:pivotFmt>
        <c:idx val="20"/>
        <c:spPr>
          <a:solidFill>
            <a:schemeClr val="accent1"/>
          </a:solidFill>
          <a:ln w="19050">
            <a:solidFill>
              <a:schemeClr val="lt1"/>
            </a:solidFill>
          </a:ln>
          <a:effectLst/>
        </c:spPr>
      </c:pivotFmt>
      <c:pivotFmt>
        <c:idx val="21"/>
        <c:spPr>
          <a:solidFill>
            <a:schemeClr val="accent1"/>
          </a:solidFill>
          <a:ln w="19050">
            <a:solidFill>
              <a:schemeClr val="lt1"/>
            </a:solidFill>
          </a:ln>
          <a:effectLst/>
        </c:spPr>
      </c:pivotFmt>
      <c:pivotFmt>
        <c:idx val="22"/>
        <c:spPr>
          <a:solidFill>
            <a:schemeClr val="accent1"/>
          </a:solidFill>
          <a:ln w="19050">
            <a:solidFill>
              <a:schemeClr val="lt1"/>
            </a:solidFill>
          </a:ln>
          <a:effectLst/>
        </c:spPr>
      </c:pivotFmt>
      <c:pivotFmt>
        <c:idx val="23"/>
        <c:spPr>
          <a:solidFill>
            <a:schemeClr val="accent1"/>
          </a:solidFill>
          <a:ln w="19050">
            <a:solidFill>
              <a:schemeClr val="lt1"/>
            </a:solidFill>
          </a:ln>
          <a:effectLst/>
        </c:spPr>
      </c:pivotFmt>
      <c:pivotFmt>
        <c:idx val="24"/>
        <c:spPr>
          <a:solidFill>
            <a:schemeClr val="accent1"/>
          </a:solidFill>
          <a:ln w="19050">
            <a:solidFill>
              <a:schemeClr val="lt1"/>
            </a:solidFill>
          </a:ln>
          <a:effectLst/>
        </c:spPr>
      </c:pivotFmt>
      <c:pivotFmt>
        <c:idx val="25"/>
        <c:spPr>
          <a:solidFill>
            <a:schemeClr val="accent4"/>
          </a:solidFill>
          <a:ln w="19050">
            <a:solidFill>
              <a:schemeClr val="lt1"/>
            </a:solidFill>
          </a:ln>
          <a:effectLst/>
        </c:spPr>
      </c:pivotFmt>
      <c:pivotFmt>
        <c:idx val="26"/>
        <c:spPr>
          <a:solidFill>
            <a:schemeClr val="accent3"/>
          </a:solidFill>
          <a:ln w="19050">
            <a:solidFill>
              <a:schemeClr val="lt1"/>
            </a:solidFill>
          </a:ln>
          <a:effectLst/>
        </c:spPr>
      </c:pivotFmt>
      <c:pivotFmt>
        <c:idx val="27"/>
        <c:spPr>
          <a:solidFill>
            <a:schemeClr val="accent6"/>
          </a:solidFill>
          <a:ln w="19050">
            <a:solidFill>
              <a:schemeClr val="lt1"/>
            </a:solidFill>
          </a:ln>
          <a:effectLst/>
        </c:spPr>
      </c:pivotFmt>
      <c:pivotFmt>
        <c:idx val="28"/>
        <c:spPr>
          <a:solidFill>
            <a:schemeClr val="accent5"/>
          </a:solidFill>
          <a:ln w="19050">
            <a:solidFill>
              <a:schemeClr val="lt1"/>
            </a:solidFill>
          </a:ln>
          <a:effectLst/>
        </c:spPr>
      </c:pivotFmt>
      <c:pivotFmt>
        <c:idx val="29"/>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0"/>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1"/>
        <c:spPr>
          <a:solidFill>
            <a:schemeClr val="accent1"/>
          </a:solidFill>
          <a:ln w="19050">
            <a:solidFill>
              <a:schemeClr val="lt1"/>
            </a:solidFill>
          </a:ln>
          <a:effectLst/>
        </c:spPr>
        <c:marker>
          <c:symbol val="none"/>
        </c:marker>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32"/>
        <c:spPr>
          <a:solidFill>
            <a:schemeClr val="accent1"/>
          </a:solidFill>
          <a:ln w="19050">
            <a:solidFill>
              <a:schemeClr val="lt1"/>
            </a:solidFill>
          </a:ln>
          <a:effectLst/>
        </c:spPr>
        <c:marker>
          <c:symbol val="none"/>
        </c:marker>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33"/>
        <c:spPr>
          <a:solidFill>
            <a:schemeClr val="accent1"/>
          </a:solidFill>
          <a:ln w="19050">
            <a:solidFill>
              <a:schemeClr val="lt1"/>
            </a:solidFill>
          </a:ln>
          <a:effectLst/>
        </c:spPr>
        <c:marker>
          <c:symbol val="none"/>
        </c:marker>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34"/>
        <c:spPr>
          <a:solidFill>
            <a:schemeClr val="accent1"/>
          </a:solidFill>
          <a:ln w="19050">
            <a:solidFill>
              <a:schemeClr val="lt1"/>
            </a:solidFill>
          </a:ln>
          <a:effectLst/>
        </c:spPr>
        <c:marker>
          <c:symbol val="none"/>
        </c:marker>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35"/>
        <c:spPr>
          <a:solidFill>
            <a:schemeClr val="accent1"/>
          </a:solidFill>
          <a:ln w="19050">
            <a:solidFill>
              <a:schemeClr val="lt1"/>
            </a:solidFill>
          </a:ln>
          <a:effectLst/>
        </c:spPr>
      </c:pivotFmt>
      <c:pivotFmt>
        <c:idx val="36"/>
        <c:spPr>
          <a:solidFill>
            <a:schemeClr val="accent6"/>
          </a:solidFill>
          <a:ln w="19050">
            <a:solidFill>
              <a:schemeClr val="lt1"/>
            </a:solidFill>
          </a:ln>
          <a:effectLst/>
        </c:spPr>
      </c:pivotFmt>
      <c:pivotFmt>
        <c:idx val="37"/>
        <c:spPr>
          <a:solidFill>
            <a:schemeClr val="accent2"/>
          </a:solidFill>
          <a:ln w="19050">
            <a:solidFill>
              <a:schemeClr val="lt1"/>
            </a:solidFill>
          </a:ln>
          <a:effectLst/>
        </c:spPr>
      </c:pivotFmt>
      <c:pivotFmt>
        <c:idx val="38"/>
        <c:spPr>
          <a:solidFill>
            <a:schemeClr val="accent4"/>
          </a:solidFill>
          <a:ln w="19050">
            <a:solidFill>
              <a:schemeClr val="lt1"/>
            </a:solidFill>
          </a:ln>
          <a:effectLst/>
        </c:spPr>
      </c:pivotFmt>
      <c:pivotFmt>
        <c:idx val="39"/>
        <c:spPr>
          <a:solidFill>
            <a:schemeClr val="accent3"/>
          </a:solidFill>
          <a:ln w="19050">
            <a:solidFill>
              <a:schemeClr val="lt1"/>
            </a:solidFill>
          </a:ln>
          <a:effectLst/>
        </c:spPr>
      </c:pivotFmt>
      <c:pivotFmt>
        <c:idx val="40"/>
        <c:spPr>
          <a:solidFill>
            <a:schemeClr val="accent5"/>
          </a:solidFill>
          <a:ln w="19050">
            <a:solidFill>
              <a:schemeClr val="lt1"/>
            </a:solidFill>
          </a:ln>
          <a:effectLst/>
        </c:spPr>
      </c:pivotFmt>
      <c:pivotFmt>
        <c:idx val="41"/>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2"/>
        <c:spPr>
          <a:solidFill>
            <a:schemeClr val="accent5"/>
          </a:solidFill>
          <a:ln w="19050">
            <a:solidFill>
              <a:schemeClr val="lt1"/>
            </a:solidFill>
          </a:ln>
          <a:effectLst/>
        </c:spPr>
      </c:pivotFmt>
      <c:pivotFmt>
        <c:idx val="43"/>
        <c:spPr>
          <a:solidFill>
            <a:schemeClr val="accent3"/>
          </a:solidFill>
          <a:ln w="19050">
            <a:solidFill>
              <a:schemeClr val="lt1"/>
            </a:solidFill>
          </a:ln>
          <a:effectLst/>
        </c:spPr>
      </c:pivotFmt>
      <c:pivotFmt>
        <c:idx val="44"/>
        <c:spPr>
          <a:solidFill>
            <a:schemeClr val="accent4"/>
          </a:solidFill>
          <a:ln w="19050">
            <a:solidFill>
              <a:schemeClr val="lt1"/>
            </a:solidFill>
          </a:ln>
          <a:effectLst/>
        </c:spPr>
      </c:pivotFmt>
      <c:pivotFmt>
        <c:idx val="45"/>
        <c:spPr>
          <a:solidFill>
            <a:schemeClr val="accent2"/>
          </a:solidFill>
          <a:ln w="19050">
            <a:solidFill>
              <a:schemeClr val="lt1"/>
            </a:solidFill>
          </a:ln>
          <a:effectLst/>
        </c:spPr>
      </c:pivotFmt>
      <c:pivotFmt>
        <c:idx val="46"/>
        <c:spPr>
          <a:solidFill>
            <a:schemeClr val="accent6"/>
          </a:solidFill>
          <a:ln w="19050">
            <a:solidFill>
              <a:schemeClr val="lt1"/>
            </a:solidFill>
          </a:ln>
          <a:effectLst/>
        </c:spPr>
      </c:pivotFmt>
      <c:pivotFmt>
        <c:idx val="47"/>
        <c:spPr>
          <a:solidFill>
            <a:schemeClr val="accent1"/>
          </a:solidFill>
          <a:ln w="19050">
            <a:solidFill>
              <a:schemeClr val="lt1"/>
            </a:solidFill>
          </a:ln>
          <a:effectLst/>
        </c:spPr>
      </c:pivotFmt>
    </c:pivotFmts>
    <c:plotArea>
      <c:layout/>
      <c:barChart>
        <c:barDir val="bar"/>
        <c:grouping val="clustered"/>
        <c:varyColors val="0"/>
        <c:ser>
          <c:idx val="0"/>
          <c:order val="0"/>
          <c:tx>
            <c:strRef>
              <c:f>'Professional Growth'!$D$30</c:f>
              <c:strCache>
                <c:ptCount val="1"/>
                <c:pt idx="0">
                  <c:v>Total</c:v>
                </c:pt>
              </c:strCache>
            </c:strRef>
          </c:tx>
          <c:spPr>
            <a:solidFill>
              <a:schemeClr val="accent1"/>
            </a:solidFill>
            <a:ln w="19050">
              <a:solidFill>
                <a:schemeClr val="lt1"/>
              </a:solidFill>
            </a:ln>
            <a:effectLst/>
          </c:spPr>
          <c:invertIfNegative val="0"/>
          <c:dPt>
            <c:idx val="0"/>
            <c:invertIfNegative val="0"/>
            <c:bubble3D val="0"/>
            <c:spPr>
              <a:solidFill>
                <a:schemeClr val="accent5"/>
              </a:solidFill>
              <a:ln w="19050">
                <a:solidFill>
                  <a:schemeClr val="lt1"/>
                </a:solidFill>
              </a:ln>
              <a:effectLst/>
            </c:spPr>
            <c:extLst>
              <c:ext xmlns:c16="http://schemas.microsoft.com/office/drawing/2014/chart" uri="{C3380CC4-5D6E-409C-BE32-E72D297353CC}">
                <c16:uniqueId val="{00000001-7887-4BBD-B1C0-01BBA6806525}"/>
              </c:ext>
            </c:extLst>
          </c:dPt>
          <c:dPt>
            <c:idx val="1"/>
            <c:invertIfNegative val="0"/>
            <c:bubble3D val="0"/>
            <c:spPr>
              <a:solidFill>
                <a:schemeClr val="accent3"/>
              </a:solidFill>
              <a:ln w="19050">
                <a:solidFill>
                  <a:schemeClr val="lt1"/>
                </a:solidFill>
              </a:ln>
              <a:effectLst/>
            </c:spPr>
            <c:extLst>
              <c:ext xmlns:c16="http://schemas.microsoft.com/office/drawing/2014/chart" uri="{C3380CC4-5D6E-409C-BE32-E72D297353CC}">
                <c16:uniqueId val="{00000003-7887-4BBD-B1C0-01BBA6806525}"/>
              </c:ext>
            </c:extLst>
          </c:dPt>
          <c:dPt>
            <c:idx val="2"/>
            <c:invertIfNegative val="0"/>
            <c:bubble3D val="0"/>
            <c:spPr>
              <a:solidFill>
                <a:schemeClr val="accent4"/>
              </a:solidFill>
              <a:ln w="19050">
                <a:solidFill>
                  <a:schemeClr val="lt1"/>
                </a:solidFill>
              </a:ln>
              <a:effectLst/>
            </c:spPr>
            <c:extLst>
              <c:ext xmlns:c16="http://schemas.microsoft.com/office/drawing/2014/chart" uri="{C3380CC4-5D6E-409C-BE32-E72D297353CC}">
                <c16:uniqueId val="{00000005-7887-4BBD-B1C0-01BBA6806525}"/>
              </c:ext>
            </c:extLst>
          </c:dPt>
          <c:dPt>
            <c:idx val="3"/>
            <c:invertIfNegative val="0"/>
            <c:bubble3D val="0"/>
            <c:spPr>
              <a:solidFill>
                <a:schemeClr val="accent2"/>
              </a:solidFill>
              <a:ln w="19050">
                <a:solidFill>
                  <a:schemeClr val="lt1"/>
                </a:solidFill>
              </a:ln>
              <a:effectLst/>
            </c:spPr>
            <c:extLst>
              <c:ext xmlns:c16="http://schemas.microsoft.com/office/drawing/2014/chart" uri="{C3380CC4-5D6E-409C-BE32-E72D297353CC}">
                <c16:uniqueId val="{00000007-7887-4BBD-B1C0-01BBA6806525}"/>
              </c:ext>
            </c:extLst>
          </c:dPt>
          <c:dPt>
            <c:idx val="4"/>
            <c:invertIfNegative val="0"/>
            <c:bubble3D val="0"/>
            <c:spPr>
              <a:solidFill>
                <a:schemeClr val="accent6"/>
              </a:solidFill>
              <a:ln w="19050">
                <a:solidFill>
                  <a:schemeClr val="lt1"/>
                </a:solidFill>
              </a:ln>
              <a:effectLst/>
            </c:spPr>
            <c:extLst>
              <c:ext xmlns:c16="http://schemas.microsoft.com/office/drawing/2014/chart" uri="{C3380CC4-5D6E-409C-BE32-E72D297353CC}">
                <c16:uniqueId val="{00000009-7887-4BBD-B1C0-01BBA6806525}"/>
              </c:ext>
            </c:extLst>
          </c:dPt>
          <c:dPt>
            <c:idx val="5"/>
            <c:invertIfNegative val="0"/>
            <c:bubble3D val="0"/>
            <c:spPr>
              <a:solidFill>
                <a:schemeClr val="accent1"/>
              </a:solidFill>
              <a:ln w="19050">
                <a:solidFill>
                  <a:schemeClr val="lt1"/>
                </a:solidFill>
              </a:ln>
              <a:effectLst/>
            </c:spPr>
            <c:extLst>
              <c:ext xmlns:c16="http://schemas.microsoft.com/office/drawing/2014/chart" uri="{C3380CC4-5D6E-409C-BE32-E72D297353CC}">
                <c16:uniqueId val="{00000011-6399-4A40-99E6-A636E178F229}"/>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'Professional Growth'!$C$31:$C$36</c:f>
              <c:strCache>
                <c:ptCount val="6"/>
                <c:pt idx="0">
                  <c:v>5</c:v>
                </c:pt>
                <c:pt idx="1">
                  <c:v>4</c:v>
                </c:pt>
                <c:pt idx="2">
                  <c:v>3</c:v>
                </c:pt>
                <c:pt idx="3">
                  <c:v>2</c:v>
                </c:pt>
                <c:pt idx="4">
                  <c:v>1</c:v>
                </c:pt>
                <c:pt idx="5">
                  <c:v>0</c:v>
                </c:pt>
              </c:strCache>
            </c:strRef>
          </c:cat>
          <c:val>
            <c:numRef>
              <c:f>'Professional Growth'!$D$31:$D$36</c:f>
              <c:numCache>
                <c:formatCode>0%</c:formatCode>
                <c:ptCount val="6"/>
                <c:pt idx="0">
                  <c:v>0.23</c:v>
                </c:pt>
                <c:pt idx="1">
                  <c:v>0.41</c:v>
                </c:pt>
                <c:pt idx="2">
                  <c:v>0.2</c:v>
                </c:pt>
                <c:pt idx="3">
                  <c:v>0.13500000000000001</c:v>
                </c:pt>
                <c:pt idx="4">
                  <c:v>0.02</c:v>
                </c:pt>
                <c:pt idx="5">
                  <c:v>5.0000000000000001E-3</c:v>
                </c:pt>
              </c:numCache>
            </c:numRef>
          </c:val>
          <c:extLst>
            <c:ext xmlns:c16="http://schemas.microsoft.com/office/drawing/2014/chart" uri="{C3380CC4-5D6E-409C-BE32-E72D297353CC}">
              <c16:uniqueId val="{0000000A-5FE8-44E9-B5D9-01A7B75C0B4B}"/>
            </c:ext>
          </c:extLst>
        </c:ser>
        <c:dLbls>
          <c:showLegendKey val="0"/>
          <c:showVal val="0"/>
          <c:showCatName val="0"/>
          <c:showSerName val="0"/>
          <c:showPercent val="0"/>
          <c:showBubbleSize val="0"/>
        </c:dLbls>
        <c:gapWidth val="100"/>
        <c:axId val="995021264"/>
        <c:axId val="995024504"/>
      </c:barChart>
      <c:valAx>
        <c:axId val="995024504"/>
        <c:scaling>
          <c:orientation val="minMax"/>
        </c:scaling>
        <c:delete val="1"/>
        <c:axPos val="t"/>
        <c:majorGridlines>
          <c:spPr>
            <a:ln w="9525" cap="flat" cmpd="sng" algn="ctr">
              <a:solidFill>
                <a:schemeClr val="tx1">
                  <a:lumMod val="15000"/>
                  <a:lumOff val="85000"/>
                </a:schemeClr>
              </a:solidFill>
              <a:round/>
            </a:ln>
            <a:effectLst/>
          </c:spPr>
        </c:majorGridlines>
        <c:numFmt formatCode="0%" sourceLinked="1"/>
        <c:majorTickMark val="out"/>
        <c:minorTickMark val="none"/>
        <c:tickLblPos val="nextTo"/>
        <c:crossAx val="995021264"/>
        <c:crosses val="autoZero"/>
        <c:crossBetween val="between"/>
      </c:valAx>
      <c:catAx>
        <c:axId val="995021264"/>
        <c:scaling>
          <c:orientation val="maxMin"/>
        </c:scaling>
        <c:delete val="1"/>
        <c:axPos val="l"/>
        <c:numFmt formatCode="General" sourceLinked="1"/>
        <c:majorTickMark val="out"/>
        <c:minorTickMark val="none"/>
        <c:tickLblPos val="nextTo"/>
        <c:crossAx val="995024504"/>
        <c:crosses val="autoZero"/>
        <c:auto val="1"/>
        <c:lblAlgn val="ctr"/>
        <c:lblOffset val="100"/>
        <c:noMultiLvlLbl val="0"/>
      </c:catAx>
      <c:spPr>
        <a:noFill/>
        <a:ln>
          <a:noFill/>
        </a:ln>
        <a:effectLst/>
      </c:spPr>
    </c:plotArea>
    <c:plotVisOnly val="1"/>
    <c:dispBlanksAs val="gap"/>
    <c:showDLblsOverMax val="0"/>
    <c:extLst/>
  </c:chart>
  <c:spPr>
    <a:solidFill>
      <a:schemeClr val="accent1">
        <a:lumMod val="20000"/>
        <a:lumOff val="80000"/>
      </a:schemeClr>
    </a:solidFill>
    <a:ln w="19050" cap="flat" cmpd="sng" algn="ctr">
      <a:solidFill>
        <a:schemeClr val="accent5"/>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Lst>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[EXCEL-ISEF-EAB-Faculty-Morale-Diagnostic-Survey-Analysis-Tool.xlsx]Time and Resources!PivotTable2</c:name>
    <c:fmtId val="2"/>
  </c:pivotSource>
  <c:chart>
    <c:autoTitleDeleted val="1"/>
    <c:pivotFmts>
      <c:pivotFmt>
        <c:idx val="0"/>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w="19050">
            <a:solidFill>
              <a:schemeClr val="lt1"/>
            </a:solidFill>
          </a:ln>
          <a:effectLst/>
        </c:spPr>
      </c:pivotFmt>
      <c:pivotFmt>
        <c:idx val="3"/>
        <c:spPr>
          <a:solidFill>
            <a:schemeClr val="accent1"/>
          </a:solidFill>
          <a:ln w="19050">
            <a:solidFill>
              <a:schemeClr val="lt1"/>
            </a:solidFill>
          </a:ln>
          <a:effectLst/>
        </c:spPr>
      </c:pivotFmt>
      <c:pivotFmt>
        <c:idx val="4"/>
        <c:spPr>
          <a:solidFill>
            <a:schemeClr val="accent1"/>
          </a:solidFill>
          <a:ln w="19050">
            <a:solidFill>
              <a:schemeClr val="lt1"/>
            </a:solidFill>
          </a:ln>
          <a:effectLst/>
        </c:spPr>
      </c:pivotFmt>
      <c:pivotFmt>
        <c:idx val="5"/>
        <c:spPr>
          <a:solidFill>
            <a:schemeClr val="accent1"/>
          </a:solidFill>
          <a:ln w="19050">
            <a:solidFill>
              <a:schemeClr val="lt1"/>
            </a:solidFill>
          </a:ln>
          <a:effectLst/>
        </c:spPr>
      </c:pivotFmt>
      <c:pivotFmt>
        <c:idx val="6"/>
        <c:spPr>
          <a:solidFill>
            <a:schemeClr val="accent1"/>
          </a:solidFill>
          <a:ln w="19050">
            <a:solidFill>
              <a:schemeClr val="lt1"/>
            </a:solidFill>
          </a:ln>
          <a:effectLst/>
        </c:spPr>
      </c:pivotFmt>
      <c:pivotFmt>
        <c:idx val="7"/>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1"/>
          </a:solidFill>
          <a:ln w="19050">
            <a:solidFill>
              <a:schemeClr val="lt1"/>
            </a:solidFill>
          </a:ln>
          <a:effectLst/>
        </c:spPr>
      </c:pivotFmt>
      <c:pivotFmt>
        <c:idx val="9"/>
        <c:spPr>
          <a:solidFill>
            <a:schemeClr val="accent1"/>
          </a:solidFill>
          <a:ln w="19050">
            <a:solidFill>
              <a:schemeClr val="lt1"/>
            </a:solidFill>
          </a:ln>
          <a:effectLst/>
        </c:spPr>
      </c:pivotFmt>
      <c:pivotFmt>
        <c:idx val="10"/>
        <c:spPr>
          <a:solidFill>
            <a:schemeClr val="accent1"/>
          </a:solidFill>
          <a:ln w="19050">
            <a:solidFill>
              <a:schemeClr val="lt1"/>
            </a:solidFill>
          </a:ln>
          <a:effectLst/>
        </c:spPr>
      </c:pivotFmt>
      <c:pivotFmt>
        <c:idx val="11"/>
        <c:spPr>
          <a:solidFill>
            <a:schemeClr val="accent1"/>
          </a:solidFill>
          <a:ln w="19050">
            <a:solidFill>
              <a:schemeClr val="lt1"/>
            </a:solidFill>
          </a:ln>
          <a:effectLst/>
        </c:spPr>
      </c:pivotFmt>
      <c:pivotFmt>
        <c:idx val="12"/>
        <c:spPr>
          <a:solidFill>
            <a:schemeClr val="accent1"/>
          </a:solidFill>
          <a:ln w="19050">
            <a:solidFill>
              <a:schemeClr val="lt1"/>
            </a:solidFill>
          </a:ln>
          <a:effectLst/>
        </c:spPr>
      </c:pivotFmt>
      <c:pivotFmt>
        <c:idx val="13"/>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4"/>
        <c:spPr>
          <a:solidFill>
            <a:schemeClr val="accent1"/>
          </a:solidFill>
          <a:ln w="19050">
            <a:solidFill>
              <a:schemeClr val="lt1"/>
            </a:solidFill>
          </a:ln>
          <a:effectLst/>
        </c:spPr>
      </c:pivotFmt>
      <c:pivotFmt>
        <c:idx val="15"/>
        <c:spPr>
          <a:solidFill>
            <a:schemeClr val="accent2"/>
          </a:solidFill>
          <a:ln w="19050">
            <a:solidFill>
              <a:schemeClr val="lt1"/>
            </a:solidFill>
          </a:ln>
          <a:effectLst/>
        </c:spPr>
      </c:pivotFmt>
      <c:pivotFmt>
        <c:idx val="16"/>
        <c:spPr>
          <a:solidFill>
            <a:schemeClr val="accent3"/>
          </a:solidFill>
          <a:ln w="19050">
            <a:solidFill>
              <a:schemeClr val="lt1"/>
            </a:solidFill>
          </a:ln>
          <a:effectLst/>
        </c:spPr>
      </c:pivotFmt>
      <c:pivotFmt>
        <c:idx val="17"/>
        <c:spPr>
          <a:solidFill>
            <a:schemeClr val="accent4"/>
          </a:solidFill>
          <a:ln w="19050">
            <a:solidFill>
              <a:schemeClr val="lt1"/>
            </a:solidFill>
          </a:ln>
          <a:effectLst/>
        </c:spPr>
      </c:pivotFmt>
      <c:pivotFmt>
        <c:idx val="18"/>
        <c:spPr>
          <a:solidFill>
            <a:schemeClr val="accent5"/>
          </a:solidFill>
          <a:ln w="19050">
            <a:solidFill>
              <a:schemeClr val="lt1"/>
            </a:solidFill>
          </a:ln>
          <a:effectLst/>
        </c:spPr>
      </c:pivotFmt>
      <c:pivotFmt>
        <c:idx val="19"/>
        <c:spPr>
          <a:solidFill>
            <a:schemeClr val="accent1"/>
          </a:solidFill>
          <a:ln w="19050">
            <a:solidFill>
              <a:schemeClr val="lt1"/>
            </a:solidFill>
          </a:ln>
          <a:effectLst/>
        </c:spPr>
      </c:pivotFmt>
      <c:pivotFmt>
        <c:idx val="20"/>
        <c:spPr>
          <a:solidFill>
            <a:schemeClr val="accent1"/>
          </a:solidFill>
          <a:ln w="19050">
            <a:solidFill>
              <a:schemeClr val="lt1"/>
            </a:solidFill>
          </a:ln>
          <a:effectLst/>
        </c:spPr>
      </c:pivotFmt>
      <c:pivotFmt>
        <c:idx val="21"/>
        <c:spPr>
          <a:solidFill>
            <a:schemeClr val="accent1"/>
          </a:solidFill>
          <a:ln w="19050">
            <a:solidFill>
              <a:schemeClr val="lt1"/>
            </a:solidFill>
          </a:ln>
          <a:effectLst/>
        </c:spPr>
      </c:pivotFmt>
      <c:pivotFmt>
        <c:idx val="22"/>
        <c:spPr>
          <a:solidFill>
            <a:schemeClr val="accent1"/>
          </a:solidFill>
          <a:ln w="19050">
            <a:solidFill>
              <a:schemeClr val="lt1"/>
            </a:solidFill>
          </a:ln>
          <a:effectLst/>
        </c:spPr>
      </c:pivotFmt>
      <c:pivotFmt>
        <c:idx val="23"/>
        <c:spPr>
          <a:solidFill>
            <a:schemeClr val="accent1"/>
          </a:solidFill>
          <a:ln w="19050">
            <a:solidFill>
              <a:schemeClr val="lt1"/>
            </a:solidFill>
          </a:ln>
          <a:effectLst/>
        </c:spPr>
      </c:pivotFmt>
      <c:pivotFmt>
        <c:idx val="24"/>
        <c:spPr>
          <a:solidFill>
            <a:schemeClr val="accent1"/>
          </a:solidFill>
          <a:ln w="19050">
            <a:solidFill>
              <a:schemeClr val="lt1"/>
            </a:solidFill>
          </a:ln>
          <a:effectLst/>
        </c:spPr>
      </c:pivotFmt>
      <c:pivotFmt>
        <c:idx val="25"/>
        <c:spPr>
          <a:solidFill>
            <a:schemeClr val="accent4"/>
          </a:solidFill>
          <a:ln w="19050">
            <a:solidFill>
              <a:schemeClr val="lt1"/>
            </a:solidFill>
          </a:ln>
          <a:effectLst/>
        </c:spPr>
      </c:pivotFmt>
      <c:pivotFmt>
        <c:idx val="26"/>
        <c:spPr>
          <a:solidFill>
            <a:schemeClr val="accent3"/>
          </a:solidFill>
          <a:ln w="19050">
            <a:solidFill>
              <a:schemeClr val="lt1"/>
            </a:solidFill>
          </a:ln>
          <a:effectLst/>
        </c:spPr>
      </c:pivotFmt>
      <c:pivotFmt>
        <c:idx val="27"/>
        <c:spPr>
          <a:solidFill>
            <a:schemeClr val="accent6"/>
          </a:solidFill>
          <a:ln w="19050">
            <a:solidFill>
              <a:schemeClr val="lt1"/>
            </a:solidFill>
          </a:ln>
          <a:effectLst/>
        </c:spPr>
      </c:pivotFmt>
      <c:pivotFmt>
        <c:idx val="28"/>
        <c:spPr>
          <a:solidFill>
            <a:schemeClr val="accent5"/>
          </a:solidFill>
          <a:ln w="19050">
            <a:solidFill>
              <a:schemeClr val="lt1"/>
            </a:solidFill>
          </a:ln>
          <a:effectLst/>
        </c:spPr>
      </c:pivotFmt>
      <c:pivotFmt>
        <c:idx val="29"/>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0"/>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1"/>
        <c:spPr>
          <a:solidFill>
            <a:schemeClr val="accent1"/>
          </a:solidFill>
          <a:ln w="19050">
            <a:solidFill>
              <a:schemeClr val="lt1"/>
            </a:solidFill>
          </a:ln>
          <a:effectLst/>
        </c:spPr>
        <c:marker>
          <c:symbol val="none"/>
        </c:marker>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32"/>
        <c:spPr>
          <a:solidFill>
            <a:schemeClr val="accent1"/>
          </a:solidFill>
          <a:ln w="19050">
            <a:solidFill>
              <a:schemeClr val="lt1"/>
            </a:solidFill>
          </a:ln>
          <a:effectLst/>
        </c:spPr>
        <c:marker>
          <c:symbol val="none"/>
        </c:marker>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33"/>
        <c:spPr>
          <a:solidFill>
            <a:schemeClr val="accent1"/>
          </a:solidFill>
          <a:ln w="19050">
            <a:solidFill>
              <a:schemeClr val="lt1"/>
            </a:solidFill>
          </a:ln>
          <a:effectLst/>
        </c:spPr>
        <c:marker>
          <c:symbol val="none"/>
        </c:marker>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34"/>
        <c:spPr>
          <a:solidFill>
            <a:schemeClr val="accent1"/>
          </a:solidFill>
          <a:ln w="19050">
            <a:solidFill>
              <a:schemeClr val="lt1"/>
            </a:solidFill>
          </a:ln>
          <a:effectLst/>
        </c:spPr>
        <c:marker>
          <c:symbol val="none"/>
        </c:marker>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35"/>
        <c:spPr>
          <a:solidFill>
            <a:schemeClr val="accent1"/>
          </a:solidFill>
          <a:ln w="19050">
            <a:solidFill>
              <a:schemeClr val="lt1"/>
            </a:solidFill>
          </a:ln>
          <a:effectLst/>
        </c:spPr>
      </c:pivotFmt>
      <c:pivotFmt>
        <c:idx val="36"/>
        <c:spPr>
          <a:solidFill>
            <a:schemeClr val="accent6"/>
          </a:solidFill>
          <a:ln w="19050">
            <a:solidFill>
              <a:schemeClr val="lt1"/>
            </a:solidFill>
          </a:ln>
          <a:effectLst/>
        </c:spPr>
      </c:pivotFmt>
      <c:pivotFmt>
        <c:idx val="37"/>
        <c:spPr>
          <a:solidFill>
            <a:schemeClr val="accent2"/>
          </a:solidFill>
          <a:ln w="19050">
            <a:solidFill>
              <a:schemeClr val="lt1"/>
            </a:solidFill>
          </a:ln>
          <a:effectLst/>
        </c:spPr>
      </c:pivotFmt>
      <c:pivotFmt>
        <c:idx val="38"/>
        <c:spPr>
          <a:solidFill>
            <a:schemeClr val="accent4"/>
          </a:solidFill>
          <a:ln w="19050">
            <a:solidFill>
              <a:schemeClr val="lt1"/>
            </a:solidFill>
          </a:ln>
          <a:effectLst/>
        </c:spPr>
      </c:pivotFmt>
      <c:pivotFmt>
        <c:idx val="39"/>
        <c:spPr>
          <a:solidFill>
            <a:schemeClr val="accent3"/>
          </a:solidFill>
          <a:ln w="19050">
            <a:solidFill>
              <a:schemeClr val="lt1"/>
            </a:solidFill>
          </a:ln>
          <a:effectLst/>
        </c:spPr>
      </c:pivotFmt>
      <c:pivotFmt>
        <c:idx val="40"/>
        <c:spPr>
          <a:solidFill>
            <a:schemeClr val="accent5"/>
          </a:solidFill>
          <a:ln w="19050">
            <a:solidFill>
              <a:schemeClr val="lt1"/>
            </a:solidFill>
          </a:ln>
          <a:effectLst/>
        </c:spPr>
      </c:pivotFmt>
      <c:pivotFmt>
        <c:idx val="41"/>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2"/>
        <c:spPr>
          <a:solidFill>
            <a:schemeClr val="accent5"/>
          </a:solidFill>
          <a:ln w="19050">
            <a:solidFill>
              <a:schemeClr val="lt1"/>
            </a:solidFill>
          </a:ln>
          <a:effectLst/>
        </c:spPr>
      </c:pivotFmt>
      <c:pivotFmt>
        <c:idx val="43"/>
        <c:spPr>
          <a:solidFill>
            <a:schemeClr val="accent3"/>
          </a:solidFill>
          <a:ln w="19050">
            <a:solidFill>
              <a:schemeClr val="lt1"/>
            </a:solidFill>
          </a:ln>
          <a:effectLst/>
        </c:spPr>
      </c:pivotFmt>
      <c:pivotFmt>
        <c:idx val="44"/>
        <c:spPr>
          <a:solidFill>
            <a:schemeClr val="accent4"/>
          </a:solidFill>
          <a:ln w="19050">
            <a:solidFill>
              <a:schemeClr val="lt1"/>
            </a:solidFill>
          </a:ln>
          <a:effectLst/>
        </c:spPr>
      </c:pivotFmt>
      <c:pivotFmt>
        <c:idx val="45"/>
        <c:spPr>
          <a:solidFill>
            <a:schemeClr val="accent2"/>
          </a:solidFill>
          <a:ln w="19050">
            <a:solidFill>
              <a:schemeClr val="lt1"/>
            </a:solidFill>
          </a:ln>
          <a:effectLst/>
        </c:spPr>
      </c:pivotFmt>
      <c:pivotFmt>
        <c:idx val="46"/>
        <c:spPr>
          <a:solidFill>
            <a:schemeClr val="accent6"/>
          </a:solidFill>
          <a:ln w="19050">
            <a:solidFill>
              <a:schemeClr val="lt1"/>
            </a:solidFill>
          </a:ln>
          <a:effectLst/>
        </c:spPr>
      </c:pivotFmt>
    </c:pivotFmts>
    <c:plotArea>
      <c:layout/>
      <c:barChart>
        <c:barDir val="bar"/>
        <c:grouping val="clustered"/>
        <c:varyColors val="0"/>
        <c:ser>
          <c:idx val="0"/>
          <c:order val="0"/>
          <c:tx>
            <c:strRef>
              <c:f>'Time and Resources'!$D$6</c:f>
              <c:strCache>
                <c:ptCount val="1"/>
                <c:pt idx="0">
                  <c:v>Total</c:v>
                </c:pt>
              </c:strCache>
            </c:strRef>
          </c:tx>
          <c:spPr>
            <a:solidFill>
              <a:schemeClr val="accent1"/>
            </a:solidFill>
            <a:ln w="19050">
              <a:solidFill>
                <a:schemeClr val="lt1"/>
              </a:solidFill>
            </a:ln>
            <a:effectLst/>
          </c:spPr>
          <c:invertIfNegative val="0"/>
          <c:dPt>
            <c:idx val="0"/>
            <c:invertIfNegative val="0"/>
            <c:bubble3D val="0"/>
            <c:spPr>
              <a:solidFill>
                <a:schemeClr val="accent5"/>
              </a:solidFill>
              <a:ln w="19050">
                <a:solidFill>
                  <a:schemeClr val="lt1"/>
                </a:solidFill>
              </a:ln>
              <a:effectLst/>
            </c:spPr>
            <c:extLst>
              <c:ext xmlns:c16="http://schemas.microsoft.com/office/drawing/2014/chart" uri="{C3380CC4-5D6E-409C-BE32-E72D297353CC}">
                <c16:uniqueId val="{00000001-7887-4BBD-B1C0-01BBA6806525}"/>
              </c:ext>
            </c:extLst>
          </c:dPt>
          <c:dPt>
            <c:idx val="1"/>
            <c:invertIfNegative val="0"/>
            <c:bubble3D val="0"/>
            <c:spPr>
              <a:solidFill>
                <a:schemeClr val="accent3"/>
              </a:solidFill>
              <a:ln w="19050">
                <a:solidFill>
                  <a:schemeClr val="lt1"/>
                </a:solidFill>
              </a:ln>
              <a:effectLst/>
            </c:spPr>
            <c:extLst>
              <c:ext xmlns:c16="http://schemas.microsoft.com/office/drawing/2014/chart" uri="{C3380CC4-5D6E-409C-BE32-E72D297353CC}">
                <c16:uniqueId val="{00000003-7887-4BBD-B1C0-01BBA6806525}"/>
              </c:ext>
            </c:extLst>
          </c:dPt>
          <c:dPt>
            <c:idx val="2"/>
            <c:invertIfNegative val="0"/>
            <c:bubble3D val="0"/>
            <c:spPr>
              <a:solidFill>
                <a:schemeClr val="accent4"/>
              </a:solidFill>
              <a:ln w="19050">
                <a:solidFill>
                  <a:schemeClr val="lt1"/>
                </a:solidFill>
              </a:ln>
              <a:effectLst/>
            </c:spPr>
            <c:extLst>
              <c:ext xmlns:c16="http://schemas.microsoft.com/office/drawing/2014/chart" uri="{C3380CC4-5D6E-409C-BE32-E72D297353CC}">
                <c16:uniqueId val="{00000005-7887-4BBD-B1C0-01BBA6806525}"/>
              </c:ext>
            </c:extLst>
          </c:dPt>
          <c:dPt>
            <c:idx val="3"/>
            <c:invertIfNegative val="0"/>
            <c:bubble3D val="0"/>
            <c:spPr>
              <a:solidFill>
                <a:schemeClr val="accent2"/>
              </a:solidFill>
              <a:ln w="19050">
                <a:solidFill>
                  <a:schemeClr val="lt1"/>
                </a:solidFill>
              </a:ln>
              <a:effectLst/>
            </c:spPr>
            <c:extLst>
              <c:ext xmlns:c16="http://schemas.microsoft.com/office/drawing/2014/chart" uri="{C3380CC4-5D6E-409C-BE32-E72D297353CC}">
                <c16:uniqueId val="{00000007-7887-4BBD-B1C0-01BBA6806525}"/>
              </c:ext>
            </c:extLst>
          </c:dPt>
          <c:dPt>
            <c:idx val="4"/>
            <c:invertIfNegative val="0"/>
            <c:bubble3D val="0"/>
            <c:spPr>
              <a:solidFill>
                <a:schemeClr val="accent6"/>
              </a:solidFill>
              <a:ln w="19050">
                <a:solidFill>
                  <a:schemeClr val="lt1"/>
                </a:solidFill>
              </a:ln>
              <a:effectLst/>
            </c:spPr>
            <c:extLst>
              <c:ext xmlns:c16="http://schemas.microsoft.com/office/drawing/2014/chart" uri="{C3380CC4-5D6E-409C-BE32-E72D297353CC}">
                <c16:uniqueId val="{00000009-7887-4BBD-B1C0-01BBA6806525}"/>
              </c:ext>
            </c:extLst>
          </c:dPt>
          <c:dPt>
            <c:idx val="5"/>
            <c:invertIfNegative val="0"/>
            <c:bubble3D val="0"/>
            <c:extLst>
              <c:ext xmlns:c16="http://schemas.microsoft.com/office/drawing/2014/chart" uri="{C3380CC4-5D6E-409C-BE32-E72D297353CC}">
                <c16:uniqueId val="{00000011-6399-4A40-99E6-A636E178F229}"/>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'Time and Resources'!$C$7:$C$11</c:f>
              <c:strCache>
                <c:ptCount val="5"/>
                <c:pt idx="0">
                  <c:v>5</c:v>
                </c:pt>
                <c:pt idx="1">
                  <c:v>4</c:v>
                </c:pt>
                <c:pt idx="2">
                  <c:v>3</c:v>
                </c:pt>
                <c:pt idx="3">
                  <c:v>2</c:v>
                </c:pt>
                <c:pt idx="4">
                  <c:v>1</c:v>
                </c:pt>
              </c:strCache>
            </c:strRef>
          </c:cat>
          <c:val>
            <c:numRef>
              <c:f>'Time and Resources'!$D$7:$D$11</c:f>
              <c:numCache>
                <c:formatCode>0%</c:formatCode>
                <c:ptCount val="5"/>
                <c:pt idx="0">
                  <c:v>0.46</c:v>
                </c:pt>
                <c:pt idx="1">
                  <c:v>0.4</c:v>
                </c:pt>
                <c:pt idx="2">
                  <c:v>0.09</c:v>
                </c:pt>
                <c:pt idx="3">
                  <c:v>2.5000000000000001E-2</c:v>
                </c:pt>
                <c:pt idx="4">
                  <c:v>2.5000000000000001E-2</c:v>
                </c:pt>
              </c:numCache>
            </c:numRef>
          </c:val>
          <c:extLst>
            <c:ext xmlns:c16="http://schemas.microsoft.com/office/drawing/2014/chart" uri="{C3380CC4-5D6E-409C-BE32-E72D297353CC}">
              <c16:uniqueId val="{0000000A-5FE8-44E9-B5D9-01A7B75C0B4B}"/>
            </c:ext>
          </c:extLst>
        </c:ser>
        <c:dLbls>
          <c:showLegendKey val="0"/>
          <c:showVal val="0"/>
          <c:showCatName val="0"/>
          <c:showSerName val="0"/>
          <c:showPercent val="0"/>
          <c:showBubbleSize val="0"/>
        </c:dLbls>
        <c:gapWidth val="100"/>
        <c:axId val="995021264"/>
        <c:axId val="995024504"/>
      </c:barChart>
      <c:valAx>
        <c:axId val="995024504"/>
        <c:scaling>
          <c:orientation val="minMax"/>
        </c:scaling>
        <c:delete val="1"/>
        <c:axPos val="t"/>
        <c:majorGridlines>
          <c:spPr>
            <a:ln w="9525" cap="flat" cmpd="sng" algn="ctr">
              <a:solidFill>
                <a:schemeClr val="tx1">
                  <a:lumMod val="15000"/>
                  <a:lumOff val="85000"/>
                </a:schemeClr>
              </a:solidFill>
              <a:round/>
            </a:ln>
            <a:effectLst/>
          </c:spPr>
        </c:majorGridlines>
        <c:numFmt formatCode="0%" sourceLinked="1"/>
        <c:majorTickMark val="out"/>
        <c:minorTickMark val="none"/>
        <c:tickLblPos val="nextTo"/>
        <c:crossAx val="995021264"/>
        <c:crosses val="autoZero"/>
        <c:crossBetween val="between"/>
      </c:valAx>
      <c:catAx>
        <c:axId val="995021264"/>
        <c:scaling>
          <c:orientation val="maxMin"/>
        </c:scaling>
        <c:delete val="1"/>
        <c:axPos val="l"/>
        <c:numFmt formatCode="General" sourceLinked="1"/>
        <c:majorTickMark val="out"/>
        <c:minorTickMark val="none"/>
        <c:tickLblPos val="nextTo"/>
        <c:crossAx val="995024504"/>
        <c:crosses val="autoZero"/>
        <c:auto val="1"/>
        <c:lblAlgn val="ctr"/>
        <c:lblOffset val="100"/>
        <c:noMultiLvlLbl val="0"/>
      </c:catAx>
      <c:spPr>
        <a:noFill/>
        <a:ln>
          <a:noFill/>
        </a:ln>
        <a:effectLst/>
      </c:spPr>
    </c:plotArea>
    <c:plotVisOnly val="1"/>
    <c:dispBlanksAs val="gap"/>
    <c:showDLblsOverMax val="0"/>
    <c:extLst/>
  </c:chart>
  <c:spPr>
    <a:solidFill>
      <a:schemeClr val="accent1">
        <a:lumMod val="20000"/>
        <a:lumOff val="80000"/>
      </a:schemeClr>
    </a:solidFill>
    <a:ln w="19050" cap="flat" cmpd="sng" algn="ctr">
      <a:solidFill>
        <a:schemeClr val="accent5"/>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Lst>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[EXCEL-ISEF-EAB-Faculty-Morale-Diagnostic-Survey-Analysis-Tool.xlsx]Time and Resources!PivotTable17</c:name>
    <c:fmtId val="6"/>
  </c:pivotSource>
  <c:chart>
    <c:autoTitleDeleted val="1"/>
    <c:pivotFmts>
      <c:pivotFmt>
        <c:idx val="0"/>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w="19050">
            <a:solidFill>
              <a:schemeClr val="lt1"/>
            </a:solidFill>
          </a:ln>
          <a:effectLst/>
        </c:spPr>
      </c:pivotFmt>
      <c:pivotFmt>
        <c:idx val="3"/>
        <c:spPr>
          <a:solidFill>
            <a:schemeClr val="accent1"/>
          </a:solidFill>
          <a:ln w="19050">
            <a:solidFill>
              <a:schemeClr val="lt1"/>
            </a:solidFill>
          </a:ln>
          <a:effectLst/>
        </c:spPr>
      </c:pivotFmt>
      <c:pivotFmt>
        <c:idx val="4"/>
        <c:spPr>
          <a:solidFill>
            <a:schemeClr val="accent1"/>
          </a:solidFill>
          <a:ln w="19050">
            <a:solidFill>
              <a:schemeClr val="lt1"/>
            </a:solidFill>
          </a:ln>
          <a:effectLst/>
        </c:spPr>
      </c:pivotFmt>
      <c:pivotFmt>
        <c:idx val="5"/>
        <c:spPr>
          <a:solidFill>
            <a:schemeClr val="accent1"/>
          </a:solidFill>
          <a:ln w="19050">
            <a:solidFill>
              <a:schemeClr val="lt1"/>
            </a:solidFill>
          </a:ln>
          <a:effectLst/>
        </c:spPr>
      </c:pivotFmt>
      <c:pivotFmt>
        <c:idx val="6"/>
        <c:spPr>
          <a:solidFill>
            <a:schemeClr val="accent1"/>
          </a:solidFill>
          <a:ln w="19050">
            <a:solidFill>
              <a:schemeClr val="lt1"/>
            </a:solidFill>
          </a:ln>
          <a:effectLst/>
        </c:spPr>
      </c:pivotFmt>
      <c:pivotFmt>
        <c:idx val="7"/>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1"/>
          </a:solidFill>
          <a:ln w="19050">
            <a:solidFill>
              <a:schemeClr val="lt1"/>
            </a:solidFill>
          </a:ln>
          <a:effectLst/>
        </c:spPr>
      </c:pivotFmt>
      <c:pivotFmt>
        <c:idx val="9"/>
        <c:spPr>
          <a:solidFill>
            <a:schemeClr val="accent1"/>
          </a:solidFill>
          <a:ln w="19050">
            <a:solidFill>
              <a:schemeClr val="lt1"/>
            </a:solidFill>
          </a:ln>
          <a:effectLst/>
        </c:spPr>
      </c:pivotFmt>
      <c:pivotFmt>
        <c:idx val="10"/>
        <c:spPr>
          <a:solidFill>
            <a:schemeClr val="accent1"/>
          </a:solidFill>
          <a:ln w="19050">
            <a:solidFill>
              <a:schemeClr val="lt1"/>
            </a:solidFill>
          </a:ln>
          <a:effectLst/>
        </c:spPr>
      </c:pivotFmt>
      <c:pivotFmt>
        <c:idx val="11"/>
        <c:spPr>
          <a:solidFill>
            <a:schemeClr val="accent1"/>
          </a:solidFill>
          <a:ln w="19050">
            <a:solidFill>
              <a:schemeClr val="lt1"/>
            </a:solidFill>
          </a:ln>
          <a:effectLst/>
        </c:spPr>
      </c:pivotFmt>
      <c:pivotFmt>
        <c:idx val="12"/>
        <c:spPr>
          <a:solidFill>
            <a:schemeClr val="accent1"/>
          </a:solidFill>
          <a:ln w="19050">
            <a:solidFill>
              <a:schemeClr val="lt1"/>
            </a:solidFill>
          </a:ln>
          <a:effectLst/>
        </c:spPr>
      </c:pivotFmt>
      <c:pivotFmt>
        <c:idx val="13"/>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4"/>
        <c:spPr>
          <a:solidFill>
            <a:schemeClr val="accent1"/>
          </a:solidFill>
          <a:ln w="19050">
            <a:solidFill>
              <a:schemeClr val="lt1"/>
            </a:solidFill>
          </a:ln>
          <a:effectLst/>
        </c:spPr>
      </c:pivotFmt>
      <c:pivotFmt>
        <c:idx val="15"/>
        <c:spPr>
          <a:solidFill>
            <a:schemeClr val="accent2"/>
          </a:solidFill>
          <a:ln w="19050">
            <a:solidFill>
              <a:schemeClr val="lt1"/>
            </a:solidFill>
          </a:ln>
          <a:effectLst/>
        </c:spPr>
      </c:pivotFmt>
      <c:pivotFmt>
        <c:idx val="16"/>
        <c:spPr>
          <a:solidFill>
            <a:schemeClr val="accent3"/>
          </a:solidFill>
          <a:ln w="19050">
            <a:solidFill>
              <a:schemeClr val="lt1"/>
            </a:solidFill>
          </a:ln>
          <a:effectLst/>
        </c:spPr>
      </c:pivotFmt>
      <c:pivotFmt>
        <c:idx val="17"/>
        <c:spPr>
          <a:solidFill>
            <a:schemeClr val="accent4"/>
          </a:solidFill>
          <a:ln w="19050">
            <a:solidFill>
              <a:schemeClr val="lt1"/>
            </a:solidFill>
          </a:ln>
          <a:effectLst/>
        </c:spPr>
      </c:pivotFmt>
      <c:pivotFmt>
        <c:idx val="18"/>
        <c:spPr>
          <a:solidFill>
            <a:schemeClr val="accent5"/>
          </a:solidFill>
          <a:ln w="19050">
            <a:solidFill>
              <a:schemeClr val="lt1"/>
            </a:solidFill>
          </a:ln>
          <a:effectLst/>
        </c:spPr>
      </c:pivotFmt>
      <c:pivotFmt>
        <c:idx val="19"/>
        <c:spPr>
          <a:solidFill>
            <a:schemeClr val="accent1"/>
          </a:solidFill>
          <a:ln w="19050">
            <a:solidFill>
              <a:schemeClr val="lt1"/>
            </a:solidFill>
          </a:ln>
          <a:effectLst/>
        </c:spPr>
      </c:pivotFmt>
      <c:pivotFmt>
        <c:idx val="20"/>
        <c:spPr>
          <a:solidFill>
            <a:schemeClr val="accent1"/>
          </a:solidFill>
          <a:ln w="19050">
            <a:solidFill>
              <a:schemeClr val="lt1"/>
            </a:solidFill>
          </a:ln>
          <a:effectLst/>
        </c:spPr>
      </c:pivotFmt>
      <c:pivotFmt>
        <c:idx val="21"/>
        <c:spPr>
          <a:solidFill>
            <a:schemeClr val="accent1"/>
          </a:solidFill>
          <a:ln w="19050">
            <a:solidFill>
              <a:schemeClr val="lt1"/>
            </a:solidFill>
          </a:ln>
          <a:effectLst/>
        </c:spPr>
      </c:pivotFmt>
      <c:pivotFmt>
        <c:idx val="22"/>
        <c:spPr>
          <a:solidFill>
            <a:schemeClr val="accent1"/>
          </a:solidFill>
          <a:ln w="19050">
            <a:solidFill>
              <a:schemeClr val="lt1"/>
            </a:solidFill>
          </a:ln>
          <a:effectLst/>
        </c:spPr>
      </c:pivotFmt>
      <c:pivotFmt>
        <c:idx val="23"/>
        <c:spPr>
          <a:solidFill>
            <a:schemeClr val="accent1"/>
          </a:solidFill>
          <a:ln w="19050">
            <a:solidFill>
              <a:schemeClr val="lt1"/>
            </a:solidFill>
          </a:ln>
          <a:effectLst/>
        </c:spPr>
      </c:pivotFmt>
      <c:pivotFmt>
        <c:idx val="24"/>
        <c:spPr>
          <a:solidFill>
            <a:schemeClr val="accent1"/>
          </a:solidFill>
          <a:ln w="19050">
            <a:solidFill>
              <a:schemeClr val="lt1"/>
            </a:solidFill>
          </a:ln>
          <a:effectLst/>
        </c:spPr>
      </c:pivotFmt>
      <c:pivotFmt>
        <c:idx val="25"/>
        <c:spPr>
          <a:solidFill>
            <a:schemeClr val="accent4"/>
          </a:solidFill>
          <a:ln w="19050">
            <a:solidFill>
              <a:schemeClr val="lt1"/>
            </a:solidFill>
          </a:ln>
          <a:effectLst/>
        </c:spPr>
      </c:pivotFmt>
      <c:pivotFmt>
        <c:idx val="26"/>
        <c:spPr>
          <a:solidFill>
            <a:schemeClr val="accent3"/>
          </a:solidFill>
          <a:ln w="19050">
            <a:solidFill>
              <a:schemeClr val="lt1"/>
            </a:solidFill>
          </a:ln>
          <a:effectLst/>
        </c:spPr>
      </c:pivotFmt>
      <c:pivotFmt>
        <c:idx val="27"/>
        <c:spPr>
          <a:solidFill>
            <a:schemeClr val="accent6"/>
          </a:solidFill>
          <a:ln w="19050">
            <a:solidFill>
              <a:schemeClr val="lt1"/>
            </a:solidFill>
          </a:ln>
          <a:effectLst/>
        </c:spPr>
      </c:pivotFmt>
      <c:pivotFmt>
        <c:idx val="28"/>
        <c:spPr>
          <a:solidFill>
            <a:schemeClr val="accent5"/>
          </a:solidFill>
          <a:ln w="19050">
            <a:solidFill>
              <a:schemeClr val="lt1"/>
            </a:solidFill>
          </a:ln>
          <a:effectLst/>
        </c:spPr>
      </c:pivotFmt>
      <c:pivotFmt>
        <c:idx val="29"/>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0"/>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1"/>
        <c:spPr>
          <a:solidFill>
            <a:schemeClr val="accent1"/>
          </a:solidFill>
          <a:ln w="19050">
            <a:solidFill>
              <a:schemeClr val="lt1"/>
            </a:solidFill>
          </a:ln>
          <a:effectLst/>
        </c:spPr>
        <c:marker>
          <c:symbol val="none"/>
        </c:marker>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32"/>
        <c:spPr>
          <a:solidFill>
            <a:schemeClr val="accent1"/>
          </a:solidFill>
          <a:ln w="19050">
            <a:solidFill>
              <a:schemeClr val="lt1"/>
            </a:solidFill>
          </a:ln>
          <a:effectLst/>
        </c:spPr>
        <c:marker>
          <c:symbol val="none"/>
        </c:marker>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33"/>
        <c:spPr>
          <a:solidFill>
            <a:schemeClr val="accent1"/>
          </a:solidFill>
          <a:ln w="19050">
            <a:solidFill>
              <a:schemeClr val="lt1"/>
            </a:solidFill>
          </a:ln>
          <a:effectLst/>
        </c:spPr>
        <c:marker>
          <c:symbol val="none"/>
        </c:marker>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34"/>
        <c:spPr>
          <a:solidFill>
            <a:schemeClr val="accent1"/>
          </a:solidFill>
          <a:ln w="19050">
            <a:solidFill>
              <a:schemeClr val="lt1"/>
            </a:solidFill>
          </a:ln>
          <a:effectLst/>
        </c:spPr>
        <c:marker>
          <c:symbol val="none"/>
        </c:marker>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35"/>
        <c:spPr>
          <a:solidFill>
            <a:schemeClr val="accent1"/>
          </a:solidFill>
          <a:ln w="19050">
            <a:solidFill>
              <a:schemeClr val="lt1"/>
            </a:solidFill>
          </a:ln>
          <a:effectLst/>
        </c:spPr>
      </c:pivotFmt>
      <c:pivotFmt>
        <c:idx val="36"/>
        <c:spPr>
          <a:solidFill>
            <a:schemeClr val="accent6"/>
          </a:solidFill>
          <a:ln w="19050">
            <a:solidFill>
              <a:schemeClr val="lt1"/>
            </a:solidFill>
          </a:ln>
          <a:effectLst/>
        </c:spPr>
      </c:pivotFmt>
      <c:pivotFmt>
        <c:idx val="37"/>
        <c:spPr>
          <a:solidFill>
            <a:schemeClr val="accent2"/>
          </a:solidFill>
          <a:ln w="19050">
            <a:solidFill>
              <a:schemeClr val="lt1"/>
            </a:solidFill>
          </a:ln>
          <a:effectLst/>
        </c:spPr>
      </c:pivotFmt>
      <c:pivotFmt>
        <c:idx val="38"/>
        <c:spPr>
          <a:solidFill>
            <a:schemeClr val="accent4"/>
          </a:solidFill>
          <a:ln w="19050">
            <a:solidFill>
              <a:schemeClr val="lt1"/>
            </a:solidFill>
          </a:ln>
          <a:effectLst/>
        </c:spPr>
      </c:pivotFmt>
      <c:pivotFmt>
        <c:idx val="39"/>
        <c:spPr>
          <a:solidFill>
            <a:schemeClr val="accent3"/>
          </a:solidFill>
          <a:ln w="19050">
            <a:solidFill>
              <a:schemeClr val="lt1"/>
            </a:solidFill>
          </a:ln>
          <a:effectLst/>
        </c:spPr>
      </c:pivotFmt>
      <c:pivotFmt>
        <c:idx val="40"/>
        <c:spPr>
          <a:solidFill>
            <a:schemeClr val="accent5"/>
          </a:solidFill>
          <a:ln w="19050">
            <a:solidFill>
              <a:schemeClr val="lt1"/>
            </a:solidFill>
          </a:ln>
          <a:effectLst/>
        </c:spPr>
      </c:pivotFmt>
      <c:pivotFmt>
        <c:idx val="41"/>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2"/>
        <c:spPr>
          <a:solidFill>
            <a:schemeClr val="accent5"/>
          </a:solidFill>
          <a:ln w="19050">
            <a:solidFill>
              <a:schemeClr val="lt1"/>
            </a:solidFill>
          </a:ln>
          <a:effectLst/>
        </c:spPr>
      </c:pivotFmt>
      <c:pivotFmt>
        <c:idx val="43"/>
        <c:spPr>
          <a:solidFill>
            <a:schemeClr val="accent3"/>
          </a:solidFill>
          <a:ln w="19050">
            <a:solidFill>
              <a:schemeClr val="lt1"/>
            </a:solidFill>
          </a:ln>
          <a:effectLst/>
        </c:spPr>
      </c:pivotFmt>
      <c:pivotFmt>
        <c:idx val="44"/>
        <c:spPr>
          <a:solidFill>
            <a:schemeClr val="accent4"/>
          </a:solidFill>
          <a:ln w="19050">
            <a:solidFill>
              <a:schemeClr val="lt1"/>
            </a:solidFill>
          </a:ln>
          <a:effectLst/>
        </c:spPr>
      </c:pivotFmt>
      <c:pivotFmt>
        <c:idx val="45"/>
        <c:spPr>
          <a:solidFill>
            <a:schemeClr val="accent2"/>
          </a:solidFill>
          <a:ln w="19050">
            <a:solidFill>
              <a:schemeClr val="lt1"/>
            </a:solidFill>
          </a:ln>
          <a:effectLst/>
        </c:spPr>
      </c:pivotFmt>
      <c:pivotFmt>
        <c:idx val="46"/>
        <c:spPr>
          <a:solidFill>
            <a:schemeClr val="accent6"/>
          </a:solidFill>
          <a:ln w="19050">
            <a:solidFill>
              <a:schemeClr val="lt1"/>
            </a:solidFill>
          </a:ln>
          <a:effectLst/>
        </c:spPr>
      </c:pivotFmt>
    </c:pivotFmts>
    <c:plotArea>
      <c:layout/>
      <c:barChart>
        <c:barDir val="bar"/>
        <c:grouping val="clustered"/>
        <c:varyColors val="0"/>
        <c:ser>
          <c:idx val="0"/>
          <c:order val="0"/>
          <c:tx>
            <c:strRef>
              <c:f>'Time and Resources'!$D$18</c:f>
              <c:strCache>
                <c:ptCount val="1"/>
                <c:pt idx="0">
                  <c:v>Total</c:v>
                </c:pt>
              </c:strCache>
            </c:strRef>
          </c:tx>
          <c:spPr>
            <a:solidFill>
              <a:schemeClr val="accent1"/>
            </a:solidFill>
            <a:ln w="19050">
              <a:solidFill>
                <a:schemeClr val="lt1"/>
              </a:solidFill>
            </a:ln>
            <a:effectLst/>
          </c:spPr>
          <c:invertIfNegative val="0"/>
          <c:dPt>
            <c:idx val="0"/>
            <c:invertIfNegative val="0"/>
            <c:bubble3D val="0"/>
            <c:spPr>
              <a:solidFill>
                <a:schemeClr val="accent5"/>
              </a:solidFill>
              <a:ln w="19050">
                <a:solidFill>
                  <a:schemeClr val="lt1"/>
                </a:solidFill>
              </a:ln>
              <a:effectLst/>
            </c:spPr>
            <c:extLst>
              <c:ext xmlns:c16="http://schemas.microsoft.com/office/drawing/2014/chart" uri="{C3380CC4-5D6E-409C-BE32-E72D297353CC}">
                <c16:uniqueId val="{00000001-7887-4BBD-B1C0-01BBA6806525}"/>
              </c:ext>
            </c:extLst>
          </c:dPt>
          <c:dPt>
            <c:idx val="1"/>
            <c:invertIfNegative val="0"/>
            <c:bubble3D val="0"/>
            <c:spPr>
              <a:solidFill>
                <a:schemeClr val="accent3"/>
              </a:solidFill>
              <a:ln w="19050">
                <a:solidFill>
                  <a:schemeClr val="lt1"/>
                </a:solidFill>
              </a:ln>
              <a:effectLst/>
            </c:spPr>
            <c:extLst>
              <c:ext xmlns:c16="http://schemas.microsoft.com/office/drawing/2014/chart" uri="{C3380CC4-5D6E-409C-BE32-E72D297353CC}">
                <c16:uniqueId val="{00000003-7887-4BBD-B1C0-01BBA6806525}"/>
              </c:ext>
            </c:extLst>
          </c:dPt>
          <c:dPt>
            <c:idx val="2"/>
            <c:invertIfNegative val="0"/>
            <c:bubble3D val="0"/>
            <c:spPr>
              <a:solidFill>
                <a:schemeClr val="accent4"/>
              </a:solidFill>
              <a:ln w="19050">
                <a:solidFill>
                  <a:schemeClr val="lt1"/>
                </a:solidFill>
              </a:ln>
              <a:effectLst/>
            </c:spPr>
            <c:extLst>
              <c:ext xmlns:c16="http://schemas.microsoft.com/office/drawing/2014/chart" uri="{C3380CC4-5D6E-409C-BE32-E72D297353CC}">
                <c16:uniqueId val="{00000005-7887-4BBD-B1C0-01BBA6806525}"/>
              </c:ext>
            </c:extLst>
          </c:dPt>
          <c:dPt>
            <c:idx val="3"/>
            <c:invertIfNegative val="0"/>
            <c:bubble3D val="0"/>
            <c:spPr>
              <a:solidFill>
                <a:schemeClr val="accent2"/>
              </a:solidFill>
              <a:ln w="19050">
                <a:solidFill>
                  <a:schemeClr val="lt1"/>
                </a:solidFill>
              </a:ln>
              <a:effectLst/>
            </c:spPr>
            <c:extLst>
              <c:ext xmlns:c16="http://schemas.microsoft.com/office/drawing/2014/chart" uri="{C3380CC4-5D6E-409C-BE32-E72D297353CC}">
                <c16:uniqueId val="{00000007-7887-4BBD-B1C0-01BBA6806525}"/>
              </c:ext>
            </c:extLst>
          </c:dPt>
          <c:dPt>
            <c:idx val="4"/>
            <c:invertIfNegative val="0"/>
            <c:bubble3D val="0"/>
            <c:spPr>
              <a:solidFill>
                <a:schemeClr val="accent6"/>
              </a:solidFill>
              <a:ln w="19050">
                <a:solidFill>
                  <a:schemeClr val="lt1"/>
                </a:solidFill>
              </a:ln>
              <a:effectLst/>
            </c:spPr>
            <c:extLst>
              <c:ext xmlns:c16="http://schemas.microsoft.com/office/drawing/2014/chart" uri="{C3380CC4-5D6E-409C-BE32-E72D297353CC}">
                <c16:uniqueId val="{00000009-7887-4BBD-B1C0-01BBA6806525}"/>
              </c:ext>
            </c:extLst>
          </c:dPt>
          <c:dPt>
            <c:idx val="5"/>
            <c:invertIfNegative val="0"/>
            <c:bubble3D val="0"/>
            <c:extLst>
              <c:ext xmlns:c16="http://schemas.microsoft.com/office/drawing/2014/chart" uri="{C3380CC4-5D6E-409C-BE32-E72D297353CC}">
                <c16:uniqueId val="{00000011-6399-4A40-99E6-A636E178F229}"/>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'Time and Resources'!$C$19:$C$23</c:f>
              <c:strCache>
                <c:ptCount val="5"/>
                <c:pt idx="0">
                  <c:v>5</c:v>
                </c:pt>
                <c:pt idx="1">
                  <c:v>4</c:v>
                </c:pt>
                <c:pt idx="2">
                  <c:v>3</c:v>
                </c:pt>
                <c:pt idx="3">
                  <c:v>2</c:v>
                </c:pt>
                <c:pt idx="4">
                  <c:v>1</c:v>
                </c:pt>
              </c:strCache>
            </c:strRef>
          </c:cat>
          <c:val>
            <c:numRef>
              <c:f>'Time and Resources'!$D$19:$D$23</c:f>
              <c:numCache>
                <c:formatCode>0%</c:formatCode>
                <c:ptCount val="5"/>
                <c:pt idx="0">
                  <c:v>0.30499999999999999</c:v>
                </c:pt>
                <c:pt idx="1">
                  <c:v>0.43</c:v>
                </c:pt>
                <c:pt idx="2">
                  <c:v>0.1</c:v>
                </c:pt>
                <c:pt idx="3">
                  <c:v>0.125</c:v>
                </c:pt>
                <c:pt idx="4">
                  <c:v>0.04</c:v>
                </c:pt>
              </c:numCache>
            </c:numRef>
          </c:val>
          <c:extLst>
            <c:ext xmlns:c16="http://schemas.microsoft.com/office/drawing/2014/chart" uri="{C3380CC4-5D6E-409C-BE32-E72D297353CC}">
              <c16:uniqueId val="{0000000A-5FE8-44E9-B5D9-01A7B75C0B4B}"/>
            </c:ext>
          </c:extLst>
        </c:ser>
        <c:dLbls>
          <c:showLegendKey val="0"/>
          <c:showVal val="0"/>
          <c:showCatName val="0"/>
          <c:showSerName val="0"/>
          <c:showPercent val="0"/>
          <c:showBubbleSize val="0"/>
        </c:dLbls>
        <c:gapWidth val="100"/>
        <c:axId val="995021264"/>
        <c:axId val="995024504"/>
      </c:barChart>
      <c:valAx>
        <c:axId val="995024504"/>
        <c:scaling>
          <c:orientation val="minMax"/>
        </c:scaling>
        <c:delete val="1"/>
        <c:axPos val="t"/>
        <c:majorGridlines>
          <c:spPr>
            <a:ln w="9525" cap="flat" cmpd="sng" algn="ctr">
              <a:solidFill>
                <a:schemeClr val="tx1">
                  <a:lumMod val="15000"/>
                  <a:lumOff val="85000"/>
                </a:schemeClr>
              </a:solidFill>
              <a:round/>
            </a:ln>
            <a:effectLst/>
          </c:spPr>
        </c:majorGridlines>
        <c:numFmt formatCode="0%" sourceLinked="1"/>
        <c:majorTickMark val="out"/>
        <c:minorTickMark val="none"/>
        <c:tickLblPos val="nextTo"/>
        <c:crossAx val="995021264"/>
        <c:crosses val="autoZero"/>
        <c:crossBetween val="between"/>
      </c:valAx>
      <c:catAx>
        <c:axId val="995021264"/>
        <c:scaling>
          <c:orientation val="maxMin"/>
        </c:scaling>
        <c:delete val="1"/>
        <c:axPos val="l"/>
        <c:numFmt formatCode="General" sourceLinked="1"/>
        <c:majorTickMark val="out"/>
        <c:minorTickMark val="none"/>
        <c:tickLblPos val="nextTo"/>
        <c:crossAx val="995024504"/>
        <c:crosses val="autoZero"/>
        <c:auto val="1"/>
        <c:lblAlgn val="ctr"/>
        <c:lblOffset val="100"/>
        <c:noMultiLvlLbl val="0"/>
      </c:catAx>
      <c:spPr>
        <a:noFill/>
        <a:ln>
          <a:noFill/>
        </a:ln>
        <a:effectLst/>
      </c:spPr>
    </c:plotArea>
    <c:plotVisOnly val="1"/>
    <c:dispBlanksAs val="gap"/>
    <c:showDLblsOverMax val="0"/>
    <c:extLst/>
  </c:chart>
  <c:spPr>
    <a:solidFill>
      <a:schemeClr val="accent1">
        <a:lumMod val="20000"/>
        <a:lumOff val="80000"/>
      </a:schemeClr>
    </a:solidFill>
    <a:ln w="19050" cap="flat" cmpd="sng" algn="ctr">
      <a:solidFill>
        <a:schemeClr val="accent5"/>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Lst>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[EXCEL-ISEF-EAB-Faculty-Morale-Diagnostic-Survey-Analysis-Tool.xlsx]Time and Resources!PivotTable3</c:name>
    <c:fmtId val="4"/>
  </c:pivotSource>
  <c:chart>
    <c:autoTitleDeleted val="1"/>
    <c:pivotFmts>
      <c:pivotFmt>
        <c:idx val="0"/>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w="19050">
            <a:solidFill>
              <a:schemeClr val="lt1"/>
            </a:solidFill>
          </a:ln>
          <a:effectLst/>
        </c:spPr>
      </c:pivotFmt>
      <c:pivotFmt>
        <c:idx val="3"/>
        <c:spPr>
          <a:solidFill>
            <a:schemeClr val="accent1"/>
          </a:solidFill>
          <a:ln w="19050">
            <a:solidFill>
              <a:schemeClr val="lt1"/>
            </a:solidFill>
          </a:ln>
          <a:effectLst/>
        </c:spPr>
      </c:pivotFmt>
      <c:pivotFmt>
        <c:idx val="4"/>
        <c:spPr>
          <a:solidFill>
            <a:schemeClr val="accent1"/>
          </a:solidFill>
          <a:ln w="19050">
            <a:solidFill>
              <a:schemeClr val="lt1"/>
            </a:solidFill>
          </a:ln>
          <a:effectLst/>
        </c:spPr>
      </c:pivotFmt>
      <c:pivotFmt>
        <c:idx val="5"/>
        <c:spPr>
          <a:solidFill>
            <a:schemeClr val="accent1"/>
          </a:solidFill>
          <a:ln w="19050">
            <a:solidFill>
              <a:schemeClr val="lt1"/>
            </a:solidFill>
          </a:ln>
          <a:effectLst/>
        </c:spPr>
      </c:pivotFmt>
      <c:pivotFmt>
        <c:idx val="6"/>
        <c:spPr>
          <a:solidFill>
            <a:schemeClr val="accent1"/>
          </a:solidFill>
          <a:ln w="19050">
            <a:solidFill>
              <a:schemeClr val="lt1"/>
            </a:solidFill>
          </a:ln>
          <a:effectLst/>
        </c:spPr>
      </c:pivotFmt>
      <c:pivotFmt>
        <c:idx val="7"/>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1"/>
          </a:solidFill>
          <a:ln w="19050">
            <a:solidFill>
              <a:schemeClr val="lt1"/>
            </a:solidFill>
          </a:ln>
          <a:effectLst/>
        </c:spPr>
      </c:pivotFmt>
      <c:pivotFmt>
        <c:idx val="9"/>
        <c:spPr>
          <a:solidFill>
            <a:schemeClr val="accent1"/>
          </a:solidFill>
          <a:ln w="19050">
            <a:solidFill>
              <a:schemeClr val="lt1"/>
            </a:solidFill>
          </a:ln>
          <a:effectLst/>
        </c:spPr>
      </c:pivotFmt>
      <c:pivotFmt>
        <c:idx val="10"/>
        <c:spPr>
          <a:solidFill>
            <a:schemeClr val="accent1"/>
          </a:solidFill>
          <a:ln w="19050">
            <a:solidFill>
              <a:schemeClr val="lt1"/>
            </a:solidFill>
          </a:ln>
          <a:effectLst/>
        </c:spPr>
      </c:pivotFmt>
      <c:pivotFmt>
        <c:idx val="11"/>
        <c:spPr>
          <a:solidFill>
            <a:schemeClr val="accent1"/>
          </a:solidFill>
          <a:ln w="19050">
            <a:solidFill>
              <a:schemeClr val="lt1"/>
            </a:solidFill>
          </a:ln>
          <a:effectLst/>
        </c:spPr>
      </c:pivotFmt>
      <c:pivotFmt>
        <c:idx val="12"/>
        <c:spPr>
          <a:solidFill>
            <a:schemeClr val="accent1"/>
          </a:solidFill>
          <a:ln w="19050">
            <a:solidFill>
              <a:schemeClr val="lt1"/>
            </a:solidFill>
          </a:ln>
          <a:effectLst/>
        </c:spPr>
      </c:pivotFmt>
      <c:pivotFmt>
        <c:idx val="13"/>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4"/>
        <c:spPr>
          <a:solidFill>
            <a:schemeClr val="accent1"/>
          </a:solidFill>
          <a:ln w="19050">
            <a:solidFill>
              <a:schemeClr val="lt1"/>
            </a:solidFill>
          </a:ln>
          <a:effectLst/>
        </c:spPr>
      </c:pivotFmt>
      <c:pivotFmt>
        <c:idx val="15"/>
        <c:spPr>
          <a:solidFill>
            <a:schemeClr val="accent2"/>
          </a:solidFill>
          <a:ln w="19050">
            <a:solidFill>
              <a:schemeClr val="lt1"/>
            </a:solidFill>
          </a:ln>
          <a:effectLst/>
        </c:spPr>
      </c:pivotFmt>
      <c:pivotFmt>
        <c:idx val="16"/>
        <c:spPr>
          <a:solidFill>
            <a:schemeClr val="accent3"/>
          </a:solidFill>
          <a:ln w="19050">
            <a:solidFill>
              <a:schemeClr val="lt1"/>
            </a:solidFill>
          </a:ln>
          <a:effectLst/>
        </c:spPr>
      </c:pivotFmt>
      <c:pivotFmt>
        <c:idx val="17"/>
        <c:spPr>
          <a:solidFill>
            <a:schemeClr val="accent4"/>
          </a:solidFill>
          <a:ln w="19050">
            <a:solidFill>
              <a:schemeClr val="lt1"/>
            </a:solidFill>
          </a:ln>
          <a:effectLst/>
        </c:spPr>
      </c:pivotFmt>
      <c:pivotFmt>
        <c:idx val="18"/>
        <c:spPr>
          <a:solidFill>
            <a:schemeClr val="accent5"/>
          </a:solidFill>
          <a:ln w="19050">
            <a:solidFill>
              <a:schemeClr val="lt1"/>
            </a:solidFill>
          </a:ln>
          <a:effectLst/>
        </c:spPr>
      </c:pivotFmt>
      <c:pivotFmt>
        <c:idx val="19"/>
        <c:spPr>
          <a:solidFill>
            <a:schemeClr val="accent1"/>
          </a:solidFill>
          <a:ln w="19050">
            <a:solidFill>
              <a:schemeClr val="lt1"/>
            </a:solidFill>
          </a:ln>
          <a:effectLst/>
        </c:spPr>
      </c:pivotFmt>
      <c:pivotFmt>
        <c:idx val="20"/>
        <c:spPr>
          <a:solidFill>
            <a:schemeClr val="accent1"/>
          </a:solidFill>
          <a:ln w="19050">
            <a:solidFill>
              <a:schemeClr val="lt1"/>
            </a:solidFill>
          </a:ln>
          <a:effectLst/>
        </c:spPr>
      </c:pivotFmt>
      <c:pivotFmt>
        <c:idx val="21"/>
        <c:spPr>
          <a:solidFill>
            <a:schemeClr val="accent1"/>
          </a:solidFill>
          <a:ln w="19050">
            <a:solidFill>
              <a:schemeClr val="lt1"/>
            </a:solidFill>
          </a:ln>
          <a:effectLst/>
        </c:spPr>
      </c:pivotFmt>
      <c:pivotFmt>
        <c:idx val="22"/>
        <c:spPr>
          <a:solidFill>
            <a:schemeClr val="accent1"/>
          </a:solidFill>
          <a:ln w="19050">
            <a:solidFill>
              <a:schemeClr val="lt1"/>
            </a:solidFill>
          </a:ln>
          <a:effectLst/>
        </c:spPr>
      </c:pivotFmt>
      <c:pivotFmt>
        <c:idx val="23"/>
        <c:spPr>
          <a:solidFill>
            <a:schemeClr val="accent1"/>
          </a:solidFill>
          <a:ln w="19050">
            <a:solidFill>
              <a:schemeClr val="lt1"/>
            </a:solidFill>
          </a:ln>
          <a:effectLst/>
        </c:spPr>
      </c:pivotFmt>
      <c:pivotFmt>
        <c:idx val="24"/>
        <c:spPr>
          <a:solidFill>
            <a:schemeClr val="accent1"/>
          </a:solidFill>
          <a:ln w="19050">
            <a:solidFill>
              <a:schemeClr val="lt1"/>
            </a:solidFill>
          </a:ln>
          <a:effectLst/>
        </c:spPr>
      </c:pivotFmt>
      <c:pivotFmt>
        <c:idx val="25"/>
        <c:spPr>
          <a:solidFill>
            <a:schemeClr val="accent4"/>
          </a:solidFill>
          <a:ln w="19050">
            <a:solidFill>
              <a:schemeClr val="lt1"/>
            </a:solidFill>
          </a:ln>
          <a:effectLst/>
        </c:spPr>
      </c:pivotFmt>
      <c:pivotFmt>
        <c:idx val="26"/>
        <c:spPr>
          <a:solidFill>
            <a:schemeClr val="accent3"/>
          </a:solidFill>
          <a:ln w="19050">
            <a:solidFill>
              <a:schemeClr val="lt1"/>
            </a:solidFill>
          </a:ln>
          <a:effectLst/>
        </c:spPr>
      </c:pivotFmt>
      <c:pivotFmt>
        <c:idx val="27"/>
        <c:spPr>
          <a:solidFill>
            <a:schemeClr val="accent6"/>
          </a:solidFill>
          <a:ln w="19050">
            <a:solidFill>
              <a:schemeClr val="lt1"/>
            </a:solidFill>
          </a:ln>
          <a:effectLst/>
        </c:spPr>
      </c:pivotFmt>
      <c:pivotFmt>
        <c:idx val="28"/>
        <c:spPr>
          <a:solidFill>
            <a:schemeClr val="accent5"/>
          </a:solidFill>
          <a:ln w="19050">
            <a:solidFill>
              <a:schemeClr val="lt1"/>
            </a:solidFill>
          </a:ln>
          <a:effectLst/>
        </c:spPr>
      </c:pivotFmt>
      <c:pivotFmt>
        <c:idx val="29"/>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0"/>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1"/>
        <c:spPr>
          <a:solidFill>
            <a:schemeClr val="accent1"/>
          </a:solidFill>
          <a:ln w="19050">
            <a:solidFill>
              <a:schemeClr val="lt1"/>
            </a:solidFill>
          </a:ln>
          <a:effectLst/>
        </c:spPr>
        <c:marker>
          <c:symbol val="none"/>
        </c:marker>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32"/>
        <c:spPr>
          <a:solidFill>
            <a:schemeClr val="accent1"/>
          </a:solidFill>
          <a:ln w="19050">
            <a:solidFill>
              <a:schemeClr val="lt1"/>
            </a:solidFill>
          </a:ln>
          <a:effectLst/>
        </c:spPr>
        <c:marker>
          <c:symbol val="none"/>
        </c:marker>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33"/>
        <c:spPr>
          <a:solidFill>
            <a:schemeClr val="accent1"/>
          </a:solidFill>
          <a:ln w="19050">
            <a:solidFill>
              <a:schemeClr val="lt1"/>
            </a:solidFill>
          </a:ln>
          <a:effectLst/>
        </c:spPr>
        <c:marker>
          <c:symbol val="none"/>
        </c:marker>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34"/>
        <c:spPr>
          <a:solidFill>
            <a:schemeClr val="accent1"/>
          </a:solidFill>
          <a:ln w="19050">
            <a:solidFill>
              <a:schemeClr val="lt1"/>
            </a:solidFill>
          </a:ln>
          <a:effectLst/>
        </c:spPr>
        <c:marker>
          <c:symbol val="none"/>
        </c:marker>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35"/>
        <c:spPr>
          <a:solidFill>
            <a:schemeClr val="accent1"/>
          </a:solidFill>
          <a:ln w="19050">
            <a:solidFill>
              <a:schemeClr val="lt1"/>
            </a:solidFill>
          </a:ln>
          <a:effectLst/>
        </c:spPr>
      </c:pivotFmt>
      <c:pivotFmt>
        <c:idx val="36"/>
        <c:spPr>
          <a:solidFill>
            <a:schemeClr val="accent6"/>
          </a:solidFill>
          <a:ln w="19050">
            <a:solidFill>
              <a:schemeClr val="lt1"/>
            </a:solidFill>
          </a:ln>
          <a:effectLst/>
        </c:spPr>
      </c:pivotFmt>
      <c:pivotFmt>
        <c:idx val="37"/>
        <c:spPr>
          <a:solidFill>
            <a:schemeClr val="accent2"/>
          </a:solidFill>
          <a:ln w="19050">
            <a:solidFill>
              <a:schemeClr val="lt1"/>
            </a:solidFill>
          </a:ln>
          <a:effectLst/>
        </c:spPr>
      </c:pivotFmt>
      <c:pivotFmt>
        <c:idx val="38"/>
        <c:spPr>
          <a:solidFill>
            <a:schemeClr val="accent4"/>
          </a:solidFill>
          <a:ln w="19050">
            <a:solidFill>
              <a:schemeClr val="lt1"/>
            </a:solidFill>
          </a:ln>
          <a:effectLst/>
        </c:spPr>
      </c:pivotFmt>
      <c:pivotFmt>
        <c:idx val="39"/>
        <c:spPr>
          <a:solidFill>
            <a:schemeClr val="accent3"/>
          </a:solidFill>
          <a:ln w="19050">
            <a:solidFill>
              <a:schemeClr val="lt1"/>
            </a:solidFill>
          </a:ln>
          <a:effectLst/>
        </c:spPr>
      </c:pivotFmt>
      <c:pivotFmt>
        <c:idx val="40"/>
        <c:spPr>
          <a:solidFill>
            <a:schemeClr val="accent5"/>
          </a:solidFill>
          <a:ln w="19050">
            <a:solidFill>
              <a:schemeClr val="lt1"/>
            </a:solidFill>
          </a:ln>
          <a:effectLst/>
        </c:spPr>
      </c:pivotFmt>
      <c:pivotFmt>
        <c:idx val="41"/>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2"/>
        <c:spPr>
          <a:solidFill>
            <a:schemeClr val="accent5"/>
          </a:solidFill>
          <a:ln w="19050">
            <a:solidFill>
              <a:schemeClr val="lt1"/>
            </a:solidFill>
          </a:ln>
          <a:effectLst/>
        </c:spPr>
      </c:pivotFmt>
      <c:pivotFmt>
        <c:idx val="43"/>
        <c:spPr>
          <a:solidFill>
            <a:schemeClr val="accent3"/>
          </a:solidFill>
          <a:ln w="19050">
            <a:solidFill>
              <a:schemeClr val="lt1"/>
            </a:solidFill>
          </a:ln>
          <a:effectLst/>
        </c:spPr>
      </c:pivotFmt>
      <c:pivotFmt>
        <c:idx val="44"/>
        <c:spPr>
          <a:solidFill>
            <a:schemeClr val="accent4"/>
          </a:solidFill>
          <a:ln w="19050">
            <a:solidFill>
              <a:schemeClr val="lt1"/>
            </a:solidFill>
          </a:ln>
          <a:effectLst/>
        </c:spPr>
      </c:pivotFmt>
      <c:pivotFmt>
        <c:idx val="45"/>
        <c:spPr>
          <a:solidFill>
            <a:schemeClr val="accent2"/>
          </a:solidFill>
          <a:ln w="19050">
            <a:solidFill>
              <a:schemeClr val="lt1"/>
            </a:solidFill>
          </a:ln>
          <a:effectLst/>
        </c:spPr>
      </c:pivotFmt>
      <c:pivotFmt>
        <c:idx val="46"/>
        <c:spPr>
          <a:solidFill>
            <a:schemeClr val="accent6"/>
          </a:solidFill>
          <a:ln w="19050">
            <a:solidFill>
              <a:schemeClr val="lt1"/>
            </a:solidFill>
          </a:ln>
          <a:effectLst/>
        </c:spPr>
      </c:pivotFmt>
    </c:pivotFmts>
    <c:plotArea>
      <c:layout/>
      <c:barChart>
        <c:barDir val="bar"/>
        <c:grouping val="clustered"/>
        <c:varyColors val="0"/>
        <c:ser>
          <c:idx val="0"/>
          <c:order val="0"/>
          <c:tx>
            <c:strRef>
              <c:f>'Time and Resources'!$D$30</c:f>
              <c:strCache>
                <c:ptCount val="1"/>
                <c:pt idx="0">
                  <c:v>Total</c:v>
                </c:pt>
              </c:strCache>
            </c:strRef>
          </c:tx>
          <c:spPr>
            <a:solidFill>
              <a:schemeClr val="accent1"/>
            </a:solidFill>
            <a:ln w="19050">
              <a:solidFill>
                <a:schemeClr val="lt1"/>
              </a:solidFill>
            </a:ln>
            <a:effectLst/>
          </c:spPr>
          <c:invertIfNegative val="0"/>
          <c:dPt>
            <c:idx val="0"/>
            <c:invertIfNegative val="0"/>
            <c:bubble3D val="0"/>
            <c:spPr>
              <a:solidFill>
                <a:schemeClr val="accent5"/>
              </a:solidFill>
              <a:ln w="19050">
                <a:solidFill>
                  <a:schemeClr val="lt1"/>
                </a:solidFill>
              </a:ln>
              <a:effectLst/>
            </c:spPr>
            <c:extLst>
              <c:ext xmlns:c16="http://schemas.microsoft.com/office/drawing/2014/chart" uri="{C3380CC4-5D6E-409C-BE32-E72D297353CC}">
                <c16:uniqueId val="{00000001-7887-4BBD-B1C0-01BBA6806525}"/>
              </c:ext>
            </c:extLst>
          </c:dPt>
          <c:dPt>
            <c:idx val="1"/>
            <c:invertIfNegative val="0"/>
            <c:bubble3D val="0"/>
            <c:spPr>
              <a:solidFill>
                <a:schemeClr val="accent3"/>
              </a:solidFill>
              <a:ln w="19050">
                <a:solidFill>
                  <a:schemeClr val="lt1"/>
                </a:solidFill>
              </a:ln>
              <a:effectLst/>
            </c:spPr>
            <c:extLst>
              <c:ext xmlns:c16="http://schemas.microsoft.com/office/drawing/2014/chart" uri="{C3380CC4-5D6E-409C-BE32-E72D297353CC}">
                <c16:uniqueId val="{00000003-7887-4BBD-B1C0-01BBA6806525}"/>
              </c:ext>
            </c:extLst>
          </c:dPt>
          <c:dPt>
            <c:idx val="2"/>
            <c:invertIfNegative val="0"/>
            <c:bubble3D val="0"/>
            <c:spPr>
              <a:solidFill>
                <a:schemeClr val="accent4"/>
              </a:solidFill>
              <a:ln w="19050">
                <a:solidFill>
                  <a:schemeClr val="lt1"/>
                </a:solidFill>
              </a:ln>
              <a:effectLst/>
            </c:spPr>
            <c:extLst>
              <c:ext xmlns:c16="http://schemas.microsoft.com/office/drawing/2014/chart" uri="{C3380CC4-5D6E-409C-BE32-E72D297353CC}">
                <c16:uniqueId val="{00000005-7887-4BBD-B1C0-01BBA6806525}"/>
              </c:ext>
            </c:extLst>
          </c:dPt>
          <c:dPt>
            <c:idx val="3"/>
            <c:invertIfNegative val="0"/>
            <c:bubble3D val="0"/>
            <c:spPr>
              <a:solidFill>
                <a:schemeClr val="accent2"/>
              </a:solidFill>
              <a:ln w="19050">
                <a:solidFill>
                  <a:schemeClr val="lt1"/>
                </a:solidFill>
              </a:ln>
              <a:effectLst/>
            </c:spPr>
            <c:extLst>
              <c:ext xmlns:c16="http://schemas.microsoft.com/office/drawing/2014/chart" uri="{C3380CC4-5D6E-409C-BE32-E72D297353CC}">
                <c16:uniqueId val="{00000007-7887-4BBD-B1C0-01BBA6806525}"/>
              </c:ext>
            </c:extLst>
          </c:dPt>
          <c:dPt>
            <c:idx val="4"/>
            <c:invertIfNegative val="0"/>
            <c:bubble3D val="0"/>
            <c:spPr>
              <a:solidFill>
                <a:schemeClr val="accent6"/>
              </a:solidFill>
              <a:ln w="19050">
                <a:solidFill>
                  <a:schemeClr val="lt1"/>
                </a:solidFill>
              </a:ln>
              <a:effectLst/>
            </c:spPr>
            <c:extLst>
              <c:ext xmlns:c16="http://schemas.microsoft.com/office/drawing/2014/chart" uri="{C3380CC4-5D6E-409C-BE32-E72D297353CC}">
                <c16:uniqueId val="{00000009-7887-4BBD-B1C0-01BBA6806525}"/>
              </c:ext>
            </c:extLst>
          </c:dPt>
          <c:dPt>
            <c:idx val="5"/>
            <c:invertIfNegative val="0"/>
            <c:bubble3D val="0"/>
            <c:extLst>
              <c:ext xmlns:c16="http://schemas.microsoft.com/office/drawing/2014/chart" uri="{C3380CC4-5D6E-409C-BE32-E72D297353CC}">
                <c16:uniqueId val="{00000011-6399-4A40-99E6-A636E178F229}"/>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'Time and Resources'!$C$31:$C$35</c:f>
              <c:strCache>
                <c:ptCount val="5"/>
                <c:pt idx="0">
                  <c:v>5</c:v>
                </c:pt>
                <c:pt idx="1">
                  <c:v>4</c:v>
                </c:pt>
                <c:pt idx="2">
                  <c:v>3</c:v>
                </c:pt>
                <c:pt idx="3">
                  <c:v>2</c:v>
                </c:pt>
                <c:pt idx="4">
                  <c:v>1</c:v>
                </c:pt>
              </c:strCache>
            </c:strRef>
          </c:cat>
          <c:val>
            <c:numRef>
              <c:f>'Time and Resources'!$D$31:$D$35</c:f>
              <c:numCache>
                <c:formatCode>0%</c:formatCode>
                <c:ptCount val="5"/>
                <c:pt idx="0">
                  <c:v>0.155</c:v>
                </c:pt>
                <c:pt idx="1">
                  <c:v>0.32</c:v>
                </c:pt>
                <c:pt idx="2">
                  <c:v>0.19</c:v>
                </c:pt>
                <c:pt idx="3">
                  <c:v>0.245</c:v>
                </c:pt>
                <c:pt idx="4">
                  <c:v>0.09</c:v>
                </c:pt>
              </c:numCache>
            </c:numRef>
          </c:val>
          <c:extLst>
            <c:ext xmlns:c16="http://schemas.microsoft.com/office/drawing/2014/chart" uri="{C3380CC4-5D6E-409C-BE32-E72D297353CC}">
              <c16:uniqueId val="{0000000A-5FE8-44E9-B5D9-01A7B75C0B4B}"/>
            </c:ext>
          </c:extLst>
        </c:ser>
        <c:dLbls>
          <c:showLegendKey val="0"/>
          <c:showVal val="0"/>
          <c:showCatName val="0"/>
          <c:showSerName val="0"/>
          <c:showPercent val="0"/>
          <c:showBubbleSize val="0"/>
        </c:dLbls>
        <c:gapWidth val="100"/>
        <c:axId val="995021264"/>
        <c:axId val="995024504"/>
      </c:barChart>
      <c:valAx>
        <c:axId val="995024504"/>
        <c:scaling>
          <c:orientation val="minMax"/>
        </c:scaling>
        <c:delete val="1"/>
        <c:axPos val="t"/>
        <c:majorGridlines>
          <c:spPr>
            <a:ln w="9525" cap="flat" cmpd="sng" algn="ctr">
              <a:solidFill>
                <a:schemeClr val="tx1">
                  <a:lumMod val="15000"/>
                  <a:lumOff val="85000"/>
                </a:schemeClr>
              </a:solidFill>
              <a:round/>
            </a:ln>
            <a:effectLst/>
          </c:spPr>
        </c:majorGridlines>
        <c:numFmt formatCode="0%" sourceLinked="1"/>
        <c:majorTickMark val="out"/>
        <c:minorTickMark val="none"/>
        <c:tickLblPos val="nextTo"/>
        <c:crossAx val="995021264"/>
        <c:crosses val="autoZero"/>
        <c:crossBetween val="between"/>
      </c:valAx>
      <c:catAx>
        <c:axId val="995021264"/>
        <c:scaling>
          <c:orientation val="maxMin"/>
        </c:scaling>
        <c:delete val="1"/>
        <c:axPos val="l"/>
        <c:numFmt formatCode="General" sourceLinked="1"/>
        <c:majorTickMark val="out"/>
        <c:minorTickMark val="none"/>
        <c:tickLblPos val="nextTo"/>
        <c:crossAx val="995024504"/>
        <c:crosses val="autoZero"/>
        <c:auto val="1"/>
        <c:lblAlgn val="ctr"/>
        <c:lblOffset val="100"/>
        <c:noMultiLvlLbl val="0"/>
      </c:catAx>
      <c:spPr>
        <a:noFill/>
        <a:ln>
          <a:noFill/>
        </a:ln>
        <a:effectLst/>
      </c:spPr>
    </c:plotArea>
    <c:plotVisOnly val="1"/>
    <c:dispBlanksAs val="gap"/>
    <c:showDLblsOverMax val="0"/>
    <c:extLst/>
  </c:chart>
  <c:spPr>
    <a:solidFill>
      <a:schemeClr val="accent1">
        <a:lumMod val="20000"/>
        <a:lumOff val="80000"/>
      </a:schemeClr>
    </a:solidFill>
    <a:ln w="19050" cap="flat" cmpd="sng" algn="ctr">
      <a:solidFill>
        <a:schemeClr val="accent5"/>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Lst>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[EXCEL-ISEF-EAB-Faculty-Morale-Diagnostic-Survey-Analysis-Tool.xlsx]Leadership Trust and Values!PivotTable2</c:name>
    <c:fmtId val="2"/>
  </c:pivotSource>
  <c:chart>
    <c:autoTitleDeleted val="1"/>
    <c:pivotFmts>
      <c:pivotFmt>
        <c:idx val="0"/>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w="19050">
            <a:solidFill>
              <a:schemeClr val="lt1"/>
            </a:solidFill>
          </a:ln>
          <a:effectLst/>
        </c:spPr>
      </c:pivotFmt>
      <c:pivotFmt>
        <c:idx val="3"/>
        <c:spPr>
          <a:solidFill>
            <a:schemeClr val="accent1"/>
          </a:solidFill>
          <a:ln w="19050">
            <a:solidFill>
              <a:schemeClr val="lt1"/>
            </a:solidFill>
          </a:ln>
          <a:effectLst/>
        </c:spPr>
      </c:pivotFmt>
      <c:pivotFmt>
        <c:idx val="4"/>
        <c:spPr>
          <a:solidFill>
            <a:schemeClr val="accent1"/>
          </a:solidFill>
          <a:ln w="19050">
            <a:solidFill>
              <a:schemeClr val="lt1"/>
            </a:solidFill>
          </a:ln>
          <a:effectLst/>
        </c:spPr>
      </c:pivotFmt>
      <c:pivotFmt>
        <c:idx val="5"/>
        <c:spPr>
          <a:solidFill>
            <a:schemeClr val="accent1"/>
          </a:solidFill>
          <a:ln w="19050">
            <a:solidFill>
              <a:schemeClr val="lt1"/>
            </a:solidFill>
          </a:ln>
          <a:effectLst/>
        </c:spPr>
      </c:pivotFmt>
      <c:pivotFmt>
        <c:idx val="6"/>
        <c:spPr>
          <a:solidFill>
            <a:schemeClr val="accent1"/>
          </a:solidFill>
          <a:ln w="19050">
            <a:solidFill>
              <a:schemeClr val="lt1"/>
            </a:solidFill>
          </a:ln>
          <a:effectLst/>
        </c:spPr>
      </c:pivotFmt>
      <c:pivotFmt>
        <c:idx val="7"/>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1"/>
          </a:solidFill>
          <a:ln w="19050">
            <a:solidFill>
              <a:schemeClr val="lt1"/>
            </a:solidFill>
          </a:ln>
          <a:effectLst/>
        </c:spPr>
      </c:pivotFmt>
      <c:pivotFmt>
        <c:idx val="9"/>
        <c:spPr>
          <a:solidFill>
            <a:schemeClr val="accent1"/>
          </a:solidFill>
          <a:ln w="19050">
            <a:solidFill>
              <a:schemeClr val="lt1"/>
            </a:solidFill>
          </a:ln>
          <a:effectLst/>
        </c:spPr>
      </c:pivotFmt>
      <c:pivotFmt>
        <c:idx val="10"/>
        <c:spPr>
          <a:solidFill>
            <a:schemeClr val="accent1"/>
          </a:solidFill>
          <a:ln w="19050">
            <a:solidFill>
              <a:schemeClr val="lt1"/>
            </a:solidFill>
          </a:ln>
          <a:effectLst/>
        </c:spPr>
      </c:pivotFmt>
      <c:pivotFmt>
        <c:idx val="11"/>
        <c:spPr>
          <a:solidFill>
            <a:schemeClr val="accent1"/>
          </a:solidFill>
          <a:ln w="19050">
            <a:solidFill>
              <a:schemeClr val="lt1"/>
            </a:solidFill>
          </a:ln>
          <a:effectLst/>
        </c:spPr>
      </c:pivotFmt>
      <c:pivotFmt>
        <c:idx val="12"/>
        <c:spPr>
          <a:solidFill>
            <a:schemeClr val="accent1"/>
          </a:solidFill>
          <a:ln w="19050">
            <a:solidFill>
              <a:schemeClr val="lt1"/>
            </a:solidFill>
          </a:ln>
          <a:effectLst/>
        </c:spPr>
      </c:pivotFmt>
      <c:pivotFmt>
        <c:idx val="13"/>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4"/>
        <c:spPr>
          <a:solidFill>
            <a:schemeClr val="accent1"/>
          </a:solidFill>
          <a:ln w="19050">
            <a:solidFill>
              <a:schemeClr val="lt1"/>
            </a:solidFill>
          </a:ln>
          <a:effectLst/>
        </c:spPr>
      </c:pivotFmt>
      <c:pivotFmt>
        <c:idx val="15"/>
        <c:spPr>
          <a:solidFill>
            <a:schemeClr val="accent2"/>
          </a:solidFill>
          <a:ln w="19050">
            <a:solidFill>
              <a:schemeClr val="lt1"/>
            </a:solidFill>
          </a:ln>
          <a:effectLst/>
        </c:spPr>
      </c:pivotFmt>
      <c:pivotFmt>
        <c:idx val="16"/>
        <c:spPr>
          <a:solidFill>
            <a:schemeClr val="accent3"/>
          </a:solidFill>
          <a:ln w="19050">
            <a:solidFill>
              <a:schemeClr val="lt1"/>
            </a:solidFill>
          </a:ln>
          <a:effectLst/>
        </c:spPr>
      </c:pivotFmt>
      <c:pivotFmt>
        <c:idx val="17"/>
        <c:spPr>
          <a:solidFill>
            <a:schemeClr val="accent4"/>
          </a:solidFill>
          <a:ln w="19050">
            <a:solidFill>
              <a:schemeClr val="lt1"/>
            </a:solidFill>
          </a:ln>
          <a:effectLst/>
        </c:spPr>
      </c:pivotFmt>
      <c:pivotFmt>
        <c:idx val="18"/>
        <c:spPr>
          <a:solidFill>
            <a:schemeClr val="accent5"/>
          </a:solidFill>
          <a:ln w="19050">
            <a:solidFill>
              <a:schemeClr val="lt1"/>
            </a:solidFill>
          </a:ln>
          <a:effectLst/>
        </c:spPr>
      </c:pivotFmt>
      <c:pivotFmt>
        <c:idx val="19"/>
        <c:spPr>
          <a:solidFill>
            <a:schemeClr val="accent1"/>
          </a:solidFill>
          <a:ln w="19050">
            <a:solidFill>
              <a:schemeClr val="lt1"/>
            </a:solidFill>
          </a:ln>
          <a:effectLst/>
        </c:spPr>
      </c:pivotFmt>
      <c:pivotFmt>
        <c:idx val="20"/>
        <c:spPr>
          <a:solidFill>
            <a:schemeClr val="accent1"/>
          </a:solidFill>
          <a:ln w="19050">
            <a:solidFill>
              <a:schemeClr val="lt1"/>
            </a:solidFill>
          </a:ln>
          <a:effectLst/>
        </c:spPr>
      </c:pivotFmt>
      <c:pivotFmt>
        <c:idx val="21"/>
        <c:spPr>
          <a:solidFill>
            <a:schemeClr val="accent1"/>
          </a:solidFill>
          <a:ln w="19050">
            <a:solidFill>
              <a:schemeClr val="lt1"/>
            </a:solidFill>
          </a:ln>
          <a:effectLst/>
        </c:spPr>
      </c:pivotFmt>
      <c:pivotFmt>
        <c:idx val="22"/>
        <c:spPr>
          <a:solidFill>
            <a:schemeClr val="accent1"/>
          </a:solidFill>
          <a:ln w="19050">
            <a:solidFill>
              <a:schemeClr val="lt1"/>
            </a:solidFill>
          </a:ln>
          <a:effectLst/>
        </c:spPr>
      </c:pivotFmt>
      <c:pivotFmt>
        <c:idx val="23"/>
        <c:spPr>
          <a:solidFill>
            <a:schemeClr val="accent1"/>
          </a:solidFill>
          <a:ln w="19050">
            <a:solidFill>
              <a:schemeClr val="lt1"/>
            </a:solidFill>
          </a:ln>
          <a:effectLst/>
        </c:spPr>
      </c:pivotFmt>
      <c:pivotFmt>
        <c:idx val="24"/>
        <c:spPr>
          <a:solidFill>
            <a:schemeClr val="accent1"/>
          </a:solidFill>
          <a:ln w="19050">
            <a:solidFill>
              <a:schemeClr val="lt1"/>
            </a:solidFill>
          </a:ln>
          <a:effectLst/>
        </c:spPr>
      </c:pivotFmt>
      <c:pivotFmt>
        <c:idx val="25"/>
        <c:spPr>
          <a:solidFill>
            <a:schemeClr val="accent4"/>
          </a:solidFill>
          <a:ln w="19050">
            <a:solidFill>
              <a:schemeClr val="lt1"/>
            </a:solidFill>
          </a:ln>
          <a:effectLst/>
        </c:spPr>
      </c:pivotFmt>
      <c:pivotFmt>
        <c:idx val="26"/>
        <c:spPr>
          <a:solidFill>
            <a:schemeClr val="accent3"/>
          </a:solidFill>
          <a:ln w="19050">
            <a:solidFill>
              <a:schemeClr val="lt1"/>
            </a:solidFill>
          </a:ln>
          <a:effectLst/>
        </c:spPr>
      </c:pivotFmt>
      <c:pivotFmt>
        <c:idx val="27"/>
        <c:spPr>
          <a:solidFill>
            <a:schemeClr val="accent6"/>
          </a:solidFill>
          <a:ln w="19050">
            <a:solidFill>
              <a:schemeClr val="lt1"/>
            </a:solidFill>
          </a:ln>
          <a:effectLst/>
        </c:spPr>
      </c:pivotFmt>
      <c:pivotFmt>
        <c:idx val="28"/>
        <c:spPr>
          <a:solidFill>
            <a:schemeClr val="accent5"/>
          </a:solidFill>
          <a:ln w="19050">
            <a:solidFill>
              <a:schemeClr val="lt1"/>
            </a:solidFill>
          </a:ln>
          <a:effectLst/>
        </c:spPr>
      </c:pivotFmt>
      <c:pivotFmt>
        <c:idx val="29"/>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0"/>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1"/>
        <c:spPr>
          <a:solidFill>
            <a:schemeClr val="accent1"/>
          </a:solidFill>
          <a:ln w="19050">
            <a:solidFill>
              <a:schemeClr val="lt1"/>
            </a:solidFill>
          </a:ln>
          <a:effectLst/>
        </c:spPr>
        <c:marker>
          <c:symbol val="none"/>
        </c:marker>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32"/>
        <c:spPr>
          <a:solidFill>
            <a:schemeClr val="accent1"/>
          </a:solidFill>
          <a:ln w="19050">
            <a:solidFill>
              <a:schemeClr val="lt1"/>
            </a:solidFill>
          </a:ln>
          <a:effectLst/>
        </c:spPr>
        <c:marker>
          <c:symbol val="none"/>
        </c:marker>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33"/>
        <c:spPr>
          <a:solidFill>
            <a:schemeClr val="accent1"/>
          </a:solidFill>
          <a:ln w="19050">
            <a:solidFill>
              <a:schemeClr val="lt1"/>
            </a:solidFill>
          </a:ln>
          <a:effectLst/>
        </c:spPr>
        <c:marker>
          <c:symbol val="none"/>
        </c:marker>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34"/>
        <c:spPr>
          <a:solidFill>
            <a:schemeClr val="accent1"/>
          </a:solidFill>
          <a:ln w="19050">
            <a:solidFill>
              <a:schemeClr val="lt1"/>
            </a:solidFill>
          </a:ln>
          <a:effectLst/>
        </c:spPr>
        <c:marker>
          <c:symbol val="none"/>
        </c:marker>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35"/>
        <c:spPr>
          <a:solidFill>
            <a:schemeClr val="accent1"/>
          </a:solidFill>
          <a:ln w="19050">
            <a:solidFill>
              <a:schemeClr val="lt1"/>
            </a:solidFill>
          </a:ln>
          <a:effectLst/>
        </c:spPr>
      </c:pivotFmt>
      <c:pivotFmt>
        <c:idx val="36"/>
        <c:spPr>
          <a:solidFill>
            <a:schemeClr val="accent6"/>
          </a:solidFill>
          <a:ln w="19050">
            <a:solidFill>
              <a:schemeClr val="lt1"/>
            </a:solidFill>
          </a:ln>
          <a:effectLst/>
        </c:spPr>
      </c:pivotFmt>
      <c:pivotFmt>
        <c:idx val="37"/>
        <c:spPr>
          <a:solidFill>
            <a:schemeClr val="accent2"/>
          </a:solidFill>
          <a:ln w="19050">
            <a:solidFill>
              <a:schemeClr val="lt1"/>
            </a:solidFill>
          </a:ln>
          <a:effectLst/>
        </c:spPr>
      </c:pivotFmt>
      <c:pivotFmt>
        <c:idx val="38"/>
        <c:spPr>
          <a:solidFill>
            <a:schemeClr val="accent4"/>
          </a:solidFill>
          <a:ln w="19050">
            <a:solidFill>
              <a:schemeClr val="lt1"/>
            </a:solidFill>
          </a:ln>
          <a:effectLst/>
        </c:spPr>
      </c:pivotFmt>
      <c:pivotFmt>
        <c:idx val="39"/>
        <c:spPr>
          <a:solidFill>
            <a:schemeClr val="accent3"/>
          </a:solidFill>
          <a:ln w="19050">
            <a:solidFill>
              <a:schemeClr val="lt1"/>
            </a:solidFill>
          </a:ln>
          <a:effectLst/>
        </c:spPr>
      </c:pivotFmt>
      <c:pivotFmt>
        <c:idx val="40"/>
        <c:spPr>
          <a:solidFill>
            <a:schemeClr val="accent5"/>
          </a:solidFill>
          <a:ln w="19050">
            <a:solidFill>
              <a:schemeClr val="lt1"/>
            </a:solidFill>
          </a:ln>
          <a:effectLst/>
        </c:spPr>
      </c:pivotFmt>
      <c:pivotFmt>
        <c:idx val="41"/>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2"/>
        <c:spPr>
          <a:solidFill>
            <a:schemeClr val="accent5"/>
          </a:solidFill>
          <a:ln w="19050">
            <a:solidFill>
              <a:schemeClr val="lt1"/>
            </a:solidFill>
          </a:ln>
          <a:effectLst/>
        </c:spPr>
      </c:pivotFmt>
      <c:pivotFmt>
        <c:idx val="43"/>
        <c:spPr>
          <a:solidFill>
            <a:schemeClr val="accent3"/>
          </a:solidFill>
          <a:ln w="19050">
            <a:solidFill>
              <a:schemeClr val="lt1"/>
            </a:solidFill>
          </a:ln>
          <a:effectLst/>
        </c:spPr>
      </c:pivotFmt>
      <c:pivotFmt>
        <c:idx val="44"/>
        <c:spPr>
          <a:solidFill>
            <a:schemeClr val="accent4"/>
          </a:solidFill>
          <a:ln w="19050">
            <a:solidFill>
              <a:schemeClr val="lt1"/>
            </a:solidFill>
          </a:ln>
          <a:effectLst/>
        </c:spPr>
      </c:pivotFmt>
      <c:pivotFmt>
        <c:idx val="45"/>
        <c:spPr>
          <a:solidFill>
            <a:schemeClr val="accent2"/>
          </a:solidFill>
          <a:ln w="19050">
            <a:solidFill>
              <a:schemeClr val="lt1"/>
            </a:solidFill>
          </a:ln>
          <a:effectLst/>
        </c:spPr>
      </c:pivotFmt>
      <c:pivotFmt>
        <c:idx val="46"/>
        <c:spPr>
          <a:solidFill>
            <a:schemeClr val="accent6"/>
          </a:solidFill>
          <a:ln w="19050">
            <a:solidFill>
              <a:schemeClr val="lt1"/>
            </a:solidFill>
          </a:ln>
          <a:effectLst/>
        </c:spPr>
      </c:pivotFmt>
    </c:pivotFmts>
    <c:plotArea>
      <c:layout/>
      <c:barChart>
        <c:barDir val="bar"/>
        <c:grouping val="clustered"/>
        <c:varyColors val="0"/>
        <c:ser>
          <c:idx val="0"/>
          <c:order val="0"/>
          <c:tx>
            <c:strRef>
              <c:f>'Leadership Trust and Values'!$D$6</c:f>
              <c:strCache>
                <c:ptCount val="1"/>
                <c:pt idx="0">
                  <c:v>Total</c:v>
                </c:pt>
              </c:strCache>
            </c:strRef>
          </c:tx>
          <c:spPr>
            <a:solidFill>
              <a:schemeClr val="accent1"/>
            </a:solidFill>
            <a:ln w="19050">
              <a:solidFill>
                <a:schemeClr val="lt1"/>
              </a:solidFill>
            </a:ln>
            <a:effectLst/>
          </c:spPr>
          <c:invertIfNegative val="0"/>
          <c:dPt>
            <c:idx val="0"/>
            <c:invertIfNegative val="0"/>
            <c:bubble3D val="0"/>
            <c:spPr>
              <a:solidFill>
                <a:schemeClr val="accent5"/>
              </a:solidFill>
              <a:ln w="19050">
                <a:solidFill>
                  <a:schemeClr val="lt1"/>
                </a:solidFill>
              </a:ln>
              <a:effectLst/>
            </c:spPr>
            <c:extLst>
              <c:ext xmlns:c16="http://schemas.microsoft.com/office/drawing/2014/chart" uri="{C3380CC4-5D6E-409C-BE32-E72D297353CC}">
                <c16:uniqueId val="{00000001-7887-4BBD-B1C0-01BBA6806525}"/>
              </c:ext>
            </c:extLst>
          </c:dPt>
          <c:dPt>
            <c:idx val="1"/>
            <c:invertIfNegative val="0"/>
            <c:bubble3D val="0"/>
            <c:spPr>
              <a:solidFill>
                <a:schemeClr val="accent3"/>
              </a:solidFill>
              <a:ln w="19050">
                <a:solidFill>
                  <a:schemeClr val="lt1"/>
                </a:solidFill>
              </a:ln>
              <a:effectLst/>
            </c:spPr>
            <c:extLst>
              <c:ext xmlns:c16="http://schemas.microsoft.com/office/drawing/2014/chart" uri="{C3380CC4-5D6E-409C-BE32-E72D297353CC}">
                <c16:uniqueId val="{00000003-7887-4BBD-B1C0-01BBA6806525}"/>
              </c:ext>
            </c:extLst>
          </c:dPt>
          <c:dPt>
            <c:idx val="2"/>
            <c:invertIfNegative val="0"/>
            <c:bubble3D val="0"/>
            <c:spPr>
              <a:solidFill>
                <a:schemeClr val="accent4"/>
              </a:solidFill>
              <a:ln w="19050">
                <a:solidFill>
                  <a:schemeClr val="lt1"/>
                </a:solidFill>
              </a:ln>
              <a:effectLst/>
            </c:spPr>
            <c:extLst>
              <c:ext xmlns:c16="http://schemas.microsoft.com/office/drawing/2014/chart" uri="{C3380CC4-5D6E-409C-BE32-E72D297353CC}">
                <c16:uniqueId val="{00000005-7887-4BBD-B1C0-01BBA6806525}"/>
              </c:ext>
            </c:extLst>
          </c:dPt>
          <c:dPt>
            <c:idx val="3"/>
            <c:invertIfNegative val="0"/>
            <c:bubble3D val="0"/>
            <c:spPr>
              <a:solidFill>
                <a:schemeClr val="accent2"/>
              </a:solidFill>
              <a:ln w="19050">
                <a:solidFill>
                  <a:schemeClr val="lt1"/>
                </a:solidFill>
              </a:ln>
              <a:effectLst/>
            </c:spPr>
            <c:extLst>
              <c:ext xmlns:c16="http://schemas.microsoft.com/office/drawing/2014/chart" uri="{C3380CC4-5D6E-409C-BE32-E72D297353CC}">
                <c16:uniqueId val="{00000007-7887-4BBD-B1C0-01BBA6806525}"/>
              </c:ext>
            </c:extLst>
          </c:dPt>
          <c:dPt>
            <c:idx val="4"/>
            <c:invertIfNegative val="0"/>
            <c:bubble3D val="0"/>
            <c:spPr>
              <a:solidFill>
                <a:schemeClr val="accent6"/>
              </a:solidFill>
              <a:ln w="19050">
                <a:solidFill>
                  <a:schemeClr val="lt1"/>
                </a:solidFill>
              </a:ln>
              <a:effectLst/>
            </c:spPr>
            <c:extLst>
              <c:ext xmlns:c16="http://schemas.microsoft.com/office/drawing/2014/chart" uri="{C3380CC4-5D6E-409C-BE32-E72D297353CC}">
                <c16:uniqueId val="{00000009-7887-4BBD-B1C0-01BBA6806525}"/>
              </c:ext>
            </c:extLst>
          </c:dPt>
          <c:dPt>
            <c:idx val="5"/>
            <c:invertIfNegative val="0"/>
            <c:bubble3D val="0"/>
            <c:extLst>
              <c:ext xmlns:c16="http://schemas.microsoft.com/office/drawing/2014/chart" uri="{C3380CC4-5D6E-409C-BE32-E72D297353CC}">
                <c16:uniqueId val="{00000011-6399-4A40-99E6-A636E178F229}"/>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'Leadership Trust and Values'!$C$7:$C$11</c:f>
              <c:strCache>
                <c:ptCount val="5"/>
                <c:pt idx="0">
                  <c:v>5</c:v>
                </c:pt>
                <c:pt idx="1">
                  <c:v>4</c:v>
                </c:pt>
                <c:pt idx="2">
                  <c:v>3</c:v>
                </c:pt>
                <c:pt idx="3">
                  <c:v>2</c:v>
                </c:pt>
                <c:pt idx="4">
                  <c:v>1</c:v>
                </c:pt>
              </c:strCache>
            </c:strRef>
          </c:cat>
          <c:val>
            <c:numRef>
              <c:f>'Leadership Trust and Values'!$D$7:$D$11</c:f>
              <c:numCache>
                <c:formatCode>0%</c:formatCode>
                <c:ptCount val="5"/>
                <c:pt idx="0">
                  <c:v>0.39</c:v>
                </c:pt>
                <c:pt idx="1">
                  <c:v>0.46500000000000002</c:v>
                </c:pt>
                <c:pt idx="2">
                  <c:v>7.4999999999999997E-2</c:v>
                </c:pt>
                <c:pt idx="3">
                  <c:v>0.05</c:v>
                </c:pt>
                <c:pt idx="4">
                  <c:v>0.02</c:v>
                </c:pt>
              </c:numCache>
            </c:numRef>
          </c:val>
          <c:extLst>
            <c:ext xmlns:c16="http://schemas.microsoft.com/office/drawing/2014/chart" uri="{C3380CC4-5D6E-409C-BE32-E72D297353CC}">
              <c16:uniqueId val="{0000000A-5FE8-44E9-B5D9-01A7B75C0B4B}"/>
            </c:ext>
          </c:extLst>
        </c:ser>
        <c:dLbls>
          <c:showLegendKey val="0"/>
          <c:showVal val="0"/>
          <c:showCatName val="0"/>
          <c:showSerName val="0"/>
          <c:showPercent val="0"/>
          <c:showBubbleSize val="0"/>
        </c:dLbls>
        <c:gapWidth val="100"/>
        <c:axId val="995021264"/>
        <c:axId val="995024504"/>
      </c:barChart>
      <c:valAx>
        <c:axId val="995024504"/>
        <c:scaling>
          <c:orientation val="minMax"/>
        </c:scaling>
        <c:delete val="1"/>
        <c:axPos val="t"/>
        <c:majorGridlines>
          <c:spPr>
            <a:ln w="9525" cap="flat" cmpd="sng" algn="ctr">
              <a:solidFill>
                <a:schemeClr val="tx1">
                  <a:lumMod val="15000"/>
                  <a:lumOff val="85000"/>
                </a:schemeClr>
              </a:solidFill>
              <a:round/>
            </a:ln>
            <a:effectLst/>
          </c:spPr>
        </c:majorGridlines>
        <c:numFmt formatCode="0%" sourceLinked="1"/>
        <c:majorTickMark val="out"/>
        <c:minorTickMark val="none"/>
        <c:tickLblPos val="nextTo"/>
        <c:crossAx val="995021264"/>
        <c:crosses val="autoZero"/>
        <c:crossBetween val="between"/>
      </c:valAx>
      <c:catAx>
        <c:axId val="995021264"/>
        <c:scaling>
          <c:orientation val="maxMin"/>
        </c:scaling>
        <c:delete val="1"/>
        <c:axPos val="l"/>
        <c:numFmt formatCode="General" sourceLinked="1"/>
        <c:majorTickMark val="out"/>
        <c:minorTickMark val="none"/>
        <c:tickLblPos val="nextTo"/>
        <c:crossAx val="995024504"/>
        <c:crosses val="autoZero"/>
        <c:auto val="1"/>
        <c:lblAlgn val="ctr"/>
        <c:lblOffset val="100"/>
        <c:noMultiLvlLbl val="0"/>
      </c:catAx>
      <c:spPr>
        <a:noFill/>
        <a:ln>
          <a:noFill/>
        </a:ln>
        <a:effectLst/>
      </c:spPr>
    </c:plotArea>
    <c:plotVisOnly val="1"/>
    <c:dispBlanksAs val="gap"/>
    <c:showDLblsOverMax val="0"/>
    <c:extLst/>
  </c:chart>
  <c:spPr>
    <a:solidFill>
      <a:schemeClr val="accent1">
        <a:lumMod val="20000"/>
        <a:lumOff val="80000"/>
      </a:schemeClr>
    </a:solidFill>
    <a:ln w="19050" cap="flat" cmpd="sng" algn="ctr">
      <a:solidFill>
        <a:schemeClr val="accent5"/>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Lst>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[EXCEL-ISEF-EAB-Faculty-Morale-Diagnostic-Survey-Analysis-Tool.xlsx]Leadership Trust and Values!PivotTable17</c:name>
    <c:fmtId val="6"/>
  </c:pivotSource>
  <c:chart>
    <c:autoTitleDeleted val="1"/>
    <c:pivotFmts>
      <c:pivotFmt>
        <c:idx val="0"/>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w="19050">
            <a:solidFill>
              <a:schemeClr val="lt1"/>
            </a:solidFill>
          </a:ln>
          <a:effectLst/>
        </c:spPr>
      </c:pivotFmt>
      <c:pivotFmt>
        <c:idx val="3"/>
        <c:spPr>
          <a:solidFill>
            <a:schemeClr val="accent1"/>
          </a:solidFill>
          <a:ln w="19050">
            <a:solidFill>
              <a:schemeClr val="lt1"/>
            </a:solidFill>
          </a:ln>
          <a:effectLst/>
        </c:spPr>
      </c:pivotFmt>
      <c:pivotFmt>
        <c:idx val="4"/>
        <c:spPr>
          <a:solidFill>
            <a:schemeClr val="accent1"/>
          </a:solidFill>
          <a:ln w="19050">
            <a:solidFill>
              <a:schemeClr val="lt1"/>
            </a:solidFill>
          </a:ln>
          <a:effectLst/>
        </c:spPr>
      </c:pivotFmt>
      <c:pivotFmt>
        <c:idx val="5"/>
        <c:spPr>
          <a:solidFill>
            <a:schemeClr val="accent1"/>
          </a:solidFill>
          <a:ln w="19050">
            <a:solidFill>
              <a:schemeClr val="lt1"/>
            </a:solidFill>
          </a:ln>
          <a:effectLst/>
        </c:spPr>
      </c:pivotFmt>
      <c:pivotFmt>
        <c:idx val="6"/>
        <c:spPr>
          <a:solidFill>
            <a:schemeClr val="accent1"/>
          </a:solidFill>
          <a:ln w="19050">
            <a:solidFill>
              <a:schemeClr val="lt1"/>
            </a:solidFill>
          </a:ln>
          <a:effectLst/>
        </c:spPr>
      </c:pivotFmt>
      <c:pivotFmt>
        <c:idx val="7"/>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1"/>
          </a:solidFill>
          <a:ln w="19050">
            <a:solidFill>
              <a:schemeClr val="lt1"/>
            </a:solidFill>
          </a:ln>
          <a:effectLst/>
        </c:spPr>
      </c:pivotFmt>
      <c:pivotFmt>
        <c:idx val="9"/>
        <c:spPr>
          <a:solidFill>
            <a:schemeClr val="accent1"/>
          </a:solidFill>
          <a:ln w="19050">
            <a:solidFill>
              <a:schemeClr val="lt1"/>
            </a:solidFill>
          </a:ln>
          <a:effectLst/>
        </c:spPr>
      </c:pivotFmt>
      <c:pivotFmt>
        <c:idx val="10"/>
        <c:spPr>
          <a:solidFill>
            <a:schemeClr val="accent1"/>
          </a:solidFill>
          <a:ln w="19050">
            <a:solidFill>
              <a:schemeClr val="lt1"/>
            </a:solidFill>
          </a:ln>
          <a:effectLst/>
        </c:spPr>
      </c:pivotFmt>
      <c:pivotFmt>
        <c:idx val="11"/>
        <c:spPr>
          <a:solidFill>
            <a:schemeClr val="accent1"/>
          </a:solidFill>
          <a:ln w="19050">
            <a:solidFill>
              <a:schemeClr val="lt1"/>
            </a:solidFill>
          </a:ln>
          <a:effectLst/>
        </c:spPr>
      </c:pivotFmt>
      <c:pivotFmt>
        <c:idx val="12"/>
        <c:spPr>
          <a:solidFill>
            <a:schemeClr val="accent1"/>
          </a:solidFill>
          <a:ln w="19050">
            <a:solidFill>
              <a:schemeClr val="lt1"/>
            </a:solidFill>
          </a:ln>
          <a:effectLst/>
        </c:spPr>
      </c:pivotFmt>
      <c:pivotFmt>
        <c:idx val="13"/>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4"/>
        <c:spPr>
          <a:solidFill>
            <a:schemeClr val="accent1"/>
          </a:solidFill>
          <a:ln w="19050">
            <a:solidFill>
              <a:schemeClr val="lt1"/>
            </a:solidFill>
          </a:ln>
          <a:effectLst/>
        </c:spPr>
      </c:pivotFmt>
      <c:pivotFmt>
        <c:idx val="15"/>
        <c:spPr>
          <a:solidFill>
            <a:schemeClr val="accent2"/>
          </a:solidFill>
          <a:ln w="19050">
            <a:solidFill>
              <a:schemeClr val="lt1"/>
            </a:solidFill>
          </a:ln>
          <a:effectLst/>
        </c:spPr>
      </c:pivotFmt>
      <c:pivotFmt>
        <c:idx val="16"/>
        <c:spPr>
          <a:solidFill>
            <a:schemeClr val="accent3"/>
          </a:solidFill>
          <a:ln w="19050">
            <a:solidFill>
              <a:schemeClr val="lt1"/>
            </a:solidFill>
          </a:ln>
          <a:effectLst/>
        </c:spPr>
      </c:pivotFmt>
      <c:pivotFmt>
        <c:idx val="17"/>
        <c:spPr>
          <a:solidFill>
            <a:schemeClr val="accent4"/>
          </a:solidFill>
          <a:ln w="19050">
            <a:solidFill>
              <a:schemeClr val="lt1"/>
            </a:solidFill>
          </a:ln>
          <a:effectLst/>
        </c:spPr>
      </c:pivotFmt>
      <c:pivotFmt>
        <c:idx val="18"/>
        <c:spPr>
          <a:solidFill>
            <a:schemeClr val="accent5"/>
          </a:solidFill>
          <a:ln w="19050">
            <a:solidFill>
              <a:schemeClr val="lt1"/>
            </a:solidFill>
          </a:ln>
          <a:effectLst/>
        </c:spPr>
      </c:pivotFmt>
      <c:pivotFmt>
        <c:idx val="19"/>
        <c:spPr>
          <a:solidFill>
            <a:schemeClr val="accent1"/>
          </a:solidFill>
          <a:ln w="19050">
            <a:solidFill>
              <a:schemeClr val="lt1"/>
            </a:solidFill>
          </a:ln>
          <a:effectLst/>
        </c:spPr>
      </c:pivotFmt>
      <c:pivotFmt>
        <c:idx val="20"/>
        <c:spPr>
          <a:solidFill>
            <a:schemeClr val="accent1"/>
          </a:solidFill>
          <a:ln w="19050">
            <a:solidFill>
              <a:schemeClr val="lt1"/>
            </a:solidFill>
          </a:ln>
          <a:effectLst/>
        </c:spPr>
      </c:pivotFmt>
      <c:pivotFmt>
        <c:idx val="21"/>
        <c:spPr>
          <a:solidFill>
            <a:schemeClr val="accent1"/>
          </a:solidFill>
          <a:ln w="19050">
            <a:solidFill>
              <a:schemeClr val="lt1"/>
            </a:solidFill>
          </a:ln>
          <a:effectLst/>
        </c:spPr>
      </c:pivotFmt>
      <c:pivotFmt>
        <c:idx val="22"/>
        <c:spPr>
          <a:solidFill>
            <a:schemeClr val="accent1"/>
          </a:solidFill>
          <a:ln w="19050">
            <a:solidFill>
              <a:schemeClr val="lt1"/>
            </a:solidFill>
          </a:ln>
          <a:effectLst/>
        </c:spPr>
      </c:pivotFmt>
      <c:pivotFmt>
        <c:idx val="23"/>
        <c:spPr>
          <a:solidFill>
            <a:schemeClr val="accent1"/>
          </a:solidFill>
          <a:ln w="19050">
            <a:solidFill>
              <a:schemeClr val="lt1"/>
            </a:solidFill>
          </a:ln>
          <a:effectLst/>
        </c:spPr>
      </c:pivotFmt>
      <c:pivotFmt>
        <c:idx val="24"/>
        <c:spPr>
          <a:solidFill>
            <a:schemeClr val="accent1"/>
          </a:solidFill>
          <a:ln w="19050">
            <a:solidFill>
              <a:schemeClr val="lt1"/>
            </a:solidFill>
          </a:ln>
          <a:effectLst/>
        </c:spPr>
      </c:pivotFmt>
      <c:pivotFmt>
        <c:idx val="25"/>
        <c:spPr>
          <a:solidFill>
            <a:schemeClr val="accent4"/>
          </a:solidFill>
          <a:ln w="19050">
            <a:solidFill>
              <a:schemeClr val="lt1"/>
            </a:solidFill>
          </a:ln>
          <a:effectLst/>
        </c:spPr>
      </c:pivotFmt>
      <c:pivotFmt>
        <c:idx val="26"/>
        <c:spPr>
          <a:solidFill>
            <a:schemeClr val="accent3"/>
          </a:solidFill>
          <a:ln w="19050">
            <a:solidFill>
              <a:schemeClr val="lt1"/>
            </a:solidFill>
          </a:ln>
          <a:effectLst/>
        </c:spPr>
      </c:pivotFmt>
      <c:pivotFmt>
        <c:idx val="27"/>
        <c:spPr>
          <a:solidFill>
            <a:schemeClr val="accent6"/>
          </a:solidFill>
          <a:ln w="19050">
            <a:solidFill>
              <a:schemeClr val="lt1"/>
            </a:solidFill>
          </a:ln>
          <a:effectLst/>
        </c:spPr>
      </c:pivotFmt>
      <c:pivotFmt>
        <c:idx val="28"/>
        <c:spPr>
          <a:solidFill>
            <a:schemeClr val="accent5"/>
          </a:solidFill>
          <a:ln w="19050">
            <a:solidFill>
              <a:schemeClr val="lt1"/>
            </a:solidFill>
          </a:ln>
          <a:effectLst/>
        </c:spPr>
      </c:pivotFmt>
      <c:pivotFmt>
        <c:idx val="29"/>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0"/>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1"/>
        <c:spPr>
          <a:solidFill>
            <a:schemeClr val="accent1"/>
          </a:solidFill>
          <a:ln w="19050">
            <a:solidFill>
              <a:schemeClr val="lt1"/>
            </a:solidFill>
          </a:ln>
          <a:effectLst/>
        </c:spPr>
        <c:marker>
          <c:symbol val="none"/>
        </c:marker>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32"/>
        <c:spPr>
          <a:solidFill>
            <a:schemeClr val="accent1"/>
          </a:solidFill>
          <a:ln w="19050">
            <a:solidFill>
              <a:schemeClr val="lt1"/>
            </a:solidFill>
          </a:ln>
          <a:effectLst/>
        </c:spPr>
        <c:marker>
          <c:symbol val="none"/>
        </c:marker>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33"/>
        <c:spPr>
          <a:solidFill>
            <a:schemeClr val="accent1"/>
          </a:solidFill>
          <a:ln w="19050">
            <a:solidFill>
              <a:schemeClr val="lt1"/>
            </a:solidFill>
          </a:ln>
          <a:effectLst/>
        </c:spPr>
        <c:marker>
          <c:symbol val="none"/>
        </c:marker>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34"/>
        <c:spPr>
          <a:solidFill>
            <a:schemeClr val="accent1"/>
          </a:solidFill>
          <a:ln w="19050">
            <a:solidFill>
              <a:schemeClr val="lt1"/>
            </a:solidFill>
          </a:ln>
          <a:effectLst/>
        </c:spPr>
        <c:marker>
          <c:symbol val="none"/>
        </c:marker>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35"/>
        <c:spPr>
          <a:solidFill>
            <a:schemeClr val="accent1"/>
          </a:solidFill>
          <a:ln w="19050">
            <a:solidFill>
              <a:schemeClr val="lt1"/>
            </a:solidFill>
          </a:ln>
          <a:effectLst/>
        </c:spPr>
      </c:pivotFmt>
      <c:pivotFmt>
        <c:idx val="36"/>
        <c:spPr>
          <a:solidFill>
            <a:schemeClr val="accent6"/>
          </a:solidFill>
          <a:ln w="19050">
            <a:solidFill>
              <a:schemeClr val="lt1"/>
            </a:solidFill>
          </a:ln>
          <a:effectLst/>
        </c:spPr>
      </c:pivotFmt>
      <c:pivotFmt>
        <c:idx val="37"/>
        <c:spPr>
          <a:solidFill>
            <a:schemeClr val="accent2"/>
          </a:solidFill>
          <a:ln w="19050">
            <a:solidFill>
              <a:schemeClr val="lt1"/>
            </a:solidFill>
          </a:ln>
          <a:effectLst/>
        </c:spPr>
      </c:pivotFmt>
      <c:pivotFmt>
        <c:idx val="38"/>
        <c:spPr>
          <a:solidFill>
            <a:schemeClr val="accent4"/>
          </a:solidFill>
          <a:ln w="19050">
            <a:solidFill>
              <a:schemeClr val="lt1"/>
            </a:solidFill>
          </a:ln>
          <a:effectLst/>
        </c:spPr>
      </c:pivotFmt>
      <c:pivotFmt>
        <c:idx val="39"/>
        <c:spPr>
          <a:solidFill>
            <a:schemeClr val="accent3"/>
          </a:solidFill>
          <a:ln w="19050">
            <a:solidFill>
              <a:schemeClr val="lt1"/>
            </a:solidFill>
          </a:ln>
          <a:effectLst/>
        </c:spPr>
      </c:pivotFmt>
      <c:pivotFmt>
        <c:idx val="40"/>
        <c:spPr>
          <a:solidFill>
            <a:schemeClr val="accent5"/>
          </a:solidFill>
          <a:ln w="19050">
            <a:solidFill>
              <a:schemeClr val="lt1"/>
            </a:solidFill>
          </a:ln>
          <a:effectLst/>
        </c:spPr>
      </c:pivotFmt>
      <c:pivotFmt>
        <c:idx val="41"/>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2"/>
        <c:spPr>
          <a:solidFill>
            <a:schemeClr val="accent5"/>
          </a:solidFill>
          <a:ln w="19050">
            <a:solidFill>
              <a:schemeClr val="lt1"/>
            </a:solidFill>
          </a:ln>
          <a:effectLst/>
        </c:spPr>
      </c:pivotFmt>
      <c:pivotFmt>
        <c:idx val="43"/>
        <c:spPr>
          <a:solidFill>
            <a:schemeClr val="accent3"/>
          </a:solidFill>
          <a:ln w="19050">
            <a:solidFill>
              <a:schemeClr val="lt1"/>
            </a:solidFill>
          </a:ln>
          <a:effectLst/>
        </c:spPr>
      </c:pivotFmt>
      <c:pivotFmt>
        <c:idx val="44"/>
        <c:spPr>
          <a:solidFill>
            <a:schemeClr val="accent4"/>
          </a:solidFill>
          <a:ln w="19050">
            <a:solidFill>
              <a:schemeClr val="lt1"/>
            </a:solidFill>
          </a:ln>
          <a:effectLst/>
        </c:spPr>
      </c:pivotFmt>
      <c:pivotFmt>
        <c:idx val="45"/>
        <c:spPr>
          <a:solidFill>
            <a:schemeClr val="accent1"/>
          </a:solidFill>
          <a:ln w="19050">
            <a:solidFill>
              <a:schemeClr val="lt1"/>
            </a:solidFill>
          </a:ln>
          <a:effectLst/>
        </c:spPr>
      </c:pivotFmt>
      <c:pivotFmt>
        <c:idx val="46"/>
        <c:spPr>
          <a:solidFill>
            <a:schemeClr val="accent2"/>
          </a:solidFill>
          <a:ln w="19050">
            <a:solidFill>
              <a:schemeClr val="lt1"/>
            </a:solidFill>
          </a:ln>
          <a:effectLst/>
        </c:spPr>
      </c:pivotFmt>
    </c:pivotFmts>
    <c:plotArea>
      <c:layout/>
      <c:barChart>
        <c:barDir val="bar"/>
        <c:grouping val="clustered"/>
        <c:varyColors val="0"/>
        <c:ser>
          <c:idx val="0"/>
          <c:order val="0"/>
          <c:tx>
            <c:strRef>
              <c:f>'Leadership Trust and Values'!$D$18</c:f>
              <c:strCache>
                <c:ptCount val="1"/>
                <c:pt idx="0">
                  <c:v>Total</c:v>
                </c:pt>
              </c:strCache>
            </c:strRef>
          </c:tx>
          <c:spPr>
            <a:solidFill>
              <a:schemeClr val="accent1"/>
            </a:solidFill>
            <a:ln w="19050">
              <a:solidFill>
                <a:schemeClr val="lt1"/>
              </a:solidFill>
            </a:ln>
            <a:effectLst/>
          </c:spPr>
          <c:invertIfNegative val="0"/>
          <c:dPt>
            <c:idx val="0"/>
            <c:invertIfNegative val="0"/>
            <c:bubble3D val="0"/>
            <c:spPr>
              <a:solidFill>
                <a:schemeClr val="accent5"/>
              </a:solidFill>
              <a:ln w="19050">
                <a:solidFill>
                  <a:schemeClr val="lt1"/>
                </a:solidFill>
              </a:ln>
              <a:effectLst/>
            </c:spPr>
            <c:extLst>
              <c:ext xmlns:c16="http://schemas.microsoft.com/office/drawing/2014/chart" uri="{C3380CC4-5D6E-409C-BE32-E72D297353CC}">
                <c16:uniqueId val="{00000001-7887-4BBD-B1C0-01BBA6806525}"/>
              </c:ext>
            </c:extLst>
          </c:dPt>
          <c:dPt>
            <c:idx val="1"/>
            <c:invertIfNegative val="0"/>
            <c:bubble3D val="0"/>
            <c:spPr>
              <a:solidFill>
                <a:schemeClr val="accent3"/>
              </a:solidFill>
              <a:ln w="19050">
                <a:solidFill>
                  <a:schemeClr val="lt1"/>
                </a:solidFill>
              </a:ln>
              <a:effectLst/>
            </c:spPr>
            <c:extLst>
              <c:ext xmlns:c16="http://schemas.microsoft.com/office/drawing/2014/chart" uri="{C3380CC4-5D6E-409C-BE32-E72D297353CC}">
                <c16:uniqueId val="{00000003-7887-4BBD-B1C0-01BBA6806525}"/>
              </c:ext>
            </c:extLst>
          </c:dPt>
          <c:dPt>
            <c:idx val="2"/>
            <c:invertIfNegative val="0"/>
            <c:bubble3D val="0"/>
            <c:spPr>
              <a:solidFill>
                <a:schemeClr val="accent4"/>
              </a:solidFill>
              <a:ln w="19050">
                <a:solidFill>
                  <a:schemeClr val="lt1"/>
                </a:solidFill>
              </a:ln>
              <a:effectLst/>
            </c:spPr>
            <c:extLst>
              <c:ext xmlns:c16="http://schemas.microsoft.com/office/drawing/2014/chart" uri="{C3380CC4-5D6E-409C-BE32-E72D297353CC}">
                <c16:uniqueId val="{00000005-7887-4BBD-B1C0-01BBA6806525}"/>
              </c:ext>
            </c:extLst>
          </c:dPt>
          <c:dPt>
            <c:idx val="3"/>
            <c:invertIfNegative val="0"/>
            <c:bubble3D val="0"/>
            <c:spPr>
              <a:solidFill>
                <a:schemeClr val="accent2"/>
              </a:solidFill>
              <a:ln w="19050">
                <a:solidFill>
                  <a:schemeClr val="lt1"/>
                </a:solidFill>
              </a:ln>
              <a:effectLst/>
            </c:spPr>
            <c:extLst>
              <c:ext xmlns:c16="http://schemas.microsoft.com/office/drawing/2014/chart" uri="{C3380CC4-5D6E-409C-BE32-E72D297353CC}">
                <c16:uniqueId val="{00000007-7887-4BBD-B1C0-01BBA6806525}"/>
              </c:ext>
            </c:extLst>
          </c:dPt>
          <c:dPt>
            <c:idx val="4"/>
            <c:invertIfNegative val="0"/>
            <c:bubble3D val="0"/>
            <c:extLst>
              <c:ext xmlns:c16="http://schemas.microsoft.com/office/drawing/2014/chart" uri="{C3380CC4-5D6E-409C-BE32-E72D297353CC}">
                <c16:uniqueId val="{00000009-7887-4BBD-B1C0-01BBA6806525}"/>
              </c:ext>
            </c:extLst>
          </c:dPt>
          <c:dPt>
            <c:idx val="5"/>
            <c:invertIfNegative val="0"/>
            <c:bubble3D val="0"/>
            <c:extLst>
              <c:ext xmlns:c16="http://schemas.microsoft.com/office/drawing/2014/chart" uri="{C3380CC4-5D6E-409C-BE32-E72D297353CC}">
                <c16:uniqueId val="{00000011-6399-4A40-99E6-A636E178F229}"/>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'Leadership Trust and Values'!$C$19:$C$24</c:f>
              <c:strCache>
                <c:ptCount val="6"/>
                <c:pt idx="0">
                  <c:v>5</c:v>
                </c:pt>
                <c:pt idx="1">
                  <c:v>4</c:v>
                </c:pt>
                <c:pt idx="2">
                  <c:v>3</c:v>
                </c:pt>
                <c:pt idx="3">
                  <c:v>2</c:v>
                </c:pt>
                <c:pt idx="4">
                  <c:v>1</c:v>
                </c:pt>
                <c:pt idx="5">
                  <c:v>0</c:v>
                </c:pt>
              </c:strCache>
            </c:strRef>
          </c:cat>
          <c:val>
            <c:numRef>
              <c:f>'Leadership Trust and Values'!$D$19:$D$24</c:f>
              <c:numCache>
                <c:formatCode>0%</c:formatCode>
                <c:ptCount val="6"/>
                <c:pt idx="0">
                  <c:v>0.39</c:v>
                </c:pt>
                <c:pt idx="1">
                  <c:v>0.45</c:v>
                </c:pt>
                <c:pt idx="2">
                  <c:v>9.5000000000000001E-2</c:v>
                </c:pt>
                <c:pt idx="3">
                  <c:v>0.04</c:v>
                </c:pt>
                <c:pt idx="4">
                  <c:v>1.4999999999999999E-2</c:v>
                </c:pt>
                <c:pt idx="5">
                  <c:v>0.01</c:v>
                </c:pt>
              </c:numCache>
            </c:numRef>
          </c:val>
          <c:extLst>
            <c:ext xmlns:c16="http://schemas.microsoft.com/office/drawing/2014/chart" uri="{C3380CC4-5D6E-409C-BE32-E72D297353CC}">
              <c16:uniqueId val="{0000000A-5FE8-44E9-B5D9-01A7B75C0B4B}"/>
            </c:ext>
          </c:extLst>
        </c:ser>
        <c:dLbls>
          <c:showLegendKey val="0"/>
          <c:showVal val="0"/>
          <c:showCatName val="0"/>
          <c:showSerName val="0"/>
          <c:showPercent val="0"/>
          <c:showBubbleSize val="0"/>
        </c:dLbls>
        <c:gapWidth val="100"/>
        <c:axId val="995021264"/>
        <c:axId val="995024504"/>
      </c:barChart>
      <c:valAx>
        <c:axId val="995024504"/>
        <c:scaling>
          <c:orientation val="minMax"/>
        </c:scaling>
        <c:delete val="1"/>
        <c:axPos val="t"/>
        <c:majorGridlines>
          <c:spPr>
            <a:ln w="9525" cap="flat" cmpd="sng" algn="ctr">
              <a:solidFill>
                <a:schemeClr val="tx1">
                  <a:lumMod val="15000"/>
                  <a:lumOff val="85000"/>
                </a:schemeClr>
              </a:solidFill>
              <a:round/>
            </a:ln>
            <a:effectLst/>
          </c:spPr>
        </c:majorGridlines>
        <c:numFmt formatCode="0%" sourceLinked="1"/>
        <c:majorTickMark val="out"/>
        <c:minorTickMark val="none"/>
        <c:tickLblPos val="nextTo"/>
        <c:crossAx val="995021264"/>
        <c:crosses val="autoZero"/>
        <c:crossBetween val="between"/>
      </c:valAx>
      <c:catAx>
        <c:axId val="995021264"/>
        <c:scaling>
          <c:orientation val="maxMin"/>
        </c:scaling>
        <c:delete val="1"/>
        <c:axPos val="l"/>
        <c:numFmt formatCode="General" sourceLinked="1"/>
        <c:majorTickMark val="out"/>
        <c:minorTickMark val="none"/>
        <c:tickLblPos val="nextTo"/>
        <c:crossAx val="995024504"/>
        <c:crosses val="autoZero"/>
        <c:auto val="1"/>
        <c:lblAlgn val="ctr"/>
        <c:lblOffset val="100"/>
        <c:noMultiLvlLbl val="0"/>
      </c:catAx>
      <c:spPr>
        <a:noFill/>
        <a:ln>
          <a:noFill/>
        </a:ln>
        <a:effectLst/>
      </c:spPr>
    </c:plotArea>
    <c:plotVisOnly val="1"/>
    <c:dispBlanksAs val="gap"/>
    <c:showDLblsOverMax val="0"/>
    <c:extLst/>
  </c:chart>
  <c:spPr>
    <a:solidFill>
      <a:schemeClr val="accent1">
        <a:lumMod val="20000"/>
        <a:lumOff val="80000"/>
      </a:schemeClr>
    </a:solidFill>
    <a:ln w="19050" cap="flat" cmpd="sng" algn="ctr">
      <a:solidFill>
        <a:schemeClr val="accent5"/>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Lst>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[EXCEL-ISEF-EAB-Faculty-Morale-Diagnostic-Survey-Analysis-Tool.xlsx]Leadership Trust and Values!PivotTable4</c:name>
    <c:fmtId val="4"/>
  </c:pivotSource>
  <c:chart>
    <c:autoTitleDeleted val="1"/>
    <c:pivotFmts>
      <c:pivotFmt>
        <c:idx val="0"/>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w="19050">
            <a:solidFill>
              <a:schemeClr val="lt1"/>
            </a:solidFill>
          </a:ln>
          <a:effectLst/>
        </c:spPr>
      </c:pivotFmt>
      <c:pivotFmt>
        <c:idx val="3"/>
        <c:spPr>
          <a:solidFill>
            <a:schemeClr val="accent1"/>
          </a:solidFill>
          <a:ln w="19050">
            <a:solidFill>
              <a:schemeClr val="lt1"/>
            </a:solidFill>
          </a:ln>
          <a:effectLst/>
        </c:spPr>
      </c:pivotFmt>
      <c:pivotFmt>
        <c:idx val="4"/>
        <c:spPr>
          <a:solidFill>
            <a:schemeClr val="accent1"/>
          </a:solidFill>
          <a:ln w="19050">
            <a:solidFill>
              <a:schemeClr val="lt1"/>
            </a:solidFill>
          </a:ln>
          <a:effectLst/>
        </c:spPr>
      </c:pivotFmt>
      <c:pivotFmt>
        <c:idx val="5"/>
        <c:spPr>
          <a:solidFill>
            <a:schemeClr val="accent1"/>
          </a:solidFill>
          <a:ln w="19050">
            <a:solidFill>
              <a:schemeClr val="lt1"/>
            </a:solidFill>
          </a:ln>
          <a:effectLst/>
        </c:spPr>
      </c:pivotFmt>
      <c:pivotFmt>
        <c:idx val="6"/>
        <c:spPr>
          <a:solidFill>
            <a:schemeClr val="accent1"/>
          </a:solidFill>
          <a:ln w="19050">
            <a:solidFill>
              <a:schemeClr val="lt1"/>
            </a:solidFill>
          </a:ln>
          <a:effectLst/>
        </c:spPr>
      </c:pivotFmt>
      <c:pivotFmt>
        <c:idx val="7"/>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1"/>
          </a:solidFill>
          <a:ln w="19050">
            <a:solidFill>
              <a:schemeClr val="lt1"/>
            </a:solidFill>
          </a:ln>
          <a:effectLst/>
        </c:spPr>
      </c:pivotFmt>
      <c:pivotFmt>
        <c:idx val="9"/>
        <c:spPr>
          <a:solidFill>
            <a:schemeClr val="accent1"/>
          </a:solidFill>
          <a:ln w="19050">
            <a:solidFill>
              <a:schemeClr val="lt1"/>
            </a:solidFill>
          </a:ln>
          <a:effectLst/>
        </c:spPr>
      </c:pivotFmt>
      <c:pivotFmt>
        <c:idx val="10"/>
        <c:spPr>
          <a:solidFill>
            <a:schemeClr val="accent1"/>
          </a:solidFill>
          <a:ln w="19050">
            <a:solidFill>
              <a:schemeClr val="lt1"/>
            </a:solidFill>
          </a:ln>
          <a:effectLst/>
        </c:spPr>
      </c:pivotFmt>
      <c:pivotFmt>
        <c:idx val="11"/>
        <c:spPr>
          <a:solidFill>
            <a:schemeClr val="accent1"/>
          </a:solidFill>
          <a:ln w="19050">
            <a:solidFill>
              <a:schemeClr val="lt1"/>
            </a:solidFill>
          </a:ln>
          <a:effectLst/>
        </c:spPr>
      </c:pivotFmt>
      <c:pivotFmt>
        <c:idx val="12"/>
        <c:spPr>
          <a:solidFill>
            <a:schemeClr val="accent1"/>
          </a:solidFill>
          <a:ln w="19050">
            <a:solidFill>
              <a:schemeClr val="lt1"/>
            </a:solidFill>
          </a:ln>
          <a:effectLst/>
        </c:spPr>
      </c:pivotFmt>
      <c:pivotFmt>
        <c:idx val="13"/>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4"/>
        <c:spPr>
          <a:solidFill>
            <a:schemeClr val="accent1"/>
          </a:solidFill>
          <a:ln w="19050">
            <a:solidFill>
              <a:schemeClr val="lt1"/>
            </a:solidFill>
          </a:ln>
          <a:effectLst/>
        </c:spPr>
      </c:pivotFmt>
      <c:pivotFmt>
        <c:idx val="15"/>
        <c:spPr>
          <a:solidFill>
            <a:schemeClr val="accent2"/>
          </a:solidFill>
          <a:ln w="19050">
            <a:solidFill>
              <a:schemeClr val="lt1"/>
            </a:solidFill>
          </a:ln>
          <a:effectLst/>
        </c:spPr>
      </c:pivotFmt>
      <c:pivotFmt>
        <c:idx val="16"/>
        <c:spPr>
          <a:solidFill>
            <a:schemeClr val="accent3"/>
          </a:solidFill>
          <a:ln w="19050">
            <a:solidFill>
              <a:schemeClr val="lt1"/>
            </a:solidFill>
          </a:ln>
          <a:effectLst/>
        </c:spPr>
      </c:pivotFmt>
      <c:pivotFmt>
        <c:idx val="17"/>
        <c:spPr>
          <a:solidFill>
            <a:schemeClr val="accent4"/>
          </a:solidFill>
          <a:ln w="19050">
            <a:solidFill>
              <a:schemeClr val="lt1"/>
            </a:solidFill>
          </a:ln>
          <a:effectLst/>
        </c:spPr>
      </c:pivotFmt>
      <c:pivotFmt>
        <c:idx val="18"/>
        <c:spPr>
          <a:solidFill>
            <a:schemeClr val="accent5"/>
          </a:solidFill>
          <a:ln w="19050">
            <a:solidFill>
              <a:schemeClr val="lt1"/>
            </a:solidFill>
          </a:ln>
          <a:effectLst/>
        </c:spPr>
      </c:pivotFmt>
      <c:pivotFmt>
        <c:idx val="19"/>
        <c:spPr>
          <a:solidFill>
            <a:schemeClr val="accent1"/>
          </a:solidFill>
          <a:ln w="19050">
            <a:solidFill>
              <a:schemeClr val="lt1"/>
            </a:solidFill>
          </a:ln>
          <a:effectLst/>
        </c:spPr>
      </c:pivotFmt>
      <c:pivotFmt>
        <c:idx val="20"/>
        <c:spPr>
          <a:solidFill>
            <a:schemeClr val="accent1"/>
          </a:solidFill>
          <a:ln w="19050">
            <a:solidFill>
              <a:schemeClr val="lt1"/>
            </a:solidFill>
          </a:ln>
          <a:effectLst/>
        </c:spPr>
      </c:pivotFmt>
      <c:pivotFmt>
        <c:idx val="21"/>
        <c:spPr>
          <a:solidFill>
            <a:schemeClr val="accent1"/>
          </a:solidFill>
          <a:ln w="19050">
            <a:solidFill>
              <a:schemeClr val="lt1"/>
            </a:solidFill>
          </a:ln>
          <a:effectLst/>
        </c:spPr>
      </c:pivotFmt>
      <c:pivotFmt>
        <c:idx val="22"/>
        <c:spPr>
          <a:solidFill>
            <a:schemeClr val="accent1"/>
          </a:solidFill>
          <a:ln w="19050">
            <a:solidFill>
              <a:schemeClr val="lt1"/>
            </a:solidFill>
          </a:ln>
          <a:effectLst/>
        </c:spPr>
      </c:pivotFmt>
      <c:pivotFmt>
        <c:idx val="23"/>
        <c:spPr>
          <a:solidFill>
            <a:schemeClr val="accent1"/>
          </a:solidFill>
          <a:ln w="19050">
            <a:solidFill>
              <a:schemeClr val="lt1"/>
            </a:solidFill>
          </a:ln>
          <a:effectLst/>
        </c:spPr>
      </c:pivotFmt>
      <c:pivotFmt>
        <c:idx val="24"/>
        <c:spPr>
          <a:solidFill>
            <a:schemeClr val="accent1"/>
          </a:solidFill>
          <a:ln w="19050">
            <a:solidFill>
              <a:schemeClr val="lt1"/>
            </a:solidFill>
          </a:ln>
          <a:effectLst/>
        </c:spPr>
      </c:pivotFmt>
      <c:pivotFmt>
        <c:idx val="25"/>
        <c:spPr>
          <a:solidFill>
            <a:schemeClr val="accent4"/>
          </a:solidFill>
          <a:ln w="19050">
            <a:solidFill>
              <a:schemeClr val="lt1"/>
            </a:solidFill>
          </a:ln>
          <a:effectLst/>
        </c:spPr>
      </c:pivotFmt>
      <c:pivotFmt>
        <c:idx val="26"/>
        <c:spPr>
          <a:solidFill>
            <a:schemeClr val="accent3"/>
          </a:solidFill>
          <a:ln w="19050">
            <a:solidFill>
              <a:schemeClr val="lt1"/>
            </a:solidFill>
          </a:ln>
          <a:effectLst/>
        </c:spPr>
      </c:pivotFmt>
      <c:pivotFmt>
        <c:idx val="27"/>
        <c:spPr>
          <a:solidFill>
            <a:schemeClr val="accent6"/>
          </a:solidFill>
          <a:ln w="19050">
            <a:solidFill>
              <a:schemeClr val="lt1"/>
            </a:solidFill>
          </a:ln>
          <a:effectLst/>
        </c:spPr>
      </c:pivotFmt>
      <c:pivotFmt>
        <c:idx val="28"/>
        <c:spPr>
          <a:solidFill>
            <a:schemeClr val="accent5"/>
          </a:solidFill>
          <a:ln w="19050">
            <a:solidFill>
              <a:schemeClr val="lt1"/>
            </a:solidFill>
          </a:ln>
          <a:effectLst/>
        </c:spPr>
      </c:pivotFmt>
      <c:pivotFmt>
        <c:idx val="29"/>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0"/>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1"/>
        <c:spPr>
          <a:solidFill>
            <a:schemeClr val="accent1"/>
          </a:solidFill>
          <a:ln w="19050">
            <a:solidFill>
              <a:schemeClr val="lt1"/>
            </a:solidFill>
          </a:ln>
          <a:effectLst/>
        </c:spPr>
        <c:marker>
          <c:symbol val="none"/>
        </c:marker>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32"/>
        <c:spPr>
          <a:solidFill>
            <a:schemeClr val="accent1"/>
          </a:solidFill>
          <a:ln w="19050">
            <a:solidFill>
              <a:schemeClr val="lt1"/>
            </a:solidFill>
          </a:ln>
          <a:effectLst/>
        </c:spPr>
        <c:marker>
          <c:symbol val="none"/>
        </c:marker>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33"/>
        <c:spPr>
          <a:solidFill>
            <a:schemeClr val="accent1"/>
          </a:solidFill>
          <a:ln w="19050">
            <a:solidFill>
              <a:schemeClr val="lt1"/>
            </a:solidFill>
          </a:ln>
          <a:effectLst/>
        </c:spPr>
        <c:marker>
          <c:symbol val="none"/>
        </c:marker>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34"/>
        <c:spPr>
          <a:solidFill>
            <a:schemeClr val="accent1"/>
          </a:solidFill>
          <a:ln w="19050">
            <a:solidFill>
              <a:schemeClr val="lt1"/>
            </a:solidFill>
          </a:ln>
          <a:effectLst/>
        </c:spPr>
        <c:marker>
          <c:symbol val="none"/>
        </c:marker>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35"/>
        <c:spPr>
          <a:solidFill>
            <a:schemeClr val="accent1"/>
          </a:solidFill>
          <a:ln w="19050">
            <a:solidFill>
              <a:schemeClr val="lt1"/>
            </a:solidFill>
          </a:ln>
          <a:effectLst/>
        </c:spPr>
      </c:pivotFmt>
      <c:pivotFmt>
        <c:idx val="36"/>
        <c:spPr>
          <a:solidFill>
            <a:schemeClr val="accent6"/>
          </a:solidFill>
          <a:ln w="19050">
            <a:solidFill>
              <a:schemeClr val="lt1"/>
            </a:solidFill>
          </a:ln>
          <a:effectLst/>
        </c:spPr>
      </c:pivotFmt>
      <c:pivotFmt>
        <c:idx val="37"/>
        <c:spPr>
          <a:solidFill>
            <a:schemeClr val="accent2"/>
          </a:solidFill>
          <a:ln w="19050">
            <a:solidFill>
              <a:schemeClr val="lt1"/>
            </a:solidFill>
          </a:ln>
          <a:effectLst/>
        </c:spPr>
      </c:pivotFmt>
      <c:pivotFmt>
        <c:idx val="38"/>
        <c:spPr>
          <a:solidFill>
            <a:schemeClr val="accent4"/>
          </a:solidFill>
          <a:ln w="19050">
            <a:solidFill>
              <a:schemeClr val="lt1"/>
            </a:solidFill>
          </a:ln>
          <a:effectLst/>
        </c:spPr>
      </c:pivotFmt>
      <c:pivotFmt>
        <c:idx val="39"/>
        <c:spPr>
          <a:solidFill>
            <a:schemeClr val="accent3"/>
          </a:solidFill>
          <a:ln w="19050">
            <a:solidFill>
              <a:schemeClr val="lt1"/>
            </a:solidFill>
          </a:ln>
          <a:effectLst/>
        </c:spPr>
      </c:pivotFmt>
      <c:pivotFmt>
        <c:idx val="40"/>
        <c:spPr>
          <a:solidFill>
            <a:schemeClr val="accent5"/>
          </a:solidFill>
          <a:ln w="19050">
            <a:solidFill>
              <a:schemeClr val="lt1"/>
            </a:solidFill>
          </a:ln>
          <a:effectLst/>
        </c:spPr>
      </c:pivotFmt>
      <c:pivotFmt>
        <c:idx val="41"/>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2"/>
        <c:spPr>
          <a:solidFill>
            <a:schemeClr val="accent5"/>
          </a:solidFill>
          <a:ln w="19050">
            <a:solidFill>
              <a:schemeClr val="lt1"/>
            </a:solidFill>
          </a:ln>
          <a:effectLst/>
        </c:spPr>
      </c:pivotFmt>
      <c:pivotFmt>
        <c:idx val="43"/>
        <c:spPr>
          <a:solidFill>
            <a:schemeClr val="accent3"/>
          </a:solidFill>
          <a:ln w="19050">
            <a:solidFill>
              <a:schemeClr val="lt1"/>
            </a:solidFill>
          </a:ln>
          <a:effectLst/>
        </c:spPr>
      </c:pivotFmt>
      <c:pivotFmt>
        <c:idx val="44"/>
        <c:spPr>
          <a:solidFill>
            <a:schemeClr val="accent4"/>
          </a:solidFill>
          <a:ln w="19050">
            <a:solidFill>
              <a:schemeClr val="lt1"/>
            </a:solidFill>
          </a:ln>
          <a:effectLst/>
        </c:spPr>
      </c:pivotFmt>
      <c:pivotFmt>
        <c:idx val="45"/>
        <c:spPr>
          <a:solidFill>
            <a:schemeClr val="accent2"/>
          </a:solidFill>
          <a:ln w="19050">
            <a:solidFill>
              <a:schemeClr val="lt1"/>
            </a:solidFill>
          </a:ln>
          <a:effectLst/>
        </c:spPr>
      </c:pivotFmt>
      <c:pivotFmt>
        <c:idx val="46"/>
        <c:spPr>
          <a:solidFill>
            <a:schemeClr val="accent6"/>
          </a:solidFill>
          <a:ln w="19050">
            <a:solidFill>
              <a:schemeClr val="lt1"/>
            </a:solidFill>
          </a:ln>
          <a:effectLst/>
        </c:spPr>
      </c:pivotFmt>
      <c:pivotFmt>
        <c:idx val="47"/>
        <c:spPr>
          <a:solidFill>
            <a:schemeClr val="accent1"/>
          </a:solidFill>
          <a:ln w="19050">
            <a:solidFill>
              <a:schemeClr val="lt1"/>
            </a:solidFill>
          </a:ln>
          <a:effectLst/>
        </c:spPr>
      </c:pivotFmt>
    </c:pivotFmts>
    <c:plotArea>
      <c:layout/>
      <c:barChart>
        <c:barDir val="bar"/>
        <c:grouping val="clustered"/>
        <c:varyColors val="0"/>
        <c:ser>
          <c:idx val="0"/>
          <c:order val="0"/>
          <c:tx>
            <c:strRef>
              <c:f>'Leadership Trust and Values'!$D$30</c:f>
              <c:strCache>
                <c:ptCount val="1"/>
                <c:pt idx="0">
                  <c:v>Total</c:v>
                </c:pt>
              </c:strCache>
            </c:strRef>
          </c:tx>
          <c:spPr>
            <a:solidFill>
              <a:schemeClr val="accent1"/>
            </a:solidFill>
            <a:ln w="19050">
              <a:solidFill>
                <a:schemeClr val="lt1"/>
              </a:solidFill>
            </a:ln>
            <a:effectLst/>
          </c:spPr>
          <c:invertIfNegative val="0"/>
          <c:dPt>
            <c:idx val="0"/>
            <c:invertIfNegative val="0"/>
            <c:bubble3D val="0"/>
            <c:spPr>
              <a:solidFill>
                <a:schemeClr val="accent5"/>
              </a:solidFill>
              <a:ln w="19050">
                <a:solidFill>
                  <a:schemeClr val="lt1"/>
                </a:solidFill>
              </a:ln>
              <a:effectLst/>
            </c:spPr>
            <c:extLst>
              <c:ext xmlns:c16="http://schemas.microsoft.com/office/drawing/2014/chart" uri="{C3380CC4-5D6E-409C-BE32-E72D297353CC}">
                <c16:uniqueId val="{00000001-7887-4BBD-B1C0-01BBA6806525}"/>
              </c:ext>
            </c:extLst>
          </c:dPt>
          <c:dPt>
            <c:idx val="1"/>
            <c:invertIfNegative val="0"/>
            <c:bubble3D val="0"/>
            <c:spPr>
              <a:solidFill>
                <a:schemeClr val="accent3"/>
              </a:solidFill>
              <a:ln w="19050">
                <a:solidFill>
                  <a:schemeClr val="lt1"/>
                </a:solidFill>
              </a:ln>
              <a:effectLst/>
            </c:spPr>
            <c:extLst>
              <c:ext xmlns:c16="http://schemas.microsoft.com/office/drawing/2014/chart" uri="{C3380CC4-5D6E-409C-BE32-E72D297353CC}">
                <c16:uniqueId val="{00000003-7887-4BBD-B1C0-01BBA6806525}"/>
              </c:ext>
            </c:extLst>
          </c:dPt>
          <c:dPt>
            <c:idx val="2"/>
            <c:invertIfNegative val="0"/>
            <c:bubble3D val="0"/>
            <c:spPr>
              <a:solidFill>
                <a:schemeClr val="accent4"/>
              </a:solidFill>
              <a:ln w="19050">
                <a:solidFill>
                  <a:schemeClr val="lt1"/>
                </a:solidFill>
              </a:ln>
              <a:effectLst/>
            </c:spPr>
            <c:extLst>
              <c:ext xmlns:c16="http://schemas.microsoft.com/office/drawing/2014/chart" uri="{C3380CC4-5D6E-409C-BE32-E72D297353CC}">
                <c16:uniqueId val="{00000005-7887-4BBD-B1C0-01BBA6806525}"/>
              </c:ext>
            </c:extLst>
          </c:dPt>
          <c:dPt>
            <c:idx val="3"/>
            <c:invertIfNegative val="0"/>
            <c:bubble3D val="0"/>
            <c:spPr>
              <a:solidFill>
                <a:schemeClr val="accent2"/>
              </a:solidFill>
              <a:ln w="19050">
                <a:solidFill>
                  <a:schemeClr val="lt1"/>
                </a:solidFill>
              </a:ln>
              <a:effectLst/>
            </c:spPr>
            <c:extLst>
              <c:ext xmlns:c16="http://schemas.microsoft.com/office/drawing/2014/chart" uri="{C3380CC4-5D6E-409C-BE32-E72D297353CC}">
                <c16:uniqueId val="{00000007-7887-4BBD-B1C0-01BBA6806525}"/>
              </c:ext>
            </c:extLst>
          </c:dPt>
          <c:dPt>
            <c:idx val="4"/>
            <c:invertIfNegative val="0"/>
            <c:bubble3D val="0"/>
            <c:spPr>
              <a:solidFill>
                <a:schemeClr val="accent6"/>
              </a:solidFill>
              <a:ln w="19050">
                <a:solidFill>
                  <a:schemeClr val="lt1"/>
                </a:solidFill>
              </a:ln>
              <a:effectLst/>
            </c:spPr>
            <c:extLst>
              <c:ext xmlns:c16="http://schemas.microsoft.com/office/drawing/2014/chart" uri="{C3380CC4-5D6E-409C-BE32-E72D297353CC}">
                <c16:uniqueId val="{00000009-7887-4BBD-B1C0-01BBA6806525}"/>
              </c:ext>
            </c:extLst>
          </c:dPt>
          <c:dPt>
            <c:idx val="5"/>
            <c:invertIfNegative val="0"/>
            <c:bubble3D val="0"/>
            <c:spPr>
              <a:solidFill>
                <a:schemeClr val="accent1"/>
              </a:solidFill>
              <a:ln w="19050">
                <a:solidFill>
                  <a:schemeClr val="lt1"/>
                </a:solidFill>
              </a:ln>
              <a:effectLst/>
            </c:spPr>
            <c:extLst>
              <c:ext xmlns:c16="http://schemas.microsoft.com/office/drawing/2014/chart" uri="{C3380CC4-5D6E-409C-BE32-E72D297353CC}">
                <c16:uniqueId val="{00000011-6399-4A40-99E6-A636E178F229}"/>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'Leadership Trust and Values'!$C$31:$C$36</c:f>
              <c:strCache>
                <c:ptCount val="6"/>
                <c:pt idx="0">
                  <c:v>5</c:v>
                </c:pt>
                <c:pt idx="1">
                  <c:v>4</c:v>
                </c:pt>
                <c:pt idx="2">
                  <c:v>3</c:v>
                </c:pt>
                <c:pt idx="3">
                  <c:v>2</c:v>
                </c:pt>
                <c:pt idx="4">
                  <c:v>1</c:v>
                </c:pt>
                <c:pt idx="5">
                  <c:v>0</c:v>
                </c:pt>
              </c:strCache>
            </c:strRef>
          </c:cat>
          <c:val>
            <c:numRef>
              <c:f>'Leadership Trust and Values'!$D$31:$D$36</c:f>
              <c:numCache>
                <c:formatCode>0%</c:formatCode>
                <c:ptCount val="6"/>
                <c:pt idx="0">
                  <c:v>0.22</c:v>
                </c:pt>
                <c:pt idx="1">
                  <c:v>0.47</c:v>
                </c:pt>
                <c:pt idx="2">
                  <c:v>0.2</c:v>
                </c:pt>
                <c:pt idx="3">
                  <c:v>0.08</c:v>
                </c:pt>
                <c:pt idx="4">
                  <c:v>0.03</c:v>
                </c:pt>
                <c:pt idx="5">
                  <c:v>0</c:v>
                </c:pt>
              </c:numCache>
            </c:numRef>
          </c:val>
          <c:extLst>
            <c:ext xmlns:c16="http://schemas.microsoft.com/office/drawing/2014/chart" uri="{C3380CC4-5D6E-409C-BE32-E72D297353CC}">
              <c16:uniqueId val="{0000000A-5FE8-44E9-B5D9-01A7B75C0B4B}"/>
            </c:ext>
          </c:extLst>
        </c:ser>
        <c:dLbls>
          <c:showLegendKey val="0"/>
          <c:showVal val="0"/>
          <c:showCatName val="0"/>
          <c:showSerName val="0"/>
          <c:showPercent val="0"/>
          <c:showBubbleSize val="0"/>
        </c:dLbls>
        <c:gapWidth val="100"/>
        <c:axId val="995021264"/>
        <c:axId val="995024504"/>
      </c:barChart>
      <c:valAx>
        <c:axId val="995024504"/>
        <c:scaling>
          <c:orientation val="minMax"/>
        </c:scaling>
        <c:delete val="1"/>
        <c:axPos val="t"/>
        <c:majorGridlines>
          <c:spPr>
            <a:ln w="9525" cap="flat" cmpd="sng" algn="ctr">
              <a:solidFill>
                <a:schemeClr val="tx1">
                  <a:lumMod val="15000"/>
                  <a:lumOff val="85000"/>
                </a:schemeClr>
              </a:solidFill>
              <a:round/>
            </a:ln>
            <a:effectLst/>
          </c:spPr>
        </c:majorGridlines>
        <c:numFmt formatCode="0%" sourceLinked="1"/>
        <c:majorTickMark val="out"/>
        <c:minorTickMark val="none"/>
        <c:tickLblPos val="nextTo"/>
        <c:crossAx val="995021264"/>
        <c:crosses val="autoZero"/>
        <c:crossBetween val="between"/>
      </c:valAx>
      <c:catAx>
        <c:axId val="995021264"/>
        <c:scaling>
          <c:orientation val="maxMin"/>
        </c:scaling>
        <c:delete val="1"/>
        <c:axPos val="l"/>
        <c:numFmt formatCode="General" sourceLinked="1"/>
        <c:majorTickMark val="out"/>
        <c:minorTickMark val="none"/>
        <c:tickLblPos val="nextTo"/>
        <c:crossAx val="995024504"/>
        <c:crosses val="autoZero"/>
        <c:auto val="1"/>
        <c:lblAlgn val="ctr"/>
        <c:lblOffset val="100"/>
        <c:noMultiLvlLbl val="0"/>
      </c:catAx>
      <c:spPr>
        <a:noFill/>
        <a:ln>
          <a:noFill/>
        </a:ln>
        <a:effectLst/>
      </c:spPr>
    </c:plotArea>
    <c:plotVisOnly val="1"/>
    <c:dispBlanksAs val="gap"/>
    <c:showDLblsOverMax val="0"/>
    <c:extLst/>
  </c:chart>
  <c:spPr>
    <a:solidFill>
      <a:schemeClr val="accent1">
        <a:lumMod val="20000"/>
        <a:lumOff val="80000"/>
      </a:schemeClr>
    </a:solidFill>
    <a:ln w="19050" cap="flat" cmpd="sng" algn="ctr">
      <a:solidFill>
        <a:schemeClr val="accent5"/>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Lst>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[EXCEL-ISEF-EAB-Faculty-Morale-Diagnostic-Survey-Analysis-Tool.xlsx]Ownership and Input!PivotTable2</c:name>
    <c:fmtId val="3"/>
  </c:pivotSource>
  <c:chart>
    <c:autoTitleDeleted val="1"/>
    <c:pivotFmts>
      <c:pivotFmt>
        <c:idx val="0"/>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w="19050">
            <a:solidFill>
              <a:schemeClr val="lt1"/>
            </a:solidFill>
          </a:ln>
          <a:effectLst/>
        </c:spPr>
      </c:pivotFmt>
      <c:pivotFmt>
        <c:idx val="3"/>
        <c:spPr>
          <a:solidFill>
            <a:schemeClr val="accent1"/>
          </a:solidFill>
          <a:ln w="19050">
            <a:solidFill>
              <a:schemeClr val="lt1"/>
            </a:solidFill>
          </a:ln>
          <a:effectLst/>
        </c:spPr>
      </c:pivotFmt>
      <c:pivotFmt>
        <c:idx val="4"/>
        <c:spPr>
          <a:solidFill>
            <a:schemeClr val="accent1"/>
          </a:solidFill>
          <a:ln w="19050">
            <a:solidFill>
              <a:schemeClr val="lt1"/>
            </a:solidFill>
          </a:ln>
          <a:effectLst/>
        </c:spPr>
      </c:pivotFmt>
      <c:pivotFmt>
        <c:idx val="5"/>
        <c:spPr>
          <a:solidFill>
            <a:schemeClr val="accent1"/>
          </a:solidFill>
          <a:ln w="19050">
            <a:solidFill>
              <a:schemeClr val="lt1"/>
            </a:solidFill>
          </a:ln>
          <a:effectLst/>
        </c:spPr>
      </c:pivotFmt>
      <c:pivotFmt>
        <c:idx val="6"/>
        <c:spPr>
          <a:solidFill>
            <a:schemeClr val="accent1"/>
          </a:solidFill>
          <a:ln w="19050">
            <a:solidFill>
              <a:schemeClr val="lt1"/>
            </a:solidFill>
          </a:ln>
          <a:effectLst/>
        </c:spPr>
      </c:pivotFmt>
      <c:pivotFmt>
        <c:idx val="7"/>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1"/>
          </a:solidFill>
          <a:ln w="19050">
            <a:solidFill>
              <a:schemeClr val="lt1"/>
            </a:solidFill>
          </a:ln>
          <a:effectLst/>
        </c:spPr>
      </c:pivotFmt>
      <c:pivotFmt>
        <c:idx val="9"/>
        <c:spPr>
          <a:solidFill>
            <a:schemeClr val="accent1"/>
          </a:solidFill>
          <a:ln w="19050">
            <a:solidFill>
              <a:schemeClr val="lt1"/>
            </a:solidFill>
          </a:ln>
          <a:effectLst/>
        </c:spPr>
      </c:pivotFmt>
      <c:pivotFmt>
        <c:idx val="10"/>
        <c:spPr>
          <a:solidFill>
            <a:schemeClr val="accent1"/>
          </a:solidFill>
          <a:ln w="19050">
            <a:solidFill>
              <a:schemeClr val="lt1"/>
            </a:solidFill>
          </a:ln>
          <a:effectLst/>
        </c:spPr>
      </c:pivotFmt>
      <c:pivotFmt>
        <c:idx val="11"/>
        <c:spPr>
          <a:solidFill>
            <a:schemeClr val="accent1"/>
          </a:solidFill>
          <a:ln w="19050">
            <a:solidFill>
              <a:schemeClr val="lt1"/>
            </a:solidFill>
          </a:ln>
          <a:effectLst/>
        </c:spPr>
      </c:pivotFmt>
      <c:pivotFmt>
        <c:idx val="12"/>
        <c:spPr>
          <a:solidFill>
            <a:schemeClr val="accent1"/>
          </a:solidFill>
          <a:ln w="19050">
            <a:solidFill>
              <a:schemeClr val="lt1"/>
            </a:solidFill>
          </a:ln>
          <a:effectLst/>
        </c:spPr>
      </c:pivotFmt>
      <c:pivotFmt>
        <c:idx val="13"/>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4"/>
        <c:spPr>
          <a:solidFill>
            <a:schemeClr val="accent1"/>
          </a:solidFill>
          <a:ln w="19050">
            <a:solidFill>
              <a:schemeClr val="lt1"/>
            </a:solidFill>
          </a:ln>
          <a:effectLst/>
        </c:spPr>
      </c:pivotFmt>
      <c:pivotFmt>
        <c:idx val="15"/>
        <c:spPr>
          <a:solidFill>
            <a:schemeClr val="accent2"/>
          </a:solidFill>
          <a:ln w="19050">
            <a:solidFill>
              <a:schemeClr val="lt1"/>
            </a:solidFill>
          </a:ln>
          <a:effectLst/>
        </c:spPr>
      </c:pivotFmt>
      <c:pivotFmt>
        <c:idx val="16"/>
        <c:spPr>
          <a:solidFill>
            <a:schemeClr val="accent3"/>
          </a:solidFill>
          <a:ln w="19050">
            <a:solidFill>
              <a:schemeClr val="lt1"/>
            </a:solidFill>
          </a:ln>
          <a:effectLst/>
        </c:spPr>
      </c:pivotFmt>
      <c:pivotFmt>
        <c:idx val="17"/>
        <c:spPr>
          <a:solidFill>
            <a:schemeClr val="accent4"/>
          </a:solidFill>
          <a:ln w="19050">
            <a:solidFill>
              <a:schemeClr val="lt1"/>
            </a:solidFill>
          </a:ln>
          <a:effectLst/>
        </c:spPr>
      </c:pivotFmt>
      <c:pivotFmt>
        <c:idx val="18"/>
        <c:spPr>
          <a:solidFill>
            <a:schemeClr val="accent5"/>
          </a:solidFill>
          <a:ln w="19050">
            <a:solidFill>
              <a:schemeClr val="lt1"/>
            </a:solidFill>
          </a:ln>
          <a:effectLst/>
        </c:spPr>
      </c:pivotFmt>
      <c:pivotFmt>
        <c:idx val="19"/>
        <c:spPr>
          <a:solidFill>
            <a:schemeClr val="accent1"/>
          </a:solidFill>
          <a:ln w="19050">
            <a:solidFill>
              <a:schemeClr val="lt1"/>
            </a:solidFill>
          </a:ln>
          <a:effectLst/>
        </c:spPr>
      </c:pivotFmt>
      <c:pivotFmt>
        <c:idx val="20"/>
        <c:spPr>
          <a:solidFill>
            <a:schemeClr val="accent1"/>
          </a:solidFill>
          <a:ln w="19050">
            <a:solidFill>
              <a:schemeClr val="lt1"/>
            </a:solidFill>
          </a:ln>
          <a:effectLst/>
        </c:spPr>
      </c:pivotFmt>
      <c:pivotFmt>
        <c:idx val="21"/>
        <c:spPr>
          <a:solidFill>
            <a:schemeClr val="accent1"/>
          </a:solidFill>
          <a:ln w="19050">
            <a:solidFill>
              <a:schemeClr val="lt1"/>
            </a:solidFill>
          </a:ln>
          <a:effectLst/>
        </c:spPr>
      </c:pivotFmt>
      <c:pivotFmt>
        <c:idx val="22"/>
        <c:spPr>
          <a:solidFill>
            <a:schemeClr val="accent1"/>
          </a:solidFill>
          <a:ln w="19050">
            <a:solidFill>
              <a:schemeClr val="lt1"/>
            </a:solidFill>
          </a:ln>
          <a:effectLst/>
        </c:spPr>
      </c:pivotFmt>
      <c:pivotFmt>
        <c:idx val="23"/>
        <c:spPr>
          <a:solidFill>
            <a:schemeClr val="accent1"/>
          </a:solidFill>
          <a:ln w="19050">
            <a:solidFill>
              <a:schemeClr val="lt1"/>
            </a:solidFill>
          </a:ln>
          <a:effectLst/>
        </c:spPr>
      </c:pivotFmt>
      <c:pivotFmt>
        <c:idx val="24"/>
        <c:spPr>
          <a:solidFill>
            <a:schemeClr val="accent1"/>
          </a:solidFill>
          <a:ln w="19050">
            <a:solidFill>
              <a:schemeClr val="lt1"/>
            </a:solidFill>
          </a:ln>
          <a:effectLst/>
        </c:spPr>
      </c:pivotFmt>
      <c:pivotFmt>
        <c:idx val="25"/>
        <c:spPr>
          <a:solidFill>
            <a:schemeClr val="accent4"/>
          </a:solidFill>
          <a:ln w="19050">
            <a:solidFill>
              <a:schemeClr val="lt1"/>
            </a:solidFill>
          </a:ln>
          <a:effectLst/>
        </c:spPr>
      </c:pivotFmt>
      <c:pivotFmt>
        <c:idx val="26"/>
        <c:spPr>
          <a:solidFill>
            <a:schemeClr val="accent3"/>
          </a:solidFill>
          <a:ln w="19050">
            <a:solidFill>
              <a:schemeClr val="lt1"/>
            </a:solidFill>
          </a:ln>
          <a:effectLst/>
        </c:spPr>
      </c:pivotFmt>
      <c:pivotFmt>
        <c:idx val="27"/>
        <c:spPr>
          <a:solidFill>
            <a:schemeClr val="accent6"/>
          </a:solidFill>
          <a:ln w="19050">
            <a:solidFill>
              <a:schemeClr val="lt1"/>
            </a:solidFill>
          </a:ln>
          <a:effectLst/>
        </c:spPr>
      </c:pivotFmt>
      <c:pivotFmt>
        <c:idx val="28"/>
        <c:spPr>
          <a:solidFill>
            <a:schemeClr val="accent5"/>
          </a:solidFill>
          <a:ln w="19050">
            <a:solidFill>
              <a:schemeClr val="lt1"/>
            </a:solidFill>
          </a:ln>
          <a:effectLst/>
        </c:spPr>
      </c:pivotFmt>
      <c:pivotFmt>
        <c:idx val="29"/>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0"/>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1"/>
        <c:spPr>
          <a:solidFill>
            <a:schemeClr val="accent1"/>
          </a:solidFill>
          <a:ln w="19050">
            <a:solidFill>
              <a:schemeClr val="lt1"/>
            </a:solidFill>
          </a:ln>
          <a:effectLst/>
        </c:spPr>
        <c:marker>
          <c:symbol val="none"/>
        </c:marker>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32"/>
        <c:spPr>
          <a:solidFill>
            <a:schemeClr val="accent1"/>
          </a:solidFill>
          <a:ln w="19050">
            <a:solidFill>
              <a:schemeClr val="lt1"/>
            </a:solidFill>
          </a:ln>
          <a:effectLst/>
        </c:spPr>
        <c:marker>
          <c:symbol val="none"/>
        </c:marker>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33"/>
        <c:spPr>
          <a:solidFill>
            <a:schemeClr val="accent1"/>
          </a:solidFill>
          <a:ln w="19050">
            <a:solidFill>
              <a:schemeClr val="lt1"/>
            </a:solidFill>
          </a:ln>
          <a:effectLst/>
        </c:spPr>
        <c:marker>
          <c:symbol val="none"/>
        </c:marker>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34"/>
        <c:spPr>
          <a:solidFill>
            <a:schemeClr val="accent1"/>
          </a:solidFill>
          <a:ln w="19050">
            <a:solidFill>
              <a:schemeClr val="lt1"/>
            </a:solidFill>
          </a:ln>
          <a:effectLst/>
        </c:spPr>
        <c:marker>
          <c:symbol val="none"/>
        </c:marker>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35"/>
        <c:spPr>
          <a:solidFill>
            <a:schemeClr val="accent1"/>
          </a:solidFill>
          <a:ln w="19050">
            <a:solidFill>
              <a:schemeClr val="lt1"/>
            </a:solidFill>
          </a:ln>
          <a:effectLst/>
        </c:spPr>
      </c:pivotFmt>
      <c:pivotFmt>
        <c:idx val="36"/>
        <c:spPr>
          <a:solidFill>
            <a:schemeClr val="accent6"/>
          </a:solidFill>
          <a:ln w="19050">
            <a:solidFill>
              <a:schemeClr val="lt1"/>
            </a:solidFill>
          </a:ln>
          <a:effectLst/>
        </c:spPr>
      </c:pivotFmt>
      <c:pivotFmt>
        <c:idx val="37"/>
        <c:spPr>
          <a:solidFill>
            <a:schemeClr val="accent2"/>
          </a:solidFill>
          <a:ln w="19050">
            <a:solidFill>
              <a:schemeClr val="lt1"/>
            </a:solidFill>
          </a:ln>
          <a:effectLst/>
        </c:spPr>
      </c:pivotFmt>
      <c:pivotFmt>
        <c:idx val="38"/>
        <c:spPr>
          <a:solidFill>
            <a:schemeClr val="accent4"/>
          </a:solidFill>
          <a:ln w="19050">
            <a:solidFill>
              <a:schemeClr val="lt1"/>
            </a:solidFill>
          </a:ln>
          <a:effectLst/>
        </c:spPr>
      </c:pivotFmt>
      <c:pivotFmt>
        <c:idx val="39"/>
        <c:spPr>
          <a:solidFill>
            <a:schemeClr val="accent3"/>
          </a:solidFill>
          <a:ln w="19050">
            <a:solidFill>
              <a:schemeClr val="lt1"/>
            </a:solidFill>
          </a:ln>
          <a:effectLst/>
        </c:spPr>
      </c:pivotFmt>
      <c:pivotFmt>
        <c:idx val="40"/>
        <c:spPr>
          <a:solidFill>
            <a:schemeClr val="accent5"/>
          </a:solidFill>
          <a:ln w="19050">
            <a:solidFill>
              <a:schemeClr val="lt1"/>
            </a:solidFill>
          </a:ln>
          <a:effectLst/>
        </c:spPr>
      </c:pivotFmt>
      <c:pivotFmt>
        <c:idx val="41"/>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2"/>
        <c:spPr>
          <a:solidFill>
            <a:schemeClr val="accent5"/>
          </a:solidFill>
          <a:ln w="19050">
            <a:solidFill>
              <a:schemeClr val="lt1"/>
            </a:solidFill>
          </a:ln>
          <a:effectLst/>
        </c:spPr>
      </c:pivotFmt>
      <c:pivotFmt>
        <c:idx val="43"/>
        <c:spPr>
          <a:solidFill>
            <a:schemeClr val="accent3"/>
          </a:solidFill>
          <a:ln w="19050">
            <a:solidFill>
              <a:schemeClr val="lt1"/>
            </a:solidFill>
          </a:ln>
          <a:effectLst/>
        </c:spPr>
      </c:pivotFmt>
      <c:pivotFmt>
        <c:idx val="44"/>
        <c:spPr>
          <a:solidFill>
            <a:schemeClr val="accent4"/>
          </a:solidFill>
          <a:ln w="19050">
            <a:solidFill>
              <a:schemeClr val="lt1"/>
            </a:solidFill>
          </a:ln>
          <a:effectLst/>
        </c:spPr>
      </c:pivotFmt>
      <c:pivotFmt>
        <c:idx val="45"/>
        <c:spPr>
          <a:solidFill>
            <a:schemeClr val="accent2"/>
          </a:solidFill>
          <a:ln w="19050">
            <a:solidFill>
              <a:schemeClr val="lt1"/>
            </a:solidFill>
          </a:ln>
          <a:effectLst/>
        </c:spPr>
      </c:pivotFmt>
      <c:pivotFmt>
        <c:idx val="46"/>
        <c:spPr>
          <a:solidFill>
            <a:schemeClr val="accent1"/>
          </a:solidFill>
          <a:ln w="19050">
            <a:solidFill>
              <a:schemeClr val="lt1"/>
            </a:solidFill>
          </a:ln>
          <a:effectLst/>
        </c:spPr>
      </c:pivotFmt>
      <c:pivotFmt>
        <c:idx val="47"/>
        <c:spPr>
          <a:solidFill>
            <a:schemeClr val="accent6"/>
          </a:solidFill>
          <a:ln w="19050">
            <a:solidFill>
              <a:schemeClr val="lt1"/>
            </a:solidFill>
          </a:ln>
          <a:effectLst/>
        </c:spPr>
      </c:pivotFmt>
    </c:pivotFmts>
    <c:plotArea>
      <c:layout/>
      <c:barChart>
        <c:barDir val="bar"/>
        <c:grouping val="clustered"/>
        <c:varyColors val="0"/>
        <c:ser>
          <c:idx val="0"/>
          <c:order val="0"/>
          <c:tx>
            <c:strRef>
              <c:f>'Ownership and Input'!$D$6</c:f>
              <c:strCache>
                <c:ptCount val="1"/>
                <c:pt idx="0">
                  <c:v>Total</c:v>
                </c:pt>
              </c:strCache>
            </c:strRef>
          </c:tx>
          <c:spPr>
            <a:solidFill>
              <a:schemeClr val="accent1"/>
            </a:solidFill>
            <a:ln w="19050">
              <a:solidFill>
                <a:schemeClr val="lt1"/>
              </a:solidFill>
            </a:ln>
            <a:effectLst/>
          </c:spPr>
          <c:invertIfNegative val="0"/>
          <c:dPt>
            <c:idx val="0"/>
            <c:invertIfNegative val="0"/>
            <c:bubble3D val="0"/>
            <c:spPr>
              <a:solidFill>
                <a:schemeClr val="accent5"/>
              </a:solidFill>
              <a:ln w="19050">
                <a:solidFill>
                  <a:schemeClr val="lt1"/>
                </a:solidFill>
              </a:ln>
              <a:effectLst/>
            </c:spPr>
            <c:extLst>
              <c:ext xmlns:c16="http://schemas.microsoft.com/office/drawing/2014/chart" uri="{C3380CC4-5D6E-409C-BE32-E72D297353CC}">
                <c16:uniqueId val="{00000001-7887-4BBD-B1C0-01BBA6806525}"/>
              </c:ext>
            </c:extLst>
          </c:dPt>
          <c:dPt>
            <c:idx val="1"/>
            <c:invertIfNegative val="0"/>
            <c:bubble3D val="0"/>
            <c:spPr>
              <a:solidFill>
                <a:schemeClr val="accent3"/>
              </a:solidFill>
              <a:ln w="19050">
                <a:solidFill>
                  <a:schemeClr val="lt1"/>
                </a:solidFill>
              </a:ln>
              <a:effectLst/>
            </c:spPr>
            <c:extLst>
              <c:ext xmlns:c16="http://schemas.microsoft.com/office/drawing/2014/chart" uri="{C3380CC4-5D6E-409C-BE32-E72D297353CC}">
                <c16:uniqueId val="{00000003-7887-4BBD-B1C0-01BBA6806525}"/>
              </c:ext>
            </c:extLst>
          </c:dPt>
          <c:dPt>
            <c:idx val="2"/>
            <c:invertIfNegative val="0"/>
            <c:bubble3D val="0"/>
            <c:spPr>
              <a:solidFill>
                <a:schemeClr val="accent4"/>
              </a:solidFill>
              <a:ln w="19050">
                <a:solidFill>
                  <a:schemeClr val="lt1"/>
                </a:solidFill>
              </a:ln>
              <a:effectLst/>
            </c:spPr>
            <c:extLst>
              <c:ext xmlns:c16="http://schemas.microsoft.com/office/drawing/2014/chart" uri="{C3380CC4-5D6E-409C-BE32-E72D297353CC}">
                <c16:uniqueId val="{00000005-7887-4BBD-B1C0-01BBA6806525}"/>
              </c:ext>
            </c:extLst>
          </c:dPt>
          <c:dPt>
            <c:idx val="3"/>
            <c:invertIfNegative val="0"/>
            <c:bubble3D val="0"/>
            <c:spPr>
              <a:solidFill>
                <a:schemeClr val="accent2"/>
              </a:solidFill>
              <a:ln w="19050">
                <a:solidFill>
                  <a:schemeClr val="lt1"/>
                </a:solidFill>
              </a:ln>
              <a:effectLst/>
            </c:spPr>
            <c:extLst>
              <c:ext xmlns:c16="http://schemas.microsoft.com/office/drawing/2014/chart" uri="{C3380CC4-5D6E-409C-BE32-E72D297353CC}">
                <c16:uniqueId val="{00000007-7887-4BBD-B1C0-01BBA6806525}"/>
              </c:ext>
            </c:extLst>
          </c:dPt>
          <c:dPt>
            <c:idx val="4"/>
            <c:invertIfNegative val="0"/>
            <c:bubble3D val="0"/>
            <c:spPr>
              <a:solidFill>
                <a:schemeClr val="accent6"/>
              </a:solidFill>
              <a:ln w="19050">
                <a:solidFill>
                  <a:schemeClr val="lt1"/>
                </a:solidFill>
              </a:ln>
              <a:effectLst/>
            </c:spPr>
            <c:extLst>
              <c:ext xmlns:c16="http://schemas.microsoft.com/office/drawing/2014/chart" uri="{C3380CC4-5D6E-409C-BE32-E72D297353CC}">
                <c16:uniqueId val="{00000009-7887-4BBD-B1C0-01BBA6806525}"/>
              </c:ext>
            </c:extLst>
          </c:dPt>
          <c:dPt>
            <c:idx val="5"/>
            <c:invertIfNegative val="0"/>
            <c:bubble3D val="0"/>
            <c:extLst>
              <c:ext xmlns:c16="http://schemas.microsoft.com/office/drawing/2014/chart" uri="{C3380CC4-5D6E-409C-BE32-E72D297353CC}">
                <c16:uniqueId val="{00000011-6399-4A40-99E6-A636E178F229}"/>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'Ownership and Input'!$C$7:$C$12</c:f>
              <c:strCache>
                <c:ptCount val="6"/>
                <c:pt idx="0">
                  <c:v>5</c:v>
                </c:pt>
                <c:pt idx="1">
                  <c:v>4</c:v>
                </c:pt>
                <c:pt idx="2">
                  <c:v>3</c:v>
                </c:pt>
                <c:pt idx="3">
                  <c:v>2</c:v>
                </c:pt>
                <c:pt idx="4">
                  <c:v>1</c:v>
                </c:pt>
                <c:pt idx="5">
                  <c:v>0</c:v>
                </c:pt>
              </c:strCache>
            </c:strRef>
          </c:cat>
          <c:val>
            <c:numRef>
              <c:f>'Ownership and Input'!$D$7:$D$12</c:f>
              <c:numCache>
                <c:formatCode>0%</c:formatCode>
                <c:ptCount val="6"/>
                <c:pt idx="0">
                  <c:v>0.31</c:v>
                </c:pt>
                <c:pt idx="1">
                  <c:v>0.40500000000000003</c:v>
                </c:pt>
                <c:pt idx="2">
                  <c:v>0.17</c:v>
                </c:pt>
                <c:pt idx="3">
                  <c:v>7.0000000000000007E-2</c:v>
                </c:pt>
                <c:pt idx="4">
                  <c:v>4.4999999999999998E-2</c:v>
                </c:pt>
                <c:pt idx="5">
                  <c:v>0</c:v>
                </c:pt>
              </c:numCache>
            </c:numRef>
          </c:val>
          <c:extLst>
            <c:ext xmlns:c16="http://schemas.microsoft.com/office/drawing/2014/chart" uri="{C3380CC4-5D6E-409C-BE32-E72D297353CC}">
              <c16:uniqueId val="{0000000A-5FE8-44E9-B5D9-01A7B75C0B4B}"/>
            </c:ext>
          </c:extLst>
        </c:ser>
        <c:dLbls>
          <c:showLegendKey val="0"/>
          <c:showVal val="0"/>
          <c:showCatName val="0"/>
          <c:showSerName val="0"/>
          <c:showPercent val="0"/>
          <c:showBubbleSize val="0"/>
        </c:dLbls>
        <c:gapWidth val="100"/>
        <c:axId val="995021264"/>
        <c:axId val="995024504"/>
      </c:barChart>
      <c:valAx>
        <c:axId val="995024504"/>
        <c:scaling>
          <c:orientation val="minMax"/>
        </c:scaling>
        <c:delete val="1"/>
        <c:axPos val="t"/>
        <c:majorGridlines>
          <c:spPr>
            <a:ln w="9525" cap="flat" cmpd="sng" algn="ctr">
              <a:solidFill>
                <a:schemeClr val="tx1">
                  <a:lumMod val="15000"/>
                  <a:lumOff val="85000"/>
                </a:schemeClr>
              </a:solidFill>
              <a:round/>
            </a:ln>
            <a:effectLst/>
          </c:spPr>
        </c:majorGridlines>
        <c:numFmt formatCode="0%" sourceLinked="1"/>
        <c:majorTickMark val="out"/>
        <c:minorTickMark val="none"/>
        <c:tickLblPos val="nextTo"/>
        <c:crossAx val="995021264"/>
        <c:crosses val="autoZero"/>
        <c:crossBetween val="between"/>
      </c:valAx>
      <c:catAx>
        <c:axId val="995021264"/>
        <c:scaling>
          <c:orientation val="maxMin"/>
        </c:scaling>
        <c:delete val="1"/>
        <c:axPos val="l"/>
        <c:numFmt formatCode="General" sourceLinked="1"/>
        <c:majorTickMark val="out"/>
        <c:minorTickMark val="none"/>
        <c:tickLblPos val="nextTo"/>
        <c:crossAx val="995024504"/>
        <c:crosses val="autoZero"/>
        <c:auto val="1"/>
        <c:lblAlgn val="ctr"/>
        <c:lblOffset val="100"/>
        <c:noMultiLvlLbl val="0"/>
      </c:catAx>
      <c:spPr>
        <a:noFill/>
        <a:ln>
          <a:noFill/>
        </a:ln>
        <a:effectLst/>
      </c:spPr>
    </c:plotArea>
    <c:plotVisOnly val="1"/>
    <c:dispBlanksAs val="gap"/>
    <c:showDLblsOverMax val="0"/>
    <c:extLst/>
  </c:chart>
  <c:spPr>
    <a:solidFill>
      <a:schemeClr val="accent1">
        <a:lumMod val="20000"/>
        <a:lumOff val="80000"/>
      </a:schemeClr>
    </a:solidFill>
    <a:ln w="19050" cap="flat" cmpd="sng" algn="ctr">
      <a:solidFill>
        <a:schemeClr val="accent5"/>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Lst>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[EXCEL-ISEF-EAB-Faculty-Morale-Diagnostic-Survey-Analysis-Tool.xlsx]Ownership and Input!PivotTable17</c:name>
    <c:fmtId val="11"/>
  </c:pivotSource>
  <c:chart>
    <c:autoTitleDeleted val="1"/>
    <c:pivotFmts>
      <c:pivotFmt>
        <c:idx val="0"/>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w="19050">
            <a:solidFill>
              <a:schemeClr val="lt1"/>
            </a:solidFill>
          </a:ln>
          <a:effectLst/>
        </c:spPr>
      </c:pivotFmt>
      <c:pivotFmt>
        <c:idx val="3"/>
        <c:spPr>
          <a:solidFill>
            <a:schemeClr val="accent1"/>
          </a:solidFill>
          <a:ln w="19050">
            <a:solidFill>
              <a:schemeClr val="lt1"/>
            </a:solidFill>
          </a:ln>
          <a:effectLst/>
        </c:spPr>
      </c:pivotFmt>
      <c:pivotFmt>
        <c:idx val="4"/>
        <c:spPr>
          <a:solidFill>
            <a:schemeClr val="accent1"/>
          </a:solidFill>
          <a:ln w="19050">
            <a:solidFill>
              <a:schemeClr val="lt1"/>
            </a:solidFill>
          </a:ln>
          <a:effectLst/>
        </c:spPr>
      </c:pivotFmt>
      <c:pivotFmt>
        <c:idx val="5"/>
        <c:spPr>
          <a:solidFill>
            <a:schemeClr val="accent1"/>
          </a:solidFill>
          <a:ln w="19050">
            <a:solidFill>
              <a:schemeClr val="lt1"/>
            </a:solidFill>
          </a:ln>
          <a:effectLst/>
        </c:spPr>
      </c:pivotFmt>
      <c:pivotFmt>
        <c:idx val="6"/>
        <c:spPr>
          <a:solidFill>
            <a:schemeClr val="accent1"/>
          </a:solidFill>
          <a:ln w="19050">
            <a:solidFill>
              <a:schemeClr val="lt1"/>
            </a:solidFill>
          </a:ln>
          <a:effectLst/>
        </c:spPr>
      </c:pivotFmt>
      <c:pivotFmt>
        <c:idx val="7"/>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1"/>
          </a:solidFill>
          <a:ln w="19050">
            <a:solidFill>
              <a:schemeClr val="lt1"/>
            </a:solidFill>
          </a:ln>
          <a:effectLst/>
        </c:spPr>
      </c:pivotFmt>
      <c:pivotFmt>
        <c:idx val="9"/>
        <c:spPr>
          <a:solidFill>
            <a:schemeClr val="accent1"/>
          </a:solidFill>
          <a:ln w="19050">
            <a:solidFill>
              <a:schemeClr val="lt1"/>
            </a:solidFill>
          </a:ln>
          <a:effectLst/>
        </c:spPr>
      </c:pivotFmt>
      <c:pivotFmt>
        <c:idx val="10"/>
        <c:spPr>
          <a:solidFill>
            <a:schemeClr val="accent1"/>
          </a:solidFill>
          <a:ln w="19050">
            <a:solidFill>
              <a:schemeClr val="lt1"/>
            </a:solidFill>
          </a:ln>
          <a:effectLst/>
        </c:spPr>
      </c:pivotFmt>
      <c:pivotFmt>
        <c:idx val="11"/>
        <c:spPr>
          <a:solidFill>
            <a:schemeClr val="accent1"/>
          </a:solidFill>
          <a:ln w="19050">
            <a:solidFill>
              <a:schemeClr val="lt1"/>
            </a:solidFill>
          </a:ln>
          <a:effectLst/>
        </c:spPr>
      </c:pivotFmt>
      <c:pivotFmt>
        <c:idx val="12"/>
        <c:spPr>
          <a:solidFill>
            <a:schemeClr val="accent1"/>
          </a:solidFill>
          <a:ln w="19050">
            <a:solidFill>
              <a:schemeClr val="lt1"/>
            </a:solidFill>
          </a:ln>
          <a:effectLst/>
        </c:spPr>
      </c:pivotFmt>
      <c:pivotFmt>
        <c:idx val="13"/>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4"/>
        <c:spPr>
          <a:solidFill>
            <a:schemeClr val="accent1"/>
          </a:solidFill>
          <a:ln w="19050">
            <a:solidFill>
              <a:schemeClr val="lt1"/>
            </a:solidFill>
          </a:ln>
          <a:effectLst/>
        </c:spPr>
      </c:pivotFmt>
      <c:pivotFmt>
        <c:idx val="15"/>
        <c:spPr>
          <a:solidFill>
            <a:schemeClr val="accent2"/>
          </a:solidFill>
          <a:ln w="19050">
            <a:solidFill>
              <a:schemeClr val="lt1"/>
            </a:solidFill>
          </a:ln>
          <a:effectLst/>
        </c:spPr>
      </c:pivotFmt>
      <c:pivotFmt>
        <c:idx val="16"/>
        <c:spPr>
          <a:solidFill>
            <a:schemeClr val="accent3"/>
          </a:solidFill>
          <a:ln w="19050">
            <a:solidFill>
              <a:schemeClr val="lt1"/>
            </a:solidFill>
          </a:ln>
          <a:effectLst/>
        </c:spPr>
      </c:pivotFmt>
      <c:pivotFmt>
        <c:idx val="17"/>
        <c:spPr>
          <a:solidFill>
            <a:schemeClr val="accent4"/>
          </a:solidFill>
          <a:ln w="19050">
            <a:solidFill>
              <a:schemeClr val="lt1"/>
            </a:solidFill>
          </a:ln>
          <a:effectLst/>
        </c:spPr>
      </c:pivotFmt>
      <c:pivotFmt>
        <c:idx val="18"/>
        <c:spPr>
          <a:solidFill>
            <a:schemeClr val="accent5"/>
          </a:solidFill>
          <a:ln w="19050">
            <a:solidFill>
              <a:schemeClr val="lt1"/>
            </a:solidFill>
          </a:ln>
          <a:effectLst/>
        </c:spPr>
      </c:pivotFmt>
      <c:pivotFmt>
        <c:idx val="19"/>
        <c:spPr>
          <a:solidFill>
            <a:schemeClr val="accent1"/>
          </a:solidFill>
          <a:ln w="19050">
            <a:solidFill>
              <a:schemeClr val="lt1"/>
            </a:solidFill>
          </a:ln>
          <a:effectLst/>
        </c:spPr>
      </c:pivotFmt>
      <c:pivotFmt>
        <c:idx val="20"/>
        <c:spPr>
          <a:solidFill>
            <a:schemeClr val="accent1"/>
          </a:solidFill>
          <a:ln w="19050">
            <a:solidFill>
              <a:schemeClr val="lt1"/>
            </a:solidFill>
          </a:ln>
          <a:effectLst/>
        </c:spPr>
      </c:pivotFmt>
      <c:pivotFmt>
        <c:idx val="21"/>
        <c:spPr>
          <a:solidFill>
            <a:schemeClr val="accent1"/>
          </a:solidFill>
          <a:ln w="19050">
            <a:solidFill>
              <a:schemeClr val="lt1"/>
            </a:solidFill>
          </a:ln>
          <a:effectLst/>
        </c:spPr>
      </c:pivotFmt>
      <c:pivotFmt>
        <c:idx val="22"/>
        <c:spPr>
          <a:solidFill>
            <a:schemeClr val="accent1"/>
          </a:solidFill>
          <a:ln w="19050">
            <a:solidFill>
              <a:schemeClr val="lt1"/>
            </a:solidFill>
          </a:ln>
          <a:effectLst/>
        </c:spPr>
      </c:pivotFmt>
      <c:pivotFmt>
        <c:idx val="23"/>
        <c:spPr>
          <a:solidFill>
            <a:schemeClr val="accent1"/>
          </a:solidFill>
          <a:ln w="19050">
            <a:solidFill>
              <a:schemeClr val="lt1"/>
            </a:solidFill>
          </a:ln>
          <a:effectLst/>
        </c:spPr>
      </c:pivotFmt>
      <c:pivotFmt>
        <c:idx val="24"/>
        <c:spPr>
          <a:solidFill>
            <a:schemeClr val="accent1"/>
          </a:solidFill>
          <a:ln w="19050">
            <a:solidFill>
              <a:schemeClr val="lt1"/>
            </a:solidFill>
          </a:ln>
          <a:effectLst/>
        </c:spPr>
      </c:pivotFmt>
      <c:pivotFmt>
        <c:idx val="25"/>
        <c:spPr>
          <a:solidFill>
            <a:schemeClr val="accent4"/>
          </a:solidFill>
          <a:ln w="19050">
            <a:solidFill>
              <a:schemeClr val="lt1"/>
            </a:solidFill>
          </a:ln>
          <a:effectLst/>
        </c:spPr>
      </c:pivotFmt>
      <c:pivotFmt>
        <c:idx val="26"/>
        <c:spPr>
          <a:solidFill>
            <a:schemeClr val="accent3"/>
          </a:solidFill>
          <a:ln w="19050">
            <a:solidFill>
              <a:schemeClr val="lt1"/>
            </a:solidFill>
          </a:ln>
          <a:effectLst/>
        </c:spPr>
      </c:pivotFmt>
      <c:pivotFmt>
        <c:idx val="27"/>
        <c:spPr>
          <a:solidFill>
            <a:schemeClr val="accent6"/>
          </a:solidFill>
          <a:ln w="19050">
            <a:solidFill>
              <a:schemeClr val="lt1"/>
            </a:solidFill>
          </a:ln>
          <a:effectLst/>
        </c:spPr>
      </c:pivotFmt>
      <c:pivotFmt>
        <c:idx val="28"/>
        <c:spPr>
          <a:solidFill>
            <a:schemeClr val="accent5"/>
          </a:solidFill>
          <a:ln w="19050">
            <a:solidFill>
              <a:schemeClr val="lt1"/>
            </a:solidFill>
          </a:ln>
          <a:effectLst/>
        </c:spPr>
      </c:pivotFmt>
      <c:pivotFmt>
        <c:idx val="29"/>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0"/>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1"/>
        <c:spPr>
          <a:solidFill>
            <a:schemeClr val="accent1"/>
          </a:solidFill>
          <a:ln w="19050">
            <a:solidFill>
              <a:schemeClr val="lt1"/>
            </a:solidFill>
          </a:ln>
          <a:effectLst/>
        </c:spPr>
        <c:marker>
          <c:symbol val="none"/>
        </c:marker>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32"/>
        <c:spPr>
          <a:solidFill>
            <a:schemeClr val="accent1"/>
          </a:solidFill>
          <a:ln w="19050">
            <a:solidFill>
              <a:schemeClr val="lt1"/>
            </a:solidFill>
          </a:ln>
          <a:effectLst/>
        </c:spPr>
        <c:marker>
          <c:symbol val="none"/>
        </c:marker>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33"/>
        <c:spPr>
          <a:solidFill>
            <a:schemeClr val="accent1"/>
          </a:solidFill>
          <a:ln w="19050">
            <a:solidFill>
              <a:schemeClr val="lt1"/>
            </a:solidFill>
          </a:ln>
          <a:effectLst/>
        </c:spPr>
        <c:marker>
          <c:symbol val="none"/>
        </c:marker>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34"/>
        <c:spPr>
          <a:solidFill>
            <a:schemeClr val="accent1"/>
          </a:solidFill>
          <a:ln w="19050">
            <a:solidFill>
              <a:schemeClr val="lt1"/>
            </a:solidFill>
          </a:ln>
          <a:effectLst/>
        </c:spPr>
        <c:marker>
          <c:symbol val="none"/>
        </c:marker>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35"/>
        <c:spPr>
          <a:solidFill>
            <a:schemeClr val="accent1"/>
          </a:solidFill>
          <a:ln w="19050">
            <a:solidFill>
              <a:schemeClr val="lt1"/>
            </a:solidFill>
          </a:ln>
          <a:effectLst/>
        </c:spPr>
      </c:pivotFmt>
      <c:pivotFmt>
        <c:idx val="36"/>
        <c:spPr>
          <a:solidFill>
            <a:schemeClr val="accent6"/>
          </a:solidFill>
          <a:ln w="19050">
            <a:solidFill>
              <a:schemeClr val="lt1"/>
            </a:solidFill>
          </a:ln>
          <a:effectLst/>
        </c:spPr>
      </c:pivotFmt>
      <c:pivotFmt>
        <c:idx val="37"/>
        <c:spPr>
          <a:solidFill>
            <a:schemeClr val="accent2"/>
          </a:solidFill>
          <a:ln w="19050">
            <a:solidFill>
              <a:schemeClr val="lt1"/>
            </a:solidFill>
          </a:ln>
          <a:effectLst/>
        </c:spPr>
      </c:pivotFmt>
      <c:pivotFmt>
        <c:idx val="38"/>
        <c:spPr>
          <a:solidFill>
            <a:schemeClr val="accent4"/>
          </a:solidFill>
          <a:ln w="19050">
            <a:solidFill>
              <a:schemeClr val="lt1"/>
            </a:solidFill>
          </a:ln>
          <a:effectLst/>
        </c:spPr>
      </c:pivotFmt>
      <c:pivotFmt>
        <c:idx val="39"/>
        <c:spPr>
          <a:solidFill>
            <a:schemeClr val="accent3"/>
          </a:solidFill>
          <a:ln w="19050">
            <a:solidFill>
              <a:schemeClr val="lt1"/>
            </a:solidFill>
          </a:ln>
          <a:effectLst/>
        </c:spPr>
      </c:pivotFmt>
      <c:pivotFmt>
        <c:idx val="40"/>
        <c:spPr>
          <a:solidFill>
            <a:schemeClr val="accent5"/>
          </a:solidFill>
          <a:ln w="19050">
            <a:solidFill>
              <a:schemeClr val="lt1"/>
            </a:solidFill>
          </a:ln>
          <a:effectLst/>
        </c:spPr>
      </c:pivotFmt>
      <c:pivotFmt>
        <c:idx val="41"/>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2"/>
        <c:spPr>
          <a:solidFill>
            <a:schemeClr val="accent5"/>
          </a:solidFill>
          <a:ln w="19050">
            <a:solidFill>
              <a:schemeClr val="lt1"/>
            </a:solidFill>
          </a:ln>
          <a:effectLst/>
        </c:spPr>
      </c:pivotFmt>
      <c:pivotFmt>
        <c:idx val="43"/>
        <c:spPr>
          <a:solidFill>
            <a:schemeClr val="accent3"/>
          </a:solidFill>
          <a:ln w="19050">
            <a:solidFill>
              <a:schemeClr val="lt1"/>
            </a:solidFill>
          </a:ln>
          <a:effectLst/>
        </c:spPr>
      </c:pivotFmt>
      <c:pivotFmt>
        <c:idx val="44"/>
        <c:spPr>
          <a:solidFill>
            <a:schemeClr val="accent4"/>
          </a:solidFill>
          <a:ln w="19050">
            <a:solidFill>
              <a:schemeClr val="lt1"/>
            </a:solidFill>
          </a:ln>
          <a:effectLst/>
        </c:spPr>
      </c:pivotFmt>
      <c:pivotFmt>
        <c:idx val="45"/>
        <c:spPr>
          <a:solidFill>
            <a:schemeClr val="accent2"/>
          </a:solidFill>
          <a:ln w="19050">
            <a:solidFill>
              <a:schemeClr val="lt1"/>
            </a:solidFill>
          </a:ln>
          <a:effectLst/>
        </c:spPr>
      </c:pivotFmt>
      <c:pivotFmt>
        <c:idx val="46"/>
        <c:spPr>
          <a:solidFill>
            <a:schemeClr val="accent6"/>
          </a:solidFill>
          <a:ln w="19050">
            <a:solidFill>
              <a:schemeClr val="lt1"/>
            </a:solidFill>
          </a:ln>
          <a:effectLst/>
        </c:spPr>
      </c:pivotFmt>
      <c:pivotFmt>
        <c:idx val="47"/>
        <c:spPr>
          <a:solidFill>
            <a:schemeClr val="accent1"/>
          </a:solidFill>
          <a:ln w="19050">
            <a:solidFill>
              <a:schemeClr val="lt1"/>
            </a:solidFill>
          </a:ln>
          <a:effectLst/>
        </c:spPr>
      </c:pivotFmt>
    </c:pivotFmts>
    <c:plotArea>
      <c:layout/>
      <c:barChart>
        <c:barDir val="bar"/>
        <c:grouping val="clustered"/>
        <c:varyColors val="0"/>
        <c:ser>
          <c:idx val="0"/>
          <c:order val="0"/>
          <c:tx>
            <c:strRef>
              <c:f>'Ownership and Input'!$D$18</c:f>
              <c:strCache>
                <c:ptCount val="1"/>
                <c:pt idx="0">
                  <c:v>Total</c:v>
                </c:pt>
              </c:strCache>
            </c:strRef>
          </c:tx>
          <c:spPr>
            <a:solidFill>
              <a:schemeClr val="accent1"/>
            </a:solidFill>
            <a:ln w="19050">
              <a:solidFill>
                <a:schemeClr val="lt1"/>
              </a:solidFill>
            </a:ln>
            <a:effectLst/>
          </c:spPr>
          <c:invertIfNegative val="0"/>
          <c:dPt>
            <c:idx val="0"/>
            <c:invertIfNegative val="0"/>
            <c:bubble3D val="0"/>
            <c:spPr>
              <a:solidFill>
                <a:schemeClr val="accent5"/>
              </a:solidFill>
              <a:ln w="19050">
                <a:solidFill>
                  <a:schemeClr val="lt1"/>
                </a:solidFill>
              </a:ln>
              <a:effectLst/>
            </c:spPr>
            <c:extLst>
              <c:ext xmlns:c16="http://schemas.microsoft.com/office/drawing/2014/chart" uri="{C3380CC4-5D6E-409C-BE32-E72D297353CC}">
                <c16:uniqueId val="{00000001-7887-4BBD-B1C0-01BBA6806525}"/>
              </c:ext>
            </c:extLst>
          </c:dPt>
          <c:dPt>
            <c:idx val="1"/>
            <c:invertIfNegative val="0"/>
            <c:bubble3D val="0"/>
            <c:spPr>
              <a:solidFill>
                <a:schemeClr val="accent3"/>
              </a:solidFill>
              <a:ln w="19050">
                <a:solidFill>
                  <a:schemeClr val="lt1"/>
                </a:solidFill>
              </a:ln>
              <a:effectLst/>
            </c:spPr>
            <c:extLst>
              <c:ext xmlns:c16="http://schemas.microsoft.com/office/drawing/2014/chart" uri="{C3380CC4-5D6E-409C-BE32-E72D297353CC}">
                <c16:uniqueId val="{00000003-7887-4BBD-B1C0-01BBA6806525}"/>
              </c:ext>
            </c:extLst>
          </c:dPt>
          <c:dPt>
            <c:idx val="2"/>
            <c:invertIfNegative val="0"/>
            <c:bubble3D val="0"/>
            <c:spPr>
              <a:solidFill>
                <a:schemeClr val="accent4"/>
              </a:solidFill>
              <a:ln w="19050">
                <a:solidFill>
                  <a:schemeClr val="lt1"/>
                </a:solidFill>
              </a:ln>
              <a:effectLst/>
            </c:spPr>
            <c:extLst>
              <c:ext xmlns:c16="http://schemas.microsoft.com/office/drawing/2014/chart" uri="{C3380CC4-5D6E-409C-BE32-E72D297353CC}">
                <c16:uniqueId val="{00000005-7887-4BBD-B1C0-01BBA6806525}"/>
              </c:ext>
            </c:extLst>
          </c:dPt>
          <c:dPt>
            <c:idx val="3"/>
            <c:invertIfNegative val="0"/>
            <c:bubble3D val="0"/>
            <c:spPr>
              <a:solidFill>
                <a:schemeClr val="accent2"/>
              </a:solidFill>
              <a:ln w="19050">
                <a:solidFill>
                  <a:schemeClr val="lt1"/>
                </a:solidFill>
              </a:ln>
              <a:effectLst/>
            </c:spPr>
            <c:extLst>
              <c:ext xmlns:c16="http://schemas.microsoft.com/office/drawing/2014/chart" uri="{C3380CC4-5D6E-409C-BE32-E72D297353CC}">
                <c16:uniqueId val="{00000007-7887-4BBD-B1C0-01BBA6806525}"/>
              </c:ext>
            </c:extLst>
          </c:dPt>
          <c:dPt>
            <c:idx val="4"/>
            <c:invertIfNegative val="0"/>
            <c:bubble3D val="0"/>
            <c:spPr>
              <a:solidFill>
                <a:schemeClr val="accent6"/>
              </a:solidFill>
              <a:ln w="19050">
                <a:solidFill>
                  <a:schemeClr val="lt1"/>
                </a:solidFill>
              </a:ln>
              <a:effectLst/>
            </c:spPr>
            <c:extLst>
              <c:ext xmlns:c16="http://schemas.microsoft.com/office/drawing/2014/chart" uri="{C3380CC4-5D6E-409C-BE32-E72D297353CC}">
                <c16:uniqueId val="{00000009-7887-4BBD-B1C0-01BBA6806525}"/>
              </c:ext>
            </c:extLst>
          </c:dPt>
          <c:dPt>
            <c:idx val="5"/>
            <c:invertIfNegative val="0"/>
            <c:bubble3D val="0"/>
            <c:spPr>
              <a:solidFill>
                <a:schemeClr val="accent1"/>
              </a:solidFill>
              <a:ln w="19050">
                <a:solidFill>
                  <a:schemeClr val="lt1"/>
                </a:solidFill>
              </a:ln>
              <a:effectLst/>
            </c:spPr>
            <c:extLst>
              <c:ext xmlns:c16="http://schemas.microsoft.com/office/drawing/2014/chart" uri="{C3380CC4-5D6E-409C-BE32-E72D297353CC}">
                <c16:uniqueId val="{00000011-6399-4A40-99E6-A636E178F229}"/>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'Ownership and Input'!$C$19:$C$24</c:f>
              <c:strCache>
                <c:ptCount val="6"/>
                <c:pt idx="0">
                  <c:v>5</c:v>
                </c:pt>
                <c:pt idx="1">
                  <c:v>4</c:v>
                </c:pt>
                <c:pt idx="2">
                  <c:v>3</c:v>
                </c:pt>
                <c:pt idx="3">
                  <c:v>2</c:v>
                </c:pt>
                <c:pt idx="4">
                  <c:v>1</c:v>
                </c:pt>
                <c:pt idx="5">
                  <c:v>0</c:v>
                </c:pt>
              </c:strCache>
            </c:strRef>
          </c:cat>
          <c:val>
            <c:numRef>
              <c:f>'Ownership and Input'!$D$19:$D$24</c:f>
              <c:numCache>
                <c:formatCode>0%</c:formatCode>
                <c:ptCount val="6"/>
                <c:pt idx="0">
                  <c:v>0.42499999999999999</c:v>
                </c:pt>
                <c:pt idx="1">
                  <c:v>0.39</c:v>
                </c:pt>
                <c:pt idx="2">
                  <c:v>7.0000000000000007E-2</c:v>
                </c:pt>
                <c:pt idx="3">
                  <c:v>0.09</c:v>
                </c:pt>
                <c:pt idx="4">
                  <c:v>2.5000000000000001E-2</c:v>
                </c:pt>
                <c:pt idx="5">
                  <c:v>0</c:v>
                </c:pt>
              </c:numCache>
            </c:numRef>
          </c:val>
          <c:extLst>
            <c:ext xmlns:c16="http://schemas.microsoft.com/office/drawing/2014/chart" uri="{C3380CC4-5D6E-409C-BE32-E72D297353CC}">
              <c16:uniqueId val="{0000000A-5FE8-44E9-B5D9-01A7B75C0B4B}"/>
            </c:ext>
          </c:extLst>
        </c:ser>
        <c:dLbls>
          <c:showLegendKey val="0"/>
          <c:showVal val="0"/>
          <c:showCatName val="0"/>
          <c:showSerName val="0"/>
          <c:showPercent val="0"/>
          <c:showBubbleSize val="0"/>
        </c:dLbls>
        <c:gapWidth val="100"/>
        <c:axId val="995021264"/>
        <c:axId val="995024504"/>
      </c:barChart>
      <c:valAx>
        <c:axId val="995024504"/>
        <c:scaling>
          <c:orientation val="minMax"/>
        </c:scaling>
        <c:delete val="1"/>
        <c:axPos val="t"/>
        <c:majorGridlines>
          <c:spPr>
            <a:ln w="9525" cap="flat" cmpd="sng" algn="ctr">
              <a:solidFill>
                <a:schemeClr val="tx1">
                  <a:lumMod val="15000"/>
                  <a:lumOff val="85000"/>
                </a:schemeClr>
              </a:solidFill>
              <a:round/>
            </a:ln>
            <a:effectLst/>
          </c:spPr>
        </c:majorGridlines>
        <c:numFmt formatCode="0%" sourceLinked="1"/>
        <c:majorTickMark val="out"/>
        <c:minorTickMark val="none"/>
        <c:tickLblPos val="nextTo"/>
        <c:crossAx val="995021264"/>
        <c:crosses val="autoZero"/>
        <c:crossBetween val="between"/>
      </c:valAx>
      <c:catAx>
        <c:axId val="995021264"/>
        <c:scaling>
          <c:orientation val="maxMin"/>
        </c:scaling>
        <c:delete val="1"/>
        <c:axPos val="l"/>
        <c:numFmt formatCode="General" sourceLinked="1"/>
        <c:majorTickMark val="out"/>
        <c:minorTickMark val="none"/>
        <c:tickLblPos val="nextTo"/>
        <c:crossAx val="995024504"/>
        <c:crosses val="autoZero"/>
        <c:auto val="1"/>
        <c:lblAlgn val="ctr"/>
        <c:lblOffset val="100"/>
        <c:noMultiLvlLbl val="0"/>
      </c:catAx>
      <c:spPr>
        <a:noFill/>
        <a:ln>
          <a:noFill/>
        </a:ln>
        <a:effectLst/>
      </c:spPr>
    </c:plotArea>
    <c:plotVisOnly val="1"/>
    <c:dispBlanksAs val="gap"/>
    <c:showDLblsOverMax val="0"/>
    <c:extLst/>
  </c:chart>
  <c:spPr>
    <a:solidFill>
      <a:schemeClr val="accent1">
        <a:lumMod val="20000"/>
        <a:lumOff val="80000"/>
      </a:schemeClr>
    </a:solidFill>
    <a:ln w="19050" cap="flat" cmpd="sng" algn="ctr">
      <a:solidFill>
        <a:schemeClr val="accent5"/>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Lst>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w="19050">
            <a:solidFill>
              <a:schemeClr val="lt1"/>
            </a:solidFill>
          </a:ln>
          <a:effectLst/>
        </c:spPr>
        <c:dLbl>
          <c:idx val="0"/>
          <c:layout>
            <c:manualLayout>
              <c:x val="3.4959125350210611E-2"/>
              <c:y val="-2.2401433691756272E-2"/>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3"/>
          </a:solidFill>
          <a:ln w="19050">
            <a:solidFill>
              <a:schemeClr val="lt1"/>
            </a:solidFill>
          </a:ln>
          <a:effectLst/>
        </c:spPr>
        <c:dLbl>
          <c:idx val="0"/>
          <c:layout>
            <c:manualLayout>
              <c:x val="-1.3983650140084276E-2"/>
              <c:y val="2.2401433691756272E-2"/>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1"/>
          </a:solidFill>
          <a:ln w="19050">
            <a:solidFill>
              <a:schemeClr val="lt1"/>
            </a:solidFill>
          </a:ln>
          <a:effectLst/>
        </c:spPr>
      </c:pivotFmt>
      <c:pivotFmt>
        <c:idx val="4"/>
        <c:spPr>
          <a:solidFill>
            <a:schemeClr val="accent1"/>
          </a:solidFill>
          <a:ln w="19050">
            <a:solidFill>
              <a:schemeClr val="lt1"/>
            </a:solidFill>
          </a:ln>
          <a:effectLst/>
        </c:spPr>
      </c:pivotFmt>
      <c:pivotFmt>
        <c:idx val="5"/>
        <c:spPr>
          <a:solidFill>
            <a:schemeClr val="accent1"/>
          </a:solidFill>
          <a:ln w="19050">
            <a:solidFill>
              <a:schemeClr val="lt1"/>
            </a:solidFill>
          </a:ln>
          <a:effectLst/>
        </c:spPr>
      </c:pivotFmt>
      <c:pivotFmt>
        <c:idx val="6"/>
        <c:spPr>
          <a:solidFill>
            <a:schemeClr val="accent1"/>
          </a:solidFill>
          <a:ln w="19050">
            <a:solidFill>
              <a:schemeClr val="lt1"/>
            </a:solidFill>
          </a:ln>
          <a:effectLst/>
        </c:spPr>
      </c:pivotFmt>
      <c:pivotFmt>
        <c:idx val="7"/>
        <c:spPr>
          <a:solidFill>
            <a:schemeClr val="accent2"/>
          </a:solidFill>
          <a:ln w="19050">
            <a:solidFill>
              <a:schemeClr val="lt1"/>
            </a:solidFill>
          </a:ln>
          <a:effectLst/>
        </c:spPr>
      </c:pivotFmt>
      <c:pivotFmt>
        <c:idx val="8"/>
        <c:spPr>
          <a:solidFill>
            <a:schemeClr val="accent4"/>
          </a:solidFill>
          <a:ln w="19050">
            <a:solidFill>
              <a:schemeClr val="lt1"/>
            </a:solidFill>
          </a:ln>
          <a:effectLst/>
        </c:spPr>
      </c:pivotFmt>
      <c:pivotFmt>
        <c:idx val="9"/>
        <c:spPr>
          <a:solidFill>
            <a:schemeClr val="accent5"/>
          </a:solidFill>
          <a:ln w="19050">
            <a:solidFill>
              <a:schemeClr val="lt1"/>
            </a:solidFill>
          </a:ln>
          <a:effectLst/>
        </c:spPr>
      </c:pivotFmt>
      <c:pivotFmt>
        <c:idx val="10"/>
        <c:spPr>
          <a:solidFill>
            <a:schemeClr val="accent1"/>
          </a:solidFill>
          <a:ln w="19050">
            <a:solidFill>
              <a:schemeClr val="lt1"/>
            </a:solidFill>
          </a:ln>
          <a:effectLst/>
        </c:spPr>
      </c:pivotFmt>
      <c:pivotFmt>
        <c:idx val="11"/>
        <c:spPr>
          <a:solidFill>
            <a:schemeClr val="accent1"/>
          </a:solidFill>
          <a:ln w="19050">
            <a:solidFill>
              <a:schemeClr val="lt1"/>
            </a:solidFill>
          </a:ln>
          <a:effectLst/>
        </c:spPr>
      </c:pivotFmt>
      <c:pivotFmt>
        <c:idx val="12"/>
        <c:spPr>
          <a:solidFill>
            <a:schemeClr val="accent4"/>
          </a:solidFill>
          <a:ln w="19050">
            <a:solidFill>
              <a:schemeClr val="lt1"/>
            </a:solidFill>
          </a:ln>
          <a:effectLst/>
        </c:spPr>
      </c:pivotFmt>
      <c:pivotFmt>
        <c:idx val="13"/>
        <c:spPr>
          <a:solidFill>
            <a:schemeClr val="accent3"/>
          </a:solidFill>
          <a:ln w="19050">
            <a:solidFill>
              <a:schemeClr val="lt1"/>
            </a:solidFill>
          </a:ln>
          <a:effectLst/>
        </c:spPr>
      </c:pivotFmt>
      <c:pivotFmt>
        <c:idx val="14"/>
        <c:spPr>
          <a:solidFill>
            <a:schemeClr val="accent6"/>
          </a:solidFill>
          <a:ln w="19050">
            <a:solidFill>
              <a:schemeClr val="lt1"/>
            </a:solidFill>
          </a:ln>
          <a:effectLst/>
        </c:spPr>
      </c:pivotFmt>
      <c:pivotFmt>
        <c:idx val="15"/>
        <c:spPr>
          <a:solidFill>
            <a:schemeClr val="accent5"/>
          </a:solidFill>
          <a:ln w="19050">
            <a:solidFill>
              <a:schemeClr val="lt1"/>
            </a:solidFill>
          </a:ln>
          <a:effectLst/>
        </c:spPr>
      </c:pivotFmt>
      <c:pivotFmt>
        <c:idx val="16"/>
        <c:spPr>
          <a:solidFill>
            <a:schemeClr val="tx2"/>
          </a:solidFill>
          <a:ln w="19050">
            <a:solidFill>
              <a:schemeClr val="lt1"/>
            </a:solidFill>
          </a:ln>
          <a:effectLst/>
        </c:spPr>
      </c:pivotFmt>
    </c:pivotFmts>
    <c:plotArea>
      <c:layout/>
      <c:barChart>
        <c:barDir val="bar"/>
        <c:grouping val="clustered"/>
        <c:varyColors val="0"/>
        <c:ser>
          <c:idx val="0"/>
          <c:order val="0"/>
          <c:tx>
            <c:v>Series1</c:v>
          </c:tx>
          <c:spPr>
            <a:solidFill>
              <a:schemeClr val="accent1"/>
            </a:solidFill>
            <a:ln w="19050">
              <a:solidFill>
                <a:schemeClr val="lt1"/>
              </a:solidFill>
            </a:ln>
            <a:effectLst/>
          </c:spPr>
          <c:invertIfNegative val="0"/>
          <c:dPt>
            <c:idx val="0"/>
            <c:invertIfNegative val="0"/>
            <c:bubble3D val="0"/>
            <c:extLst>
              <c:ext xmlns:c16="http://schemas.microsoft.com/office/drawing/2014/chart" uri="{C3380CC4-5D6E-409C-BE32-E72D297353CC}">
                <c16:uniqueId val="{00000001-88F9-4744-BF4C-A0746C28DDD9}"/>
              </c:ext>
            </c:extLst>
          </c:dPt>
          <c:dPt>
            <c:idx val="1"/>
            <c:invertIfNegative val="0"/>
            <c:bubble3D val="0"/>
            <c:extLst>
              <c:ext xmlns:c16="http://schemas.microsoft.com/office/drawing/2014/chart" uri="{C3380CC4-5D6E-409C-BE32-E72D297353CC}">
                <c16:uniqueId val="{00000003-88F9-4744-BF4C-A0746C28DDD9}"/>
              </c:ext>
            </c:extLst>
          </c:dPt>
          <c:dPt>
            <c:idx val="2"/>
            <c:invertIfNegative val="0"/>
            <c:bubble3D val="0"/>
            <c:extLst>
              <c:ext xmlns:c16="http://schemas.microsoft.com/office/drawing/2014/chart" uri="{C3380CC4-5D6E-409C-BE32-E72D297353CC}">
                <c16:uniqueId val="{00000003-12CF-4A9D-B4D4-A6D404E9C0B1}"/>
              </c:ext>
            </c:extLst>
          </c:dPt>
          <c:dPt>
            <c:idx val="3"/>
            <c:invertIfNegative val="0"/>
            <c:bubble3D val="0"/>
            <c:extLst>
              <c:ext xmlns:c16="http://schemas.microsoft.com/office/drawing/2014/chart" uri="{C3380CC4-5D6E-409C-BE32-E72D297353CC}">
                <c16:uniqueId val="{00000007-88F9-4744-BF4C-A0746C28DDD9}"/>
              </c:ext>
            </c:extLst>
          </c:dPt>
          <c:dPt>
            <c:idx val="4"/>
            <c:invertIfNegative val="0"/>
            <c:bubble3D val="0"/>
            <c:extLst>
              <c:ext xmlns:c16="http://schemas.microsoft.com/office/drawing/2014/chart" uri="{C3380CC4-5D6E-409C-BE32-E72D297353CC}">
                <c16:uniqueId val="{00000002-12CF-4A9D-B4D4-A6D404E9C0B1}"/>
              </c:ext>
            </c:extLst>
          </c:dPt>
          <c:dPt>
            <c:idx val="5"/>
            <c:invertIfNegative val="0"/>
            <c:bubble3D val="0"/>
            <c:extLst>
              <c:ext xmlns:c16="http://schemas.microsoft.com/office/drawing/2014/chart" uri="{C3380CC4-5D6E-409C-BE32-E72D297353CC}">
                <c16:uniqueId val="{0000000A-D78C-4DA4-8BCF-0AA6360CEE6F}"/>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(blank)</c:v>
              </c:pt>
            </c:strLit>
          </c:cat>
          <c:val>
            <c:numLit>
              <c:formatCode>General</c:formatCode>
              <c:ptCount val="1"/>
              <c:pt idx="0">
                <c:v>1</c:v>
              </c:pt>
            </c:numLit>
          </c:val>
          <c:extLst>
            <c:ext xmlns:c16="http://schemas.microsoft.com/office/drawing/2014/chart" uri="{C3380CC4-5D6E-409C-BE32-E72D297353CC}">
              <c16:uniqueId val="{00000000-12CF-4A9D-B4D4-A6D404E9C0B1}"/>
            </c:ext>
          </c:extLst>
        </c:ser>
        <c:dLbls>
          <c:showLegendKey val="0"/>
          <c:showVal val="0"/>
          <c:showCatName val="0"/>
          <c:showSerName val="0"/>
          <c:showPercent val="0"/>
          <c:showBubbleSize val="0"/>
        </c:dLbls>
        <c:gapWidth val="100"/>
        <c:axId val="848242408"/>
        <c:axId val="848239888"/>
      </c:barChart>
      <c:valAx>
        <c:axId val="84823988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242408"/>
        <c:crosses val="autoZero"/>
        <c:crossBetween val="between"/>
      </c:valAx>
      <c:catAx>
        <c:axId val="848242408"/>
        <c:scaling>
          <c:orientation val="minMax"/>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239888"/>
        <c:crosses val="autoZero"/>
        <c:auto val="1"/>
        <c:lblAlgn val="ctr"/>
        <c:lblOffset val="100"/>
        <c:noMultiLvlLbl val="0"/>
      </c:cat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accent1">
        <a:lumMod val="20000"/>
        <a:lumOff val="80000"/>
      </a:schemeClr>
    </a:solidFill>
    <a:ln w="19050" cap="flat" cmpd="sng" algn="ctr">
      <a:solidFill>
        <a:schemeClr val="accent5"/>
      </a:solidFill>
      <a:round/>
    </a:ln>
    <a:effectLst/>
  </c:spPr>
  <c:txPr>
    <a:bodyPr/>
    <a:lstStyle/>
    <a:p>
      <a:pPr>
        <a:defRPr/>
      </a:pPr>
      <a:endParaRPr lang="en-US"/>
    </a:p>
  </c:txPr>
  <c:printSettings>
    <c:headerFooter/>
    <c:pageMargins b="0.75" l="0.7" r="0.7" t="0.75" header="0.3" footer="0.3"/>
    <c:pageSetup/>
  </c:printSettings>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[EXCEL-ISEF-EAB-Faculty-Morale-Diagnostic-Survey-Analysis-Tool.xlsx]Measurement and Progress!PivotTable7</c:name>
    <c:fmtId val="5"/>
  </c:pivotSource>
  <c:chart>
    <c:autoTitleDeleted val="1"/>
    <c:pivotFmts>
      <c:pivotFmt>
        <c:idx val="0"/>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w="19050">
            <a:solidFill>
              <a:schemeClr val="lt1"/>
            </a:solidFill>
          </a:ln>
          <a:effectLst/>
        </c:spPr>
      </c:pivotFmt>
      <c:pivotFmt>
        <c:idx val="3"/>
        <c:spPr>
          <a:solidFill>
            <a:schemeClr val="accent1"/>
          </a:solidFill>
          <a:ln w="19050">
            <a:solidFill>
              <a:schemeClr val="lt1"/>
            </a:solidFill>
          </a:ln>
          <a:effectLst/>
        </c:spPr>
      </c:pivotFmt>
      <c:pivotFmt>
        <c:idx val="4"/>
        <c:spPr>
          <a:solidFill>
            <a:schemeClr val="accent1"/>
          </a:solidFill>
          <a:ln w="19050">
            <a:solidFill>
              <a:schemeClr val="lt1"/>
            </a:solidFill>
          </a:ln>
          <a:effectLst/>
        </c:spPr>
      </c:pivotFmt>
      <c:pivotFmt>
        <c:idx val="5"/>
        <c:spPr>
          <a:solidFill>
            <a:schemeClr val="accent1"/>
          </a:solidFill>
          <a:ln w="19050">
            <a:solidFill>
              <a:schemeClr val="lt1"/>
            </a:solidFill>
          </a:ln>
          <a:effectLst/>
        </c:spPr>
      </c:pivotFmt>
      <c:pivotFmt>
        <c:idx val="6"/>
        <c:spPr>
          <a:solidFill>
            <a:schemeClr val="accent1"/>
          </a:solidFill>
          <a:ln w="19050">
            <a:solidFill>
              <a:schemeClr val="lt1"/>
            </a:solidFill>
          </a:ln>
          <a:effectLst/>
        </c:spPr>
      </c:pivotFmt>
      <c:pivotFmt>
        <c:idx val="7"/>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1"/>
          </a:solidFill>
          <a:ln w="19050">
            <a:solidFill>
              <a:schemeClr val="lt1"/>
            </a:solidFill>
          </a:ln>
          <a:effectLst/>
        </c:spPr>
      </c:pivotFmt>
      <c:pivotFmt>
        <c:idx val="9"/>
        <c:spPr>
          <a:solidFill>
            <a:schemeClr val="accent1"/>
          </a:solidFill>
          <a:ln w="19050">
            <a:solidFill>
              <a:schemeClr val="lt1"/>
            </a:solidFill>
          </a:ln>
          <a:effectLst/>
        </c:spPr>
      </c:pivotFmt>
      <c:pivotFmt>
        <c:idx val="10"/>
        <c:spPr>
          <a:solidFill>
            <a:schemeClr val="accent1"/>
          </a:solidFill>
          <a:ln w="19050">
            <a:solidFill>
              <a:schemeClr val="lt1"/>
            </a:solidFill>
          </a:ln>
          <a:effectLst/>
        </c:spPr>
      </c:pivotFmt>
      <c:pivotFmt>
        <c:idx val="11"/>
        <c:spPr>
          <a:solidFill>
            <a:schemeClr val="accent1"/>
          </a:solidFill>
          <a:ln w="19050">
            <a:solidFill>
              <a:schemeClr val="lt1"/>
            </a:solidFill>
          </a:ln>
          <a:effectLst/>
        </c:spPr>
      </c:pivotFmt>
      <c:pivotFmt>
        <c:idx val="12"/>
        <c:spPr>
          <a:solidFill>
            <a:schemeClr val="accent1"/>
          </a:solidFill>
          <a:ln w="19050">
            <a:solidFill>
              <a:schemeClr val="lt1"/>
            </a:solidFill>
          </a:ln>
          <a:effectLst/>
        </c:spPr>
      </c:pivotFmt>
      <c:pivotFmt>
        <c:idx val="13"/>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4"/>
        <c:spPr>
          <a:solidFill>
            <a:schemeClr val="accent1"/>
          </a:solidFill>
          <a:ln w="19050">
            <a:solidFill>
              <a:schemeClr val="lt1"/>
            </a:solidFill>
          </a:ln>
          <a:effectLst/>
        </c:spPr>
      </c:pivotFmt>
      <c:pivotFmt>
        <c:idx val="15"/>
        <c:spPr>
          <a:solidFill>
            <a:schemeClr val="accent2"/>
          </a:solidFill>
          <a:ln w="19050">
            <a:solidFill>
              <a:schemeClr val="lt1"/>
            </a:solidFill>
          </a:ln>
          <a:effectLst/>
        </c:spPr>
      </c:pivotFmt>
      <c:pivotFmt>
        <c:idx val="16"/>
        <c:spPr>
          <a:solidFill>
            <a:schemeClr val="accent3"/>
          </a:solidFill>
          <a:ln w="19050">
            <a:solidFill>
              <a:schemeClr val="lt1"/>
            </a:solidFill>
          </a:ln>
          <a:effectLst/>
        </c:spPr>
      </c:pivotFmt>
      <c:pivotFmt>
        <c:idx val="17"/>
        <c:spPr>
          <a:solidFill>
            <a:schemeClr val="accent4"/>
          </a:solidFill>
          <a:ln w="19050">
            <a:solidFill>
              <a:schemeClr val="lt1"/>
            </a:solidFill>
          </a:ln>
          <a:effectLst/>
        </c:spPr>
      </c:pivotFmt>
      <c:pivotFmt>
        <c:idx val="18"/>
        <c:spPr>
          <a:solidFill>
            <a:schemeClr val="accent5"/>
          </a:solidFill>
          <a:ln w="19050">
            <a:solidFill>
              <a:schemeClr val="lt1"/>
            </a:solidFill>
          </a:ln>
          <a:effectLst/>
        </c:spPr>
      </c:pivotFmt>
      <c:pivotFmt>
        <c:idx val="19"/>
        <c:spPr>
          <a:solidFill>
            <a:schemeClr val="accent1"/>
          </a:solidFill>
          <a:ln w="19050">
            <a:solidFill>
              <a:schemeClr val="lt1"/>
            </a:solidFill>
          </a:ln>
          <a:effectLst/>
        </c:spPr>
      </c:pivotFmt>
      <c:pivotFmt>
        <c:idx val="20"/>
        <c:spPr>
          <a:solidFill>
            <a:schemeClr val="accent1"/>
          </a:solidFill>
          <a:ln w="19050">
            <a:solidFill>
              <a:schemeClr val="lt1"/>
            </a:solidFill>
          </a:ln>
          <a:effectLst/>
        </c:spPr>
      </c:pivotFmt>
      <c:pivotFmt>
        <c:idx val="21"/>
        <c:spPr>
          <a:solidFill>
            <a:schemeClr val="accent1"/>
          </a:solidFill>
          <a:ln w="19050">
            <a:solidFill>
              <a:schemeClr val="lt1"/>
            </a:solidFill>
          </a:ln>
          <a:effectLst/>
        </c:spPr>
      </c:pivotFmt>
      <c:pivotFmt>
        <c:idx val="22"/>
        <c:spPr>
          <a:solidFill>
            <a:schemeClr val="accent1"/>
          </a:solidFill>
          <a:ln w="19050">
            <a:solidFill>
              <a:schemeClr val="lt1"/>
            </a:solidFill>
          </a:ln>
          <a:effectLst/>
        </c:spPr>
      </c:pivotFmt>
      <c:pivotFmt>
        <c:idx val="23"/>
        <c:spPr>
          <a:solidFill>
            <a:schemeClr val="accent1"/>
          </a:solidFill>
          <a:ln w="19050">
            <a:solidFill>
              <a:schemeClr val="lt1"/>
            </a:solidFill>
          </a:ln>
          <a:effectLst/>
        </c:spPr>
      </c:pivotFmt>
      <c:pivotFmt>
        <c:idx val="24"/>
        <c:spPr>
          <a:solidFill>
            <a:schemeClr val="accent1"/>
          </a:solidFill>
          <a:ln w="19050">
            <a:solidFill>
              <a:schemeClr val="lt1"/>
            </a:solidFill>
          </a:ln>
          <a:effectLst/>
        </c:spPr>
      </c:pivotFmt>
      <c:pivotFmt>
        <c:idx val="25"/>
        <c:spPr>
          <a:solidFill>
            <a:schemeClr val="accent4"/>
          </a:solidFill>
          <a:ln w="19050">
            <a:solidFill>
              <a:schemeClr val="lt1"/>
            </a:solidFill>
          </a:ln>
          <a:effectLst/>
        </c:spPr>
      </c:pivotFmt>
      <c:pivotFmt>
        <c:idx val="26"/>
        <c:spPr>
          <a:solidFill>
            <a:schemeClr val="accent3"/>
          </a:solidFill>
          <a:ln w="19050">
            <a:solidFill>
              <a:schemeClr val="lt1"/>
            </a:solidFill>
          </a:ln>
          <a:effectLst/>
        </c:spPr>
      </c:pivotFmt>
      <c:pivotFmt>
        <c:idx val="27"/>
        <c:spPr>
          <a:solidFill>
            <a:schemeClr val="accent6"/>
          </a:solidFill>
          <a:ln w="19050">
            <a:solidFill>
              <a:schemeClr val="lt1"/>
            </a:solidFill>
          </a:ln>
          <a:effectLst/>
        </c:spPr>
      </c:pivotFmt>
      <c:pivotFmt>
        <c:idx val="28"/>
        <c:spPr>
          <a:solidFill>
            <a:schemeClr val="accent5"/>
          </a:solidFill>
          <a:ln w="19050">
            <a:solidFill>
              <a:schemeClr val="lt1"/>
            </a:solidFill>
          </a:ln>
          <a:effectLst/>
        </c:spPr>
      </c:pivotFmt>
      <c:pivotFmt>
        <c:idx val="29"/>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0"/>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1"/>
        <c:spPr>
          <a:solidFill>
            <a:schemeClr val="accent1"/>
          </a:solidFill>
          <a:ln w="19050">
            <a:solidFill>
              <a:schemeClr val="lt1"/>
            </a:solidFill>
          </a:ln>
          <a:effectLst/>
        </c:spPr>
        <c:marker>
          <c:symbol val="none"/>
        </c:marker>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32"/>
        <c:spPr>
          <a:solidFill>
            <a:schemeClr val="accent1"/>
          </a:solidFill>
          <a:ln w="19050">
            <a:solidFill>
              <a:schemeClr val="lt1"/>
            </a:solidFill>
          </a:ln>
          <a:effectLst/>
        </c:spPr>
        <c:marker>
          <c:symbol val="none"/>
        </c:marker>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33"/>
        <c:spPr>
          <a:solidFill>
            <a:schemeClr val="accent1"/>
          </a:solidFill>
          <a:ln w="19050">
            <a:solidFill>
              <a:schemeClr val="lt1"/>
            </a:solidFill>
          </a:ln>
          <a:effectLst/>
        </c:spPr>
        <c:marker>
          <c:symbol val="none"/>
        </c:marker>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34"/>
        <c:spPr>
          <a:solidFill>
            <a:schemeClr val="accent1"/>
          </a:solidFill>
          <a:ln w="19050">
            <a:solidFill>
              <a:schemeClr val="lt1"/>
            </a:solidFill>
          </a:ln>
          <a:effectLst/>
        </c:spPr>
        <c:marker>
          <c:symbol val="none"/>
        </c:marker>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35"/>
        <c:spPr>
          <a:solidFill>
            <a:schemeClr val="accent1"/>
          </a:solidFill>
          <a:ln w="19050">
            <a:solidFill>
              <a:schemeClr val="lt1"/>
            </a:solidFill>
          </a:ln>
          <a:effectLst/>
        </c:spPr>
      </c:pivotFmt>
      <c:pivotFmt>
        <c:idx val="36"/>
        <c:spPr>
          <a:solidFill>
            <a:schemeClr val="accent6"/>
          </a:solidFill>
          <a:ln w="19050">
            <a:solidFill>
              <a:schemeClr val="lt1"/>
            </a:solidFill>
          </a:ln>
          <a:effectLst/>
        </c:spPr>
      </c:pivotFmt>
      <c:pivotFmt>
        <c:idx val="37"/>
        <c:spPr>
          <a:solidFill>
            <a:schemeClr val="accent2"/>
          </a:solidFill>
          <a:ln w="19050">
            <a:solidFill>
              <a:schemeClr val="lt1"/>
            </a:solidFill>
          </a:ln>
          <a:effectLst/>
        </c:spPr>
      </c:pivotFmt>
      <c:pivotFmt>
        <c:idx val="38"/>
        <c:spPr>
          <a:solidFill>
            <a:schemeClr val="accent4"/>
          </a:solidFill>
          <a:ln w="19050">
            <a:solidFill>
              <a:schemeClr val="lt1"/>
            </a:solidFill>
          </a:ln>
          <a:effectLst/>
        </c:spPr>
      </c:pivotFmt>
      <c:pivotFmt>
        <c:idx val="39"/>
        <c:spPr>
          <a:solidFill>
            <a:schemeClr val="accent3"/>
          </a:solidFill>
          <a:ln w="19050">
            <a:solidFill>
              <a:schemeClr val="lt1"/>
            </a:solidFill>
          </a:ln>
          <a:effectLst/>
        </c:spPr>
      </c:pivotFmt>
      <c:pivotFmt>
        <c:idx val="40"/>
        <c:spPr>
          <a:solidFill>
            <a:schemeClr val="accent5"/>
          </a:solidFill>
          <a:ln w="19050">
            <a:solidFill>
              <a:schemeClr val="lt1"/>
            </a:solidFill>
          </a:ln>
          <a:effectLst/>
        </c:spPr>
      </c:pivotFmt>
      <c:pivotFmt>
        <c:idx val="41"/>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2"/>
        <c:spPr>
          <a:solidFill>
            <a:schemeClr val="accent5"/>
          </a:solidFill>
          <a:ln w="19050">
            <a:solidFill>
              <a:schemeClr val="lt1"/>
            </a:solidFill>
          </a:ln>
          <a:effectLst/>
        </c:spPr>
      </c:pivotFmt>
      <c:pivotFmt>
        <c:idx val="43"/>
        <c:spPr>
          <a:solidFill>
            <a:schemeClr val="accent3"/>
          </a:solidFill>
          <a:ln w="19050">
            <a:solidFill>
              <a:schemeClr val="lt1"/>
            </a:solidFill>
          </a:ln>
          <a:effectLst/>
        </c:spPr>
      </c:pivotFmt>
      <c:pivotFmt>
        <c:idx val="44"/>
        <c:spPr>
          <a:solidFill>
            <a:schemeClr val="accent4"/>
          </a:solidFill>
          <a:ln w="19050">
            <a:solidFill>
              <a:schemeClr val="lt1"/>
            </a:solidFill>
          </a:ln>
          <a:effectLst/>
        </c:spPr>
      </c:pivotFmt>
      <c:pivotFmt>
        <c:idx val="45"/>
        <c:spPr>
          <a:solidFill>
            <a:schemeClr val="accent2"/>
          </a:solidFill>
          <a:ln w="19050">
            <a:solidFill>
              <a:schemeClr val="lt1"/>
            </a:solidFill>
          </a:ln>
          <a:effectLst/>
        </c:spPr>
      </c:pivotFmt>
      <c:pivotFmt>
        <c:idx val="46"/>
        <c:spPr>
          <a:solidFill>
            <a:schemeClr val="accent6"/>
          </a:solidFill>
          <a:ln w="19050">
            <a:solidFill>
              <a:schemeClr val="lt1"/>
            </a:solidFill>
          </a:ln>
          <a:effectLst/>
        </c:spPr>
      </c:pivotFmt>
    </c:pivotFmts>
    <c:plotArea>
      <c:layout/>
      <c:barChart>
        <c:barDir val="bar"/>
        <c:grouping val="clustered"/>
        <c:varyColors val="0"/>
        <c:ser>
          <c:idx val="0"/>
          <c:order val="0"/>
          <c:tx>
            <c:strRef>
              <c:f>'Measurement and Progress'!$D$6</c:f>
              <c:strCache>
                <c:ptCount val="1"/>
                <c:pt idx="0">
                  <c:v>Total</c:v>
                </c:pt>
              </c:strCache>
            </c:strRef>
          </c:tx>
          <c:spPr>
            <a:solidFill>
              <a:schemeClr val="accent1"/>
            </a:solidFill>
            <a:ln w="19050">
              <a:solidFill>
                <a:schemeClr val="lt1"/>
              </a:solidFill>
            </a:ln>
            <a:effectLst/>
          </c:spPr>
          <c:invertIfNegative val="0"/>
          <c:dPt>
            <c:idx val="0"/>
            <c:invertIfNegative val="0"/>
            <c:bubble3D val="0"/>
            <c:spPr>
              <a:solidFill>
                <a:schemeClr val="accent5"/>
              </a:solidFill>
              <a:ln w="19050">
                <a:solidFill>
                  <a:schemeClr val="lt1"/>
                </a:solidFill>
              </a:ln>
              <a:effectLst/>
            </c:spPr>
            <c:extLst>
              <c:ext xmlns:c16="http://schemas.microsoft.com/office/drawing/2014/chart" uri="{C3380CC4-5D6E-409C-BE32-E72D297353CC}">
                <c16:uniqueId val="{00000001-7887-4BBD-B1C0-01BBA6806525}"/>
              </c:ext>
            </c:extLst>
          </c:dPt>
          <c:dPt>
            <c:idx val="1"/>
            <c:invertIfNegative val="0"/>
            <c:bubble3D val="0"/>
            <c:spPr>
              <a:solidFill>
                <a:schemeClr val="accent3"/>
              </a:solidFill>
              <a:ln w="19050">
                <a:solidFill>
                  <a:schemeClr val="lt1"/>
                </a:solidFill>
              </a:ln>
              <a:effectLst/>
            </c:spPr>
            <c:extLst>
              <c:ext xmlns:c16="http://schemas.microsoft.com/office/drawing/2014/chart" uri="{C3380CC4-5D6E-409C-BE32-E72D297353CC}">
                <c16:uniqueId val="{00000003-7887-4BBD-B1C0-01BBA6806525}"/>
              </c:ext>
            </c:extLst>
          </c:dPt>
          <c:dPt>
            <c:idx val="2"/>
            <c:invertIfNegative val="0"/>
            <c:bubble3D val="0"/>
            <c:spPr>
              <a:solidFill>
                <a:schemeClr val="accent4"/>
              </a:solidFill>
              <a:ln w="19050">
                <a:solidFill>
                  <a:schemeClr val="lt1"/>
                </a:solidFill>
              </a:ln>
              <a:effectLst/>
            </c:spPr>
            <c:extLst>
              <c:ext xmlns:c16="http://schemas.microsoft.com/office/drawing/2014/chart" uri="{C3380CC4-5D6E-409C-BE32-E72D297353CC}">
                <c16:uniqueId val="{00000005-7887-4BBD-B1C0-01BBA6806525}"/>
              </c:ext>
            </c:extLst>
          </c:dPt>
          <c:dPt>
            <c:idx val="3"/>
            <c:invertIfNegative val="0"/>
            <c:bubble3D val="0"/>
            <c:spPr>
              <a:solidFill>
                <a:schemeClr val="accent2"/>
              </a:solidFill>
              <a:ln w="19050">
                <a:solidFill>
                  <a:schemeClr val="lt1"/>
                </a:solidFill>
              </a:ln>
              <a:effectLst/>
            </c:spPr>
            <c:extLst>
              <c:ext xmlns:c16="http://schemas.microsoft.com/office/drawing/2014/chart" uri="{C3380CC4-5D6E-409C-BE32-E72D297353CC}">
                <c16:uniqueId val="{00000007-7887-4BBD-B1C0-01BBA6806525}"/>
              </c:ext>
            </c:extLst>
          </c:dPt>
          <c:dPt>
            <c:idx val="4"/>
            <c:invertIfNegative val="0"/>
            <c:bubble3D val="0"/>
            <c:spPr>
              <a:solidFill>
                <a:schemeClr val="accent6"/>
              </a:solidFill>
              <a:ln w="19050">
                <a:solidFill>
                  <a:schemeClr val="lt1"/>
                </a:solidFill>
              </a:ln>
              <a:effectLst/>
            </c:spPr>
            <c:extLst>
              <c:ext xmlns:c16="http://schemas.microsoft.com/office/drawing/2014/chart" uri="{C3380CC4-5D6E-409C-BE32-E72D297353CC}">
                <c16:uniqueId val="{00000009-7887-4BBD-B1C0-01BBA6806525}"/>
              </c:ext>
            </c:extLst>
          </c:dPt>
          <c:dPt>
            <c:idx val="5"/>
            <c:invertIfNegative val="0"/>
            <c:bubble3D val="0"/>
            <c:extLst>
              <c:ext xmlns:c16="http://schemas.microsoft.com/office/drawing/2014/chart" uri="{C3380CC4-5D6E-409C-BE32-E72D297353CC}">
                <c16:uniqueId val="{00000011-6399-4A40-99E6-A636E178F229}"/>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'Measurement and Progress'!$C$7:$C$11</c:f>
              <c:strCache>
                <c:ptCount val="5"/>
                <c:pt idx="0">
                  <c:v>5</c:v>
                </c:pt>
                <c:pt idx="1">
                  <c:v>4</c:v>
                </c:pt>
                <c:pt idx="2">
                  <c:v>3</c:v>
                </c:pt>
                <c:pt idx="3">
                  <c:v>2</c:v>
                </c:pt>
                <c:pt idx="4">
                  <c:v>1</c:v>
                </c:pt>
              </c:strCache>
            </c:strRef>
          </c:cat>
          <c:val>
            <c:numRef>
              <c:f>'Measurement and Progress'!$D$7:$D$11</c:f>
              <c:numCache>
                <c:formatCode>0%</c:formatCode>
                <c:ptCount val="5"/>
                <c:pt idx="0">
                  <c:v>0.32500000000000001</c:v>
                </c:pt>
                <c:pt idx="1">
                  <c:v>0.42</c:v>
                </c:pt>
                <c:pt idx="2">
                  <c:v>0.14000000000000001</c:v>
                </c:pt>
                <c:pt idx="3">
                  <c:v>0.1</c:v>
                </c:pt>
                <c:pt idx="4">
                  <c:v>1.4999999999999999E-2</c:v>
                </c:pt>
              </c:numCache>
            </c:numRef>
          </c:val>
          <c:extLst>
            <c:ext xmlns:c16="http://schemas.microsoft.com/office/drawing/2014/chart" uri="{C3380CC4-5D6E-409C-BE32-E72D297353CC}">
              <c16:uniqueId val="{0000000A-5FE8-44E9-B5D9-01A7B75C0B4B}"/>
            </c:ext>
          </c:extLst>
        </c:ser>
        <c:dLbls>
          <c:showLegendKey val="0"/>
          <c:showVal val="0"/>
          <c:showCatName val="0"/>
          <c:showSerName val="0"/>
          <c:showPercent val="0"/>
          <c:showBubbleSize val="0"/>
        </c:dLbls>
        <c:gapWidth val="100"/>
        <c:axId val="995021264"/>
        <c:axId val="995024504"/>
      </c:barChart>
      <c:valAx>
        <c:axId val="995024504"/>
        <c:scaling>
          <c:orientation val="minMax"/>
        </c:scaling>
        <c:delete val="1"/>
        <c:axPos val="t"/>
        <c:majorGridlines>
          <c:spPr>
            <a:ln w="9525" cap="flat" cmpd="sng" algn="ctr">
              <a:solidFill>
                <a:schemeClr val="tx1">
                  <a:lumMod val="15000"/>
                  <a:lumOff val="85000"/>
                </a:schemeClr>
              </a:solidFill>
              <a:round/>
            </a:ln>
            <a:effectLst/>
          </c:spPr>
        </c:majorGridlines>
        <c:numFmt formatCode="0%" sourceLinked="1"/>
        <c:majorTickMark val="out"/>
        <c:minorTickMark val="none"/>
        <c:tickLblPos val="nextTo"/>
        <c:crossAx val="995021264"/>
        <c:crosses val="autoZero"/>
        <c:crossBetween val="between"/>
      </c:valAx>
      <c:catAx>
        <c:axId val="995021264"/>
        <c:scaling>
          <c:orientation val="maxMin"/>
        </c:scaling>
        <c:delete val="1"/>
        <c:axPos val="l"/>
        <c:numFmt formatCode="General" sourceLinked="1"/>
        <c:majorTickMark val="out"/>
        <c:minorTickMark val="none"/>
        <c:tickLblPos val="nextTo"/>
        <c:crossAx val="995024504"/>
        <c:crosses val="autoZero"/>
        <c:auto val="1"/>
        <c:lblAlgn val="ctr"/>
        <c:lblOffset val="100"/>
        <c:noMultiLvlLbl val="0"/>
      </c:catAx>
      <c:spPr>
        <a:noFill/>
        <a:ln>
          <a:noFill/>
        </a:ln>
        <a:effectLst/>
      </c:spPr>
    </c:plotArea>
    <c:plotVisOnly val="1"/>
    <c:dispBlanksAs val="gap"/>
    <c:showDLblsOverMax val="0"/>
    <c:extLst/>
  </c:chart>
  <c:spPr>
    <a:solidFill>
      <a:schemeClr val="accent1">
        <a:lumMod val="20000"/>
        <a:lumOff val="80000"/>
      </a:schemeClr>
    </a:solidFill>
    <a:ln w="19050" cap="flat" cmpd="sng" algn="ctr">
      <a:solidFill>
        <a:schemeClr val="accent5"/>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Lst>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[EXCEL-ISEF-EAB-Faculty-Morale-Diagnostic-Survey-Analysis-Tool.xlsx]Ownership and Input!PivotTable4</c:name>
    <c:fmtId val="4"/>
  </c:pivotSource>
  <c:chart>
    <c:autoTitleDeleted val="1"/>
    <c:pivotFmts>
      <c:pivotFmt>
        <c:idx val="0"/>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w="19050">
            <a:solidFill>
              <a:schemeClr val="lt1"/>
            </a:solidFill>
          </a:ln>
          <a:effectLst/>
        </c:spPr>
      </c:pivotFmt>
      <c:pivotFmt>
        <c:idx val="3"/>
        <c:spPr>
          <a:solidFill>
            <a:schemeClr val="accent1"/>
          </a:solidFill>
          <a:ln w="19050">
            <a:solidFill>
              <a:schemeClr val="lt1"/>
            </a:solidFill>
          </a:ln>
          <a:effectLst/>
        </c:spPr>
      </c:pivotFmt>
      <c:pivotFmt>
        <c:idx val="4"/>
        <c:spPr>
          <a:solidFill>
            <a:schemeClr val="accent1"/>
          </a:solidFill>
          <a:ln w="19050">
            <a:solidFill>
              <a:schemeClr val="lt1"/>
            </a:solidFill>
          </a:ln>
          <a:effectLst/>
        </c:spPr>
      </c:pivotFmt>
      <c:pivotFmt>
        <c:idx val="5"/>
        <c:spPr>
          <a:solidFill>
            <a:schemeClr val="accent1"/>
          </a:solidFill>
          <a:ln w="19050">
            <a:solidFill>
              <a:schemeClr val="lt1"/>
            </a:solidFill>
          </a:ln>
          <a:effectLst/>
        </c:spPr>
      </c:pivotFmt>
      <c:pivotFmt>
        <c:idx val="6"/>
        <c:spPr>
          <a:solidFill>
            <a:schemeClr val="accent1"/>
          </a:solidFill>
          <a:ln w="19050">
            <a:solidFill>
              <a:schemeClr val="lt1"/>
            </a:solidFill>
          </a:ln>
          <a:effectLst/>
        </c:spPr>
      </c:pivotFmt>
      <c:pivotFmt>
        <c:idx val="7"/>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1"/>
          </a:solidFill>
          <a:ln w="19050">
            <a:solidFill>
              <a:schemeClr val="lt1"/>
            </a:solidFill>
          </a:ln>
          <a:effectLst/>
        </c:spPr>
      </c:pivotFmt>
      <c:pivotFmt>
        <c:idx val="9"/>
        <c:spPr>
          <a:solidFill>
            <a:schemeClr val="accent1"/>
          </a:solidFill>
          <a:ln w="19050">
            <a:solidFill>
              <a:schemeClr val="lt1"/>
            </a:solidFill>
          </a:ln>
          <a:effectLst/>
        </c:spPr>
      </c:pivotFmt>
      <c:pivotFmt>
        <c:idx val="10"/>
        <c:spPr>
          <a:solidFill>
            <a:schemeClr val="accent1"/>
          </a:solidFill>
          <a:ln w="19050">
            <a:solidFill>
              <a:schemeClr val="lt1"/>
            </a:solidFill>
          </a:ln>
          <a:effectLst/>
        </c:spPr>
      </c:pivotFmt>
      <c:pivotFmt>
        <c:idx val="11"/>
        <c:spPr>
          <a:solidFill>
            <a:schemeClr val="accent1"/>
          </a:solidFill>
          <a:ln w="19050">
            <a:solidFill>
              <a:schemeClr val="lt1"/>
            </a:solidFill>
          </a:ln>
          <a:effectLst/>
        </c:spPr>
      </c:pivotFmt>
      <c:pivotFmt>
        <c:idx val="12"/>
        <c:spPr>
          <a:solidFill>
            <a:schemeClr val="accent1"/>
          </a:solidFill>
          <a:ln w="19050">
            <a:solidFill>
              <a:schemeClr val="lt1"/>
            </a:solidFill>
          </a:ln>
          <a:effectLst/>
        </c:spPr>
      </c:pivotFmt>
      <c:pivotFmt>
        <c:idx val="13"/>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4"/>
        <c:spPr>
          <a:solidFill>
            <a:schemeClr val="accent1"/>
          </a:solidFill>
          <a:ln w="19050">
            <a:solidFill>
              <a:schemeClr val="lt1"/>
            </a:solidFill>
          </a:ln>
          <a:effectLst/>
        </c:spPr>
      </c:pivotFmt>
      <c:pivotFmt>
        <c:idx val="15"/>
        <c:spPr>
          <a:solidFill>
            <a:schemeClr val="accent2"/>
          </a:solidFill>
          <a:ln w="19050">
            <a:solidFill>
              <a:schemeClr val="lt1"/>
            </a:solidFill>
          </a:ln>
          <a:effectLst/>
        </c:spPr>
      </c:pivotFmt>
      <c:pivotFmt>
        <c:idx val="16"/>
        <c:spPr>
          <a:solidFill>
            <a:schemeClr val="accent3"/>
          </a:solidFill>
          <a:ln w="19050">
            <a:solidFill>
              <a:schemeClr val="lt1"/>
            </a:solidFill>
          </a:ln>
          <a:effectLst/>
        </c:spPr>
      </c:pivotFmt>
      <c:pivotFmt>
        <c:idx val="17"/>
        <c:spPr>
          <a:solidFill>
            <a:schemeClr val="accent4"/>
          </a:solidFill>
          <a:ln w="19050">
            <a:solidFill>
              <a:schemeClr val="lt1"/>
            </a:solidFill>
          </a:ln>
          <a:effectLst/>
        </c:spPr>
      </c:pivotFmt>
      <c:pivotFmt>
        <c:idx val="18"/>
        <c:spPr>
          <a:solidFill>
            <a:schemeClr val="accent5"/>
          </a:solidFill>
          <a:ln w="19050">
            <a:solidFill>
              <a:schemeClr val="lt1"/>
            </a:solidFill>
          </a:ln>
          <a:effectLst/>
        </c:spPr>
      </c:pivotFmt>
      <c:pivotFmt>
        <c:idx val="19"/>
        <c:spPr>
          <a:solidFill>
            <a:schemeClr val="accent1"/>
          </a:solidFill>
          <a:ln w="19050">
            <a:solidFill>
              <a:schemeClr val="lt1"/>
            </a:solidFill>
          </a:ln>
          <a:effectLst/>
        </c:spPr>
      </c:pivotFmt>
      <c:pivotFmt>
        <c:idx val="20"/>
        <c:spPr>
          <a:solidFill>
            <a:schemeClr val="accent1"/>
          </a:solidFill>
          <a:ln w="19050">
            <a:solidFill>
              <a:schemeClr val="lt1"/>
            </a:solidFill>
          </a:ln>
          <a:effectLst/>
        </c:spPr>
      </c:pivotFmt>
      <c:pivotFmt>
        <c:idx val="21"/>
        <c:spPr>
          <a:solidFill>
            <a:schemeClr val="accent1"/>
          </a:solidFill>
          <a:ln w="19050">
            <a:solidFill>
              <a:schemeClr val="lt1"/>
            </a:solidFill>
          </a:ln>
          <a:effectLst/>
        </c:spPr>
      </c:pivotFmt>
      <c:pivotFmt>
        <c:idx val="22"/>
        <c:spPr>
          <a:solidFill>
            <a:schemeClr val="accent1"/>
          </a:solidFill>
          <a:ln w="19050">
            <a:solidFill>
              <a:schemeClr val="lt1"/>
            </a:solidFill>
          </a:ln>
          <a:effectLst/>
        </c:spPr>
      </c:pivotFmt>
      <c:pivotFmt>
        <c:idx val="23"/>
        <c:spPr>
          <a:solidFill>
            <a:schemeClr val="accent1"/>
          </a:solidFill>
          <a:ln w="19050">
            <a:solidFill>
              <a:schemeClr val="lt1"/>
            </a:solidFill>
          </a:ln>
          <a:effectLst/>
        </c:spPr>
      </c:pivotFmt>
      <c:pivotFmt>
        <c:idx val="24"/>
        <c:spPr>
          <a:solidFill>
            <a:schemeClr val="accent1"/>
          </a:solidFill>
          <a:ln w="19050">
            <a:solidFill>
              <a:schemeClr val="lt1"/>
            </a:solidFill>
          </a:ln>
          <a:effectLst/>
        </c:spPr>
      </c:pivotFmt>
      <c:pivotFmt>
        <c:idx val="25"/>
        <c:spPr>
          <a:solidFill>
            <a:schemeClr val="accent4"/>
          </a:solidFill>
          <a:ln w="19050">
            <a:solidFill>
              <a:schemeClr val="lt1"/>
            </a:solidFill>
          </a:ln>
          <a:effectLst/>
        </c:spPr>
      </c:pivotFmt>
      <c:pivotFmt>
        <c:idx val="26"/>
        <c:spPr>
          <a:solidFill>
            <a:schemeClr val="accent3"/>
          </a:solidFill>
          <a:ln w="19050">
            <a:solidFill>
              <a:schemeClr val="lt1"/>
            </a:solidFill>
          </a:ln>
          <a:effectLst/>
        </c:spPr>
      </c:pivotFmt>
      <c:pivotFmt>
        <c:idx val="27"/>
        <c:spPr>
          <a:solidFill>
            <a:schemeClr val="accent6"/>
          </a:solidFill>
          <a:ln w="19050">
            <a:solidFill>
              <a:schemeClr val="lt1"/>
            </a:solidFill>
          </a:ln>
          <a:effectLst/>
        </c:spPr>
      </c:pivotFmt>
      <c:pivotFmt>
        <c:idx val="28"/>
        <c:spPr>
          <a:solidFill>
            <a:schemeClr val="accent5"/>
          </a:solidFill>
          <a:ln w="19050">
            <a:solidFill>
              <a:schemeClr val="lt1"/>
            </a:solidFill>
          </a:ln>
          <a:effectLst/>
        </c:spPr>
      </c:pivotFmt>
      <c:pivotFmt>
        <c:idx val="29"/>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0"/>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1"/>
        <c:spPr>
          <a:solidFill>
            <a:schemeClr val="accent1"/>
          </a:solidFill>
          <a:ln w="19050">
            <a:solidFill>
              <a:schemeClr val="lt1"/>
            </a:solidFill>
          </a:ln>
          <a:effectLst/>
        </c:spPr>
        <c:marker>
          <c:symbol val="none"/>
        </c:marker>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32"/>
        <c:spPr>
          <a:solidFill>
            <a:schemeClr val="accent1"/>
          </a:solidFill>
          <a:ln w="19050">
            <a:solidFill>
              <a:schemeClr val="lt1"/>
            </a:solidFill>
          </a:ln>
          <a:effectLst/>
        </c:spPr>
        <c:marker>
          <c:symbol val="none"/>
        </c:marker>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33"/>
        <c:spPr>
          <a:solidFill>
            <a:schemeClr val="accent1"/>
          </a:solidFill>
          <a:ln w="19050">
            <a:solidFill>
              <a:schemeClr val="lt1"/>
            </a:solidFill>
          </a:ln>
          <a:effectLst/>
        </c:spPr>
        <c:marker>
          <c:symbol val="none"/>
        </c:marker>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34"/>
        <c:spPr>
          <a:solidFill>
            <a:schemeClr val="accent1"/>
          </a:solidFill>
          <a:ln w="19050">
            <a:solidFill>
              <a:schemeClr val="lt1"/>
            </a:solidFill>
          </a:ln>
          <a:effectLst/>
        </c:spPr>
        <c:marker>
          <c:symbol val="none"/>
        </c:marker>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35"/>
        <c:spPr>
          <a:solidFill>
            <a:schemeClr val="accent1"/>
          </a:solidFill>
          <a:ln w="19050">
            <a:solidFill>
              <a:schemeClr val="lt1"/>
            </a:solidFill>
          </a:ln>
          <a:effectLst/>
        </c:spPr>
      </c:pivotFmt>
      <c:pivotFmt>
        <c:idx val="36"/>
        <c:spPr>
          <a:solidFill>
            <a:schemeClr val="accent6"/>
          </a:solidFill>
          <a:ln w="19050">
            <a:solidFill>
              <a:schemeClr val="lt1"/>
            </a:solidFill>
          </a:ln>
          <a:effectLst/>
        </c:spPr>
      </c:pivotFmt>
      <c:pivotFmt>
        <c:idx val="37"/>
        <c:spPr>
          <a:solidFill>
            <a:schemeClr val="accent2"/>
          </a:solidFill>
          <a:ln w="19050">
            <a:solidFill>
              <a:schemeClr val="lt1"/>
            </a:solidFill>
          </a:ln>
          <a:effectLst/>
        </c:spPr>
      </c:pivotFmt>
      <c:pivotFmt>
        <c:idx val="38"/>
        <c:spPr>
          <a:solidFill>
            <a:schemeClr val="accent4"/>
          </a:solidFill>
          <a:ln w="19050">
            <a:solidFill>
              <a:schemeClr val="lt1"/>
            </a:solidFill>
          </a:ln>
          <a:effectLst/>
        </c:spPr>
      </c:pivotFmt>
      <c:pivotFmt>
        <c:idx val="39"/>
        <c:spPr>
          <a:solidFill>
            <a:schemeClr val="accent3"/>
          </a:solidFill>
          <a:ln w="19050">
            <a:solidFill>
              <a:schemeClr val="lt1"/>
            </a:solidFill>
          </a:ln>
          <a:effectLst/>
        </c:spPr>
      </c:pivotFmt>
      <c:pivotFmt>
        <c:idx val="40"/>
        <c:spPr>
          <a:solidFill>
            <a:schemeClr val="accent5"/>
          </a:solidFill>
          <a:ln w="19050">
            <a:solidFill>
              <a:schemeClr val="lt1"/>
            </a:solidFill>
          </a:ln>
          <a:effectLst/>
        </c:spPr>
      </c:pivotFmt>
      <c:pivotFmt>
        <c:idx val="41"/>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2"/>
        <c:spPr>
          <a:solidFill>
            <a:schemeClr val="accent5"/>
          </a:solidFill>
          <a:ln w="19050">
            <a:solidFill>
              <a:schemeClr val="lt1"/>
            </a:solidFill>
          </a:ln>
          <a:effectLst/>
        </c:spPr>
      </c:pivotFmt>
      <c:pivotFmt>
        <c:idx val="43"/>
        <c:spPr>
          <a:solidFill>
            <a:schemeClr val="accent3"/>
          </a:solidFill>
          <a:ln w="19050">
            <a:solidFill>
              <a:schemeClr val="lt1"/>
            </a:solidFill>
          </a:ln>
          <a:effectLst/>
        </c:spPr>
      </c:pivotFmt>
      <c:pivotFmt>
        <c:idx val="44"/>
        <c:spPr>
          <a:solidFill>
            <a:schemeClr val="accent4"/>
          </a:solidFill>
          <a:ln w="19050">
            <a:solidFill>
              <a:schemeClr val="lt1"/>
            </a:solidFill>
          </a:ln>
          <a:effectLst/>
        </c:spPr>
      </c:pivotFmt>
      <c:pivotFmt>
        <c:idx val="45"/>
        <c:spPr>
          <a:solidFill>
            <a:schemeClr val="accent2"/>
          </a:solidFill>
          <a:ln w="19050">
            <a:solidFill>
              <a:schemeClr val="lt1"/>
            </a:solidFill>
          </a:ln>
          <a:effectLst/>
        </c:spPr>
      </c:pivotFmt>
      <c:pivotFmt>
        <c:idx val="46"/>
        <c:spPr>
          <a:solidFill>
            <a:schemeClr val="accent6"/>
          </a:solidFill>
          <a:ln w="19050">
            <a:solidFill>
              <a:schemeClr val="lt1"/>
            </a:solidFill>
          </a:ln>
          <a:effectLst/>
        </c:spPr>
      </c:pivotFmt>
    </c:pivotFmts>
    <c:plotArea>
      <c:layout/>
      <c:barChart>
        <c:barDir val="bar"/>
        <c:grouping val="clustered"/>
        <c:varyColors val="0"/>
        <c:ser>
          <c:idx val="0"/>
          <c:order val="0"/>
          <c:tx>
            <c:strRef>
              <c:f>'Ownership and Input'!$D$30</c:f>
              <c:strCache>
                <c:ptCount val="1"/>
                <c:pt idx="0">
                  <c:v>Total</c:v>
                </c:pt>
              </c:strCache>
            </c:strRef>
          </c:tx>
          <c:spPr>
            <a:solidFill>
              <a:schemeClr val="accent1"/>
            </a:solidFill>
            <a:ln w="19050">
              <a:solidFill>
                <a:schemeClr val="lt1"/>
              </a:solidFill>
            </a:ln>
            <a:effectLst/>
          </c:spPr>
          <c:invertIfNegative val="0"/>
          <c:dPt>
            <c:idx val="0"/>
            <c:invertIfNegative val="0"/>
            <c:bubble3D val="0"/>
            <c:spPr>
              <a:solidFill>
                <a:schemeClr val="accent5"/>
              </a:solidFill>
              <a:ln w="19050">
                <a:solidFill>
                  <a:schemeClr val="lt1"/>
                </a:solidFill>
              </a:ln>
              <a:effectLst/>
            </c:spPr>
            <c:extLst>
              <c:ext xmlns:c16="http://schemas.microsoft.com/office/drawing/2014/chart" uri="{C3380CC4-5D6E-409C-BE32-E72D297353CC}">
                <c16:uniqueId val="{00000001-7887-4BBD-B1C0-01BBA6806525}"/>
              </c:ext>
            </c:extLst>
          </c:dPt>
          <c:dPt>
            <c:idx val="1"/>
            <c:invertIfNegative val="0"/>
            <c:bubble3D val="0"/>
            <c:spPr>
              <a:solidFill>
                <a:schemeClr val="accent3"/>
              </a:solidFill>
              <a:ln w="19050">
                <a:solidFill>
                  <a:schemeClr val="lt1"/>
                </a:solidFill>
              </a:ln>
              <a:effectLst/>
            </c:spPr>
            <c:extLst>
              <c:ext xmlns:c16="http://schemas.microsoft.com/office/drawing/2014/chart" uri="{C3380CC4-5D6E-409C-BE32-E72D297353CC}">
                <c16:uniqueId val="{00000003-7887-4BBD-B1C0-01BBA6806525}"/>
              </c:ext>
            </c:extLst>
          </c:dPt>
          <c:dPt>
            <c:idx val="2"/>
            <c:invertIfNegative val="0"/>
            <c:bubble3D val="0"/>
            <c:spPr>
              <a:solidFill>
                <a:schemeClr val="accent4"/>
              </a:solidFill>
              <a:ln w="19050">
                <a:solidFill>
                  <a:schemeClr val="lt1"/>
                </a:solidFill>
              </a:ln>
              <a:effectLst/>
            </c:spPr>
            <c:extLst>
              <c:ext xmlns:c16="http://schemas.microsoft.com/office/drawing/2014/chart" uri="{C3380CC4-5D6E-409C-BE32-E72D297353CC}">
                <c16:uniqueId val="{00000005-7887-4BBD-B1C0-01BBA6806525}"/>
              </c:ext>
            </c:extLst>
          </c:dPt>
          <c:dPt>
            <c:idx val="3"/>
            <c:invertIfNegative val="0"/>
            <c:bubble3D val="0"/>
            <c:spPr>
              <a:solidFill>
                <a:schemeClr val="accent2"/>
              </a:solidFill>
              <a:ln w="19050">
                <a:solidFill>
                  <a:schemeClr val="lt1"/>
                </a:solidFill>
              </a:ln>
              <a:effectLst/>
            </c:spPr>
            <c:extLst>
              <c:ext xmlns:c16="http://schemas.microsoft.com/office/drawing/2014/chart" uri="{C3380CC4-5D6E-409C-BE32-E72D297353CC}">
                <c16:uniqueId val="{00000007-7887-4BBD-B1C0-01BBA6806525}"/>
              </c:ext>
            </c:extLst>
          </c:dPt>
          <c:dPt>
            <c:idx val="4"/>
            <c:invertIfNegative val="0"/>
            <c:bubble3D val="0"/>
            <c:spPr>
              <a:solidFill>
                <a:schemeClr val="accent6"/>
              </a:solidFill>
              <a:ln w="19050">
                <a:solidFill>
                  <a:schemeClr val="lt1"/>
                </a:solidFill>
              </a:ln>
              <a:effectLst/>
            </c:spPr>
            <c:extLst>
              <c:ext xmlns:c16="http://schemas.microsoft.com/office/drawing/2014/chart" uri="{C3380CC4-5D6E-409C-BE32-E72D297353CC}">
                <c16:uniqueId val="{00000009-7887-4BBD-B1C0-01BBA6806525}"/>
              </c:ext>
            </c:extLst>
          </c:dPt>
          <c:dPt>
            <c:idx val="5"/>
            <c:invertIfNegative val="0"/>
            <c:bubble3D val="0"/>
            <c:extLst>
              <c:ext xmlns:c16="http://schemas.microsoft.com/office/drawing/2014/chart" uri="{C3380CC4-5D6E-409C-BE32-E72D297353CC}">
                <c16:uniqueId val="{00000011-6399-4A40-99E6-A636E178F229}"/>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'Ownership and Input'!$C$31:$C$35</c:f>
              <c:strCache>
                <c:ptCount val="5"/>
                <c:pt idx="0">
                  <c:v>5</c:v>
                </c:pt>
                <c:pt idx="1">
                  <c:v>4</c:v>
                </c:pt>
                <c:pt idx="2">
                  <c:v>3</c:v>
                </c:pt>
                <c:pt idx="3">
                  <c:v>2</c:v>
                </c:pt>
                <c:pt idx="4">
                  <c:v>1</c:v>
                </c:pt>
              </c:strCache>
            </c:strRef>
          </c:cat>
          <c:val>
            <c:numRef>
              <c:f>'Ownership and Input'!$D$31:$D$35</c:f>
              <c:numCache>
                <c:formatCode>0%</c:formatCode>
                <c:ptCount val="5"/>
                <c:pt idx="0">
                  <c:v>0.48</c:v>
                </c:pt>
                <c:pt idx="1">
                  <c:v>0.39</c:v>
                </c:pt>
                <c:pt idx="2">
                  <c:v>8.5000000000000006E-2</c:v>
                </c:pt>
                <c:pt idx="3">
                  <c:v>0.02</c:v>
                </c:pt>
                <c:pt idx="4">
                  <c:v>2.5000000000000001E-2</c:v>
                </c:pt>
              </c:numCache>
            </c:numRef>
          </c:val>
          <c:extLst>
            <c:ext xmlns:c16="http://schemas.microsoft.com/office/drawing/2014/chart" uri="{C3380CC4-5D6E-409C-BE32-E72D297353CC}">
              <c16:uniqueId val="{0000000A-5FE8-44E9-B5D9-01A7B75C0B4B}"/>
            </c:ext>
          </c:extLst>
        </c:ser>
        <c:dLbls>
          <c:showLegendKey val="0"/>
          <c:showVal val="0"/>
          <c:showCatName val="0"/>
          <c:showSerName val="0"/>
          <c:showPercent val="0"/>
          <c:showBubbleSize val="0"/>
        </c:dLbls>
        <c:gapWidth val="100"/>
        <c:axId val="995021264"/>
        <c:axId val="995024504"/>
      </c:barChart>
      <c:valAx>
        <c:axId val="995024504"/>
        <c:scaling>
          <c:orientation val="minMax"/>
        </c:scaling>
        <c:delete val="1"/>
        <c:axPos val="t"/>
        <c:majorGridlines>
          <c:spPr>
            <a:ln w="9525" cap="flat" cmpd="sng" algn="ctr">
              <a:solidFill>
                <a:schemeClr val="tx1">
                  <a:lumMod val="15000"/>
                  <a:lumOff val="85000"/>
                </a:schemeClr>
              </a:solidFill>
              <a:round/>
            </a:ln>
            <a:effectLst/>
          </c:spPr>
        </c:majorGridlines>
        <c:numFmt formatCode="0%" sourceLinked="1"/>
        <c:majorTickMark val="out"/>
        <c:minorTickMark val="none"/>
        <c:tickLblPos val="nextTo"/>
        <c:crossAx val="995021264"/>
        <c:crosses val="autoZero"/>
        <c:crossBetween val="between"/>
      </c:valAx>
      <c:catAx>
        <c:axId val="995021264"/>
        <c:scaling>
          <c:orientation val="maxMin"/>
        </c:scaling>
        <c:delete val="1"/>
        <c:axPos val="l"/>
        <c:numFmt formatCode="General" sourceLinked="1"/>
        <c:majorTickMark val="out"/>
        <c:minorTickMark val="none"/>
        <c:tickLblPos val="nextTo"/>
        <c:crossAx val="995024504"/>
        <c:crosses val="autoZero"/>
        <c:auto val="1"/>
        <c:lblAlgn val="ctr"/>
        <c:lblOffset val="100"/>
        <c:noMultiLvlLbl val="0"/>
      </c:catAx>
      <c:spPr>
        <a:noFill/>
        <a:ln>
          <a:noFill/>
        </a:ln>
        <a:effectLst/>
      </c:spPr>
    </c:plotArea>
    <c:plotVisOnly val="1"/>
    <c:dispBlanksAs val="gap"/>
    <c:showDLblsOverMax val="0"/>
    <c:extLst/>
  </c:chart>
  <c:spPr>
    <a:solidFill>
      <a:schemeClr val="accent1">
        <a:lumMod val="20000"/>
        <a:lumOff val="80000"/>
      </a:schemeClr>
    </a:solidFill>
    <a:ln w="19050" cap="flat" cmpd="sng" algn="ctr">
      <a:solidFill>
        <a:schemeClr val="accent5"/>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Lst>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[EXCEL-ISEF-EAB-Faculty-Morale-Diagnostic-Survey-Analysis-Tool.xlsx]Recognition and Value!PivotTable2</c:name>
    <c:fmtId val="4"/>
  </c:pivotSource>
  <c:chart>
    <c:autoTitleDeleted val="1"/>
    <c:pivotFmts>
      <c:pivotFmt>
        <c:idx val="0"/>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w="19050">
            <a:solidFill>
              <a:schemeClr val="lt1"/>
            </a:solidFill>
          </a:ln>
          <a:effectLst/>
        </c:spPr>
      </c:pivotFmt>
      <c:pivotFmt>
        <c:idx val="3"/>
        <c:spPr>
          <a:solidFill>
            <a:schemeClr val="accent1"/>
          </a:solidFill>
          <a:ln w="19050">
            <a:solidFill>
              <a:schemeClr val="lt1"/>
            </a:solidFill>
          </a:ln>
          <a:effectLst/>
        </c:spPr>
      </c:pivotFmt>
      <c:pivotFmt>
        <c:idx val="4"/>
        <c:spPr>
          <a:solidFill>
            <a:schemeClr val="accent1"/>
          </a:solidFill>
          <a:ln w="19050">
            <a:solidFill>
              <a:schemeClr val="lt1"/>
            </a:solidFill>
          </a:ln>
          <a:effectLst/>
        </c:spPr>
      </c:pivotFmt>
      <c:pivotFmt>
        <c:idx val="5"/>
        <c:spPr>
          <a:solidFill>
            <a:schemeClr val="accent1"/>
          </a:solidFill>
          <a:ln w="19050">
            <a:solidFill>
              <a:schemeClr val="lt1"/>
            </a:solidFill>
          </a:ln>
          <a:effectLst/>
        </c:spPr>
      </c:pivotFmt>
      <c:pivotFmt>
        <c:idx val="6"/>
        <c:spPr>
          <a:solidFill>
            <a:schemeClr val="accent1"/>
          </a:solidFill>
          <a:ln w="19050">
            <a:solidFill>
              <a:schemeClr val="lt1"/>
            </a:solidFill>
          </a:ln>
          <a:effectLst/>
        </c:spPr>
      </c:pivotFmt>
      <c:pivotFmt>
        <c:idx val="7"/>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1"/>
          </a:solidFill>
          <a:ln w="19050">
            <a:solidFill>
              <a:schemeClr val="lt1"/>
            </a:solidFill>
          </a:ln>
          <a:effectLst/>
        </c:spPr>
      </c:pivotFmt>
      <c:pivotFmt>
        <c:idx val="9"/>
        <c:spPr>
          <a:solidFill>
            <a:schemeClr val="accent1"/>
          </a:solidFill>
          <a:ln w="19050">
            <a:solidFill>
              <a:schemeClr val="lt1"/>
            </a:solidFill>
          </a:ln>
          <a:effectLst/>
        </c:spPr>
      </c:pivotFmt>
      <c:pivotFmt>
        <c:idx val="10"/>
        <c:spPr>
          <a:solidFill>
            <a:schemeClr val="accent1"/>
          </a:solidFill>
          <a:ln w="19050">
            <a:solidFill>
              <a:schemeClr val="lt1"/>
            </a:solidFill>
          </a:ln>
          <a:effectLst/>
        </c:spPr>
      </c:pivotFmt>
      <c:pivotFmt>
        <c:idx val="11"/>
        <c:spPr>
          <a:solidFill>
            <a:schemeClr val="accent1"/>
          </a:solidFill>
          <a:ln w="19050">
            <a:solidFill>
              <a:schemeClr val="lt1"/>
            </a:solidFill>
          </a:ln>
          <a:effectLst/>
        </c:spPr>
      </c:pivotFmt>
      <c:pivotFmt>
        <c:idx val="12"/>
        <c:spPr>
          <a:solidFill>
            <a:schemeClr val="accent1"/>
          </a:solidFill>
          <a:ln w="19050">
            <a:solidFill>
              <a:schemeClr val="lt1"/>
            </a:solidFill>
          </a:ln>
          <a:effectLst/>
        </c:spPr>
      </c:pivotFmt>
      <c:pivotFmt>
        <c:idx val="13"/>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4"/>
        <c:spPr>
          <a:solidFill>
            <a:schemeClr val="accent1"/>
          </a:solidFill>
          <a:ln w="19050">
            <a:solidFill>
              <a:schemeClr val="lt1"/>
            </a:solidFill>
          </a:ln>
          <a:effectLst/>
        </c:spPr>
      </c:pivotFmt>
      <c:pivotFmt>
        <c:idx val="15"/>
        <c:spPr>
          <a:solidFill>
            <a:schemeClr val="accent2"/>
          </a:solidFill>
          <a:ln w="19050">
            <a:solidFill>
              <a:schemeClr val="lt1"/>
            </a:solidFill>
          </a:ln>
          <a:effectLst/>
        </c:spPr>
      </c:pivotFmt>
      <c:pivotFmt>
        <c:idx val="16"/>
        <c:spPr>
          <a:solidFill>
            <a:schemeClr val="accent3"/>
          </a:solidFill>
          <a:ln w="19050">
            <a:solidFill>
              <a:schemeClr val="lt1"/>
            </a:solidFill>
          </a:ln>
          <a:effectLst/>
        </c:spPr>
      </c:pivotFmt>
      <c:pivotFmt>
        <c:idx val="17"/>
        <c:spPr>
          <a:solidFill>
            <a:schemeClr val="accent4"/>
          </a:solidFill>
          <a:ln w="19050">
            <a:solidFill>
              <a:schemeClr val="lt1"/>
            </a:solidFill>
          </a:ln>
          <a:effectLst/>
        </c:spPr>
      </c:pivotFmt>
      <c:pivotFmt>
        <c:idx val="18"/>
        <c:spPr>
          <a:solidFill>
            <a:schemeClr val="accent5"/>
          </a:solidFill>
          <a:ln w="19050">
            <a:solidFill>
              <a:schemeClr val="lt1"/>
            </a:solidFill>
          </a:ln>
          <a:effectLst/>
        </c:spPr>
      </c:pivotFmt>
      <c:pivotFmt>
        <c:idx val="19"/>
        <c:spPr>
          <a:solidFill>
            <a:schemeClr val="accent1"/>
          </a:solidFill>
          <a:ln w="19050">
            <a:solidFill>
              <a:schemeClr val="lt1"/>
            </a:solidFill>
          </a:ln>
          <a:effectLst/>
        </c:spPr>
      </c:pivotFmt>
      <c:pivotFmt>
        <c:idx val="20"/>
        <c:spPr>
          <a:solidFill>
            <a:schemeClr val="accent1"/>
          </a:solidFill>
          <a:ln w="19050">
            <a:solidFill>
              <a:schemeClr val="lt1"/>
            </a:solidFill>
          </a:ln>
          <a:effectLst/>
        </c:spPr>
      </c:pivotFmt>
      <c:pivotFmt>
        <c:idx val="21"/>
        <c:spPr>
          <a:solidFill>
            <a:schemeClr val="accent1"/>
          </a:solidFill>
          <a:ln w="19050">
            <a:solidFill>
              <a:schemeClr val="lt1"/>
            </a:solidFill>
          </a:ln>
          <a:effectLst/>
        </c:spPr>
      </c:pivotFmt>
      <c:pivotFmt>
        <c:idx val="22"/>
        <c:spPr>
          <a:solidFill>
            <a:schemeClr val="accent1"/>
          </a:solidFill>
          <a:ln w="19050">
            <a:solidFill>
              <a:schemeClr val="lt1"/>
            </a:solidFill>
          </a:ln>
          <a:effectLst/>
        </c:spPr>
      </c:pivotFmt>
      <c:pivotFmt>
        <c:idx val="23"/>
        <c:spPr>
          <a:solidFill>
            <a:schemeClr val="accent1"/>
          </a:solidFill>
          <a:ln w="19050">
            <a:solidFill>
              <a:schemeClr val="lt1"/>
            </a:solidFill>
          </a:ln>
          <a:effectLst/>
        </c:spPr>
      </c:pivotFmt>
      <c:pivotFmt>
        <c:idx val="24"/>
        <c:spPr>
          <a:solidFill>
            <a:schemeClr val="accent1"/>
          </a:solidFill>
          <a:ln w="19050">
            <a:solidFill>
              <a:schemeClr val="lt1"/>
            </a:solidFill>
          </a:ln>
          <a:effectLst/>
        </c:spPr>
      </c:pivotFmt>
      <c:pivotFmt>
        <c:idx val="25"/>
        <c:spPr>
          <a:solidFill>
            <a:schemeClr val="accent4"/>
          </a:solidFill>
          <a:ln w="19050">
            <a:solidFill>
              <a:schemeClr val="lt1"/>
            </a:solidFill>
          </a:ln>
          <a:effectLst/>
        </c:spPr>
      </c:pivotFmt>
      <c:pivotFmt>
        <c:idx val="26"/>
        <c:spPr>
          <a:solidFill>
            <a:schemeClr val="accent3"/>
          </a:solidFill>
          <a:ln w="19050">
            <a:solidFill>
              <a:schemeClr val="lt1"/>
            </a:solidFill>
          </a:ln>
          <a:effectLst/>
        </c:spPr>
      </c:pivotFmt>
      <c:pivotFmt>
        <c:idx val="27"/>
        <c:spPr>
          <a:solidFill>
            <a:schemeClr val="accent6"/>
          </a:solidFill>
          <a:ln w="19050">
            <a:solidFill>
              <a:schemeClr val="lt1"/>
            </a:solidFill>
          </a:ln>
          <a:effectLst/>
        </c:spPr>
      </c:pivotFmt>
      <c:pivotFmt>
        <c:idx val="28"/>
        <c:spPr>
          <a:solidFill>
            <a:schemeClr val="accent5"/>
          </a:solidFill>
          <a:ln w="19050">
            <a:solidFill>
              <a:schemeClr val="lt1"/>
            </a:solidFill>
          </a:ln>
          <a:effectLst/>
        </c:spPr>
      </c:pivotFmt>
      <c:pivotFmt>
        <c:idx val="29"/>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0"/>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1"/>
        <c:spPr>
          <a:solidFill>
            <a:schemeClr val="accent1"/>
          </a:solidFill>
          <a:ln w="19050">
            <a:solidFill>
              <a:schemeClr val="lt1"/>
            </a:solidFill>
          </a:ln>
          <a:effectLst/>
        </c:spPr>
        <c:marker>
          <c:symbol val="none"/>
        </c:marker>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32"/>
        <c:spPr>
          <a:solidFill>
            <a:schemeClr val="accent1"/>
          </a:solidFill>
          <a:ln w="19050">
            <a:solidFill>
              <a:schemeClr val="lt1"/>
            </a:solidFill>
          </a:ln>
          <a:effectLst/>
        </c:spPr>
        <c:marker>
          <c:symbol val="none"/>
        </c:marker>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33"/>
        <c:spPr>
          <a:solidFill>
            <a:schemeClr val="accent1"/>
          </a:solidFill>
          <a:ln w="19050">
            <a:solidFill>
              <a:schemeClr val="lt1"/>
            </a:solidFill>
          </a:ln>
          <a:effectLst/>
        </c:spPr>
        <c:marker>
          <c:symbol val="none"/>
        </c:marker>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34"/>
        <c:spPr>
          <a:solidFill>
            <a:schemeClr val="accent1"/>
          </a:solidFill>
          <a:ln w="19050">
            <a:solidFill>
              <a:schemeClr val="lt1"/>
            </a:solidFill>
          </a:ln>
          <a:effectLst/>
        </c:spPr>
        <c:marker>
          <c:symbol val="none"/>
        </c:marker>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35"/>
        <c:spPr>
          <a:solidFill>
            <a:schemeClr val="accent1"/>
          </a:solidFill>
          <a:ln w="19050">
            <a:solidFill>
              <a:schemeClr val="lt1"/>
            </a:solidFill>
          </a:ln>
          <a:effectLst/>
        </c:spPr>
      </c:pivotFmt>
      <c:pivotFmt>
        <c:idx val="36"/>
        <c:spPr>
          <a:solidFill>
            <a:schemeClr val="accent6"/>
          </a:solidFill>
          <a:ln w="19050">
            <a:solidFill>
              <a:schemeClr val="lt1"/>
            </a:solidFill>
          </a:ln>
          <a:effectLst/>
        </c:spPr>
      </c:pivotFmt>
      <c:pivotFmt>
        <c:idx val="37"/>
        <c:spPr>
          <a:solidFill>
            <a:schemeClr val="accent2"/>
          </a:solidFill>
          <a:ln w="19050">
            <a:solidFill>
              <a:schemeClr val="lt1"/>
            </a:solidFill>
          </a:ln>
          <a:effectLst/>
        </c:spPr>
      </c:pivotFmt>
      <c:pivotFmt>
        <c:idx val="38"/>
        <c:spPr>
          <a:solidFill>
            <a:schemeClr val="accent4"/>
          </a:solidFill>
          <a:ln w="19050">
            <a:solidFill>
              <a:schemeClr val="lt1"/>
            </a:solidFill>
          </a:ln>
          <a:effectLst/>
        </c:spPr>
      </c:pivotFmt>
      <c:pivotFmt>
        <c:idx val="39"/>
        <c:spPr>
          <a:solidFill>
            <a:schemeClr val="accent3"/>
          </a:solidFill>
          <a:ln w="19050">
            <a:solidFill>
              <a:schemeClr val="lt1"/>
            </a:solidFill>
          </a:ln>
          <a:effectLst/>
        </c:spPr>
      </c:pivotFmt>
      <c:pivotFmt>
        <c:idx val="40"/>
        <c:spPr>
          <a:solidFill>
            <a:schemeClr val="accent5"/>
          </a:solidFill>
          <a:ln w="19050">
            <a:solidFill>
              <a:schemeClr val="lt1"/>
            </a:solidFill>
          </a:ln>
          <a:effectLst/>
        </c:spPr>
      </c:pivotFmt>
      <c:pivotFmt>
        <c:idx val="41"/>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2"/>
        <c:spPr>
          <a:solidFill>
            <a:schemeClr val="accent5"/>
          </a:solidFill>
          <a:ln w="19050">
            <a:solidFill>
              <a:schemeClr val="lt1"/>
            </a:solidFill>
          </a:ln>
          <a:effectLst/>
        </c:spPr>
      </c:pivotFmt>
      <c:pivotFmt>
        <c:idx val="43"/>
        <c:spPr>
          <a:solidFill>
            <a:schemeClr val="accent3"/>
          </a:solidFill>
          <a:ln w="19050">
            <a:solidFill>
              <a:schemeClr val="lt1"/>
            </a:solidFill>
          </a:ln>
          <a:effectLst/>
        </c:spPr>
      </c:pivotFmt>
      <c:pivotFmt>
        <c:idx val="44"/>
        <c:spPr>
          <a:solidFill>
            <a:schemeClr val="accent4"/>
          </a:solidFill>
          <a:ln w="19050">
            <a:solidFill>
              <a:schemeClr val="lt1"/>
            </a:solidFill>
          </a:ln>
          <a:effectLst/>
        </c:spPr>
      </c:pivotFmt>
      <c:pivotFmt>
        <c:idx val="45"/>
        <c:spPr>
          <a:solidFill>
            <a:schemeClr val="accent2"/>
          </a:solidFill>
          <a:ln w="19050">
            <a:solidFill>
              <a:schemeClr val="lt1"/>
            </a:solidFill>
          </a:ln>
          <a:effectLst/>
        </c:spPr>
      </c:pivotFmt>
      <c:pivotFmt>
        <c:idx val="46"/>
        <c:spPr>
          <a:solidFill>
            <a:schemeClr val="accent6"/>
          </a:solidFill>
          <a:ln w="19050">
            <a:solidFill>
              <a:schemeClr val="lt1"/>
            </a:solidFill>
          </a:ln>
          <a:effectLst/>
        </c:spPr>
      </c:pivotFmt>
      <c:pivotFmt>
        <c:idx val="47"/>
        <c:spPr>
          <a:solidFill>
            <a:schemeClr val="accent1"/>
          </a:solidFill>
          <a:ln w="19050">
            <a:solidFill>
              <a:schemeClr val="lt1"/>
            </a:solidFill>
          </a:ln>
          <a:effectLst/>
        </c:spPr>
      </c:pivotFmt>
    </c:pivotFmts>
    <c:plotArea>
      <c:layout/>
      <c:barChart>
        <c:barDir val="bar"/>
        <c:grouping val="clustered"/>
        <c:varyColors val="0"/>
        <c:ser>
          <c:idx val="0"/>
          <c:order val="0"/>
          <c:tx>
            <c:strRef>
              <c:f>'Recognition and Value'!$D$6</c:f>
              <c:strCache>
                <c:ptCount val="1"/>
                <c:pt idx="0">
                  <c:v>Total</c:v>
                </c:pt>
              </c:strCache>
            </c:strRef>
          </c:tx>
          <c:spPr>
            <a:solidFill>
              <a:schemeClr val="accent1"/>
            </a:solidFill>
            <a:ln w="19050">
              <a:solidFill>
                <a:schemeClr val="lt1"/>
              </a:solidFill>
            </a:ln>
            <a:effectLst/>
          </c:spPr>
          <c:invertIfNegative val="0"/>
          <c:dPt>
            <c:idx val="0"/>
            <c:invertIfNegative val="0"/>
            <c:bubble3D val="0"/>
            <c:spPr>
              <a:solidFill>
                <a:schemeClr val="accent5"/>
              </a:solidFill>
              <a:ln w="19050">
                <a:solidFill>
                  <a:schemeClr val="lt1"/>
                </a:solidFill>
              </a:ln>
              <a:effectLst/>
            </c:spPr>
            <c:extLst>
              <c:ext xmlns:c16="http://schemas.microsoft.com/office/drawing/2014/chart" uri="{C3380CC4-5D6E-409C-BE32-E72D297353CC}">
                <c16:uniqueId val="{00000001-7887-4BBD-B1C0-01BBA6806525}"/>
              </c:ext>
            </c:extLst>
          </c:dPt>
          <c:dPt>
            <c:idx val="1"/>
            <c:invertIfNegative val="0"/>
            <c:bubble3D val="0"/>
            <c:spPr>
              <a:solidFill>
                <a:schemeClr val="accent3"/>
              </a:solidFill>
              <a:ln w="19050">
                <a:solidFill>
                  <a:schemeClr val="lt1"/>
                </a:solidFill>
              </a:ln>
              <a:effectLst/>
            </c:spPr>
            <c:extLst>
              <c:ext xmlns:c16="http://schemas.microsoft.com/office/drawing/2014/chart" uri="{C3380CC4-5D6E-409C-BE32-E72D297353CC}">
                <c16:uniqueId val="{00000003-7887-4BBD-B1C0-01BBA6806525}"/>
              </c:ext>
            </c:extLst>
          </c:dPt>
          <c:dPt>
            <c:idx val="2"/>
            <c:invertIfNegative val="0"/>
            <c:bubble3D val="0"/>
            <c:spPr>
              <a:solidFill>
                <a:schemeClr val="accent4"/>
              </a:solidFill>
              <a:ln w="19050">
                <a:solidFill>
                  <a:schemeClr val="lt1"/>
                </a:solidFill>
              </a:ln>
              <a:effectLst/>
            </c:spPr>
            <c:extLst>
              <c:ext xmlns:c16="http://schemas.microsoft.com/office/drawing/2014/chart" uri="{C3380CC4-5D6E-409C-BE32-E72D297353CC}">
                <c16:uniqueId val="{00000005-7887-4BBD-B1C0-01BBA6806525}"/>
              </c:ext>
            </c:extLst>
          </c:dPt>
          <c:dPt>
            <c:idx val="3"/>
            <c:invertIfNegative val="0"/>
            <c:bubble3D val="0"/>
            <c:spPr>
              <a:solidFill>
                <a:schemeClr val="accent2"/>
              </a:solidFill>
              <a:ln w="19050">
                <a:solidFill>
                  <a:schemeClr val="lt1"/>
                </a:solidFill>
              </a:ln>
              <a:effectLst/>
            </c:spPr>
            <c:extLst>
              <c:ext xmlns:c16="http://schemas.microsoft.com/office/drawing/2014/chart" uri="{C3380CC4-5D6E-409C-BE32-E72D297353CC}">
                <c16:uniqueId val="{00000007-7887-4BBD-B1C0-01BBA6806525}"/>
              </c:ext>
            </c:extLst>
          </c:dPt>
          <c:dPt>
            <c:idx val="4"/>
            <c:invertIfNegative val="0"/>
            <c:bubble3D val="0"/>
            <c:spPr>
              <a:solidFill>
                <a:schemeClr val="accent6"/>
              </a:solidFill>
              <a:ln w="19050">
                <a:solidFill>
                  <a:schemeClr val="lt1"/>
                </a:solidFill>
              </a:ln>
              <a:effectLst/>
            </c:spPr>
            <c:extLst>
              <c:ext xmlns:c16="http://schemas.microsoft.com/office/drawing/2014/chart" uri="{C3380CC4-5D6E-409C-BE32-E72D297353CC}">
                <c16:uniqueId val="{00000009-7887-4BBD-B1C0-01BBA6806525}"/>
              </c:ext>
            </c:extLst>
          </c:dPt>
          <c:dPt>
            <c:idx val="5"/>
            <c:invertIfNegative val="0"/>
            <c:bubble3D val="0"/>
            <c:spPr>
              <a:solidFill>
                <a:schemeClr val="accent1"/>
              </a:solidFill>
              <a:ln w="19050">
                <a:solidFill>
                  <a:schemeClr val="lt1"/>
                </a:solidFill>
              </a:ln>
              <a:effectLst/>
            </c:spPr>
            <c:extLst>
              <c:ext xmlns:c16="http://schemas.microsoft.com/office/drawing/2014/chart" uri="{C3380CC4-5D6E-409C-BE32-E72D297353CC}">
                <c16:uniqueId val="{00000011-6399-4A40-99E6-A636E178F229}"/>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'Recognition and Value'!$C$7:$C$12</c:f>
              <c:strCache>
                <c:ptCount val="6"/>
                <c:pt idx="0">
                  <c:v>5</c:v>
                </c:pt>
                <c:pt idx="1">
                  <c:v>4</c:v>
                </c:pt>
                <c:pt idx="2">
                  <c:v>3</c:v>
                </c:pt>
                <c:pt idx="3">
                  <c:v>2</c:v>
                </c:pt>
                <c:pt idx="4">
                  <c:v>1</c:v>
                </c:pt>
                <c:pt idx="5">
                  <c:v>0</c:v>
                </c:pt>
              </c:strCache>
            </c:strRef>
          </c:cat>
          <c:val>
            <c:numRef>
              <c:f>'Recognition and Value'!$D$7:$D$12</c:f>
              <c:numCache>
                <c:formatCode>0%</c:formatCode>
                <c:ptCount val="6"/>
                <c:pt idx="0">
                  <c:v>0.38500000000000001</c:v>
                </c:pt>
                <c:pt idx="1">
                  <c:v>0.33500000000000002</c:v>
                </c:pt>
                <c:pt idx="2">
                  <c:v>0.125</c:v>
                </c:pt>
                <c:pt idx="3">
                  <c:v>0.11</c:v>
                </c:pt>
                <c:pt idx="4">
                  <c:v>0.04</c:v>
                </c:pt>
                <c:pt idx="5">
                  <c:v>5.0000000000000001E-3</c:v>
                </c:pt>
              </c:numCache>
            </c:numRef>
          </c:val>
          <c:extLst>
            <c:ext xmlns:c16="http://schemas.microsoft.com/office/drawing/2014/chart" uri="{C3380CC4-5D6E-409C-BE32-E72D297353CC}">
              <c16:uniqueId val="{0000000A-5FE8-44E9-B5D9-01A7B75C0B4B}"/>
            </c:ext>
          </c:extLst>
        </c:ser>
        <c:dLbls>
          <c:showLegendKey val="0"/>
          <c:showVal val="0"/>
          <c:showCatName val="0"/>
          <c:showSerName val="0"/>
          <c:showPercent val="0"/>
          <c:showBubbleSize val="0"/>
        </c:dLbls>
        <c:gapWidth val="100"/>
        <c:axId val="995021264"/>
        <c:axId val="995024504"/>
      </c:barChart>
      <c:valAx>
        <c:axId val="995024504"/>
        <c:scaling>
          <c:orientation val="minMax"/>
        </c:scaling>
        <c:delete val="1"/>
        <c:axPos val="t"/>
        <c:majorGridlines>
          <c:spPr>
            <a:ln w="9525" cap="flat" cmpd="sng" algn="ctr">
              <a:solidFill>
                <a:schemeClr val="tx1">
                  <a:lumMod val="15000"/>
                  <a:lumOff val="85000"/>
                </a:schemeClr>
              </a:solidFill>
              <a:round/>
            </a:ln>
            <a:effectLst/>
          </c:spPr>
        </c:majorGridlines>
        <c:numFmt formatCode="0%" sourceLinked="1"/>
        <c:majorTickMark val="out"/>
        <c:minorTickMark val="none"/>
        <c:tickLblPos val="nextTo"/>
        <c:crossAx val="995021264"/>
        <c:crosses val="autoZero"/>
        <c:crossBetween val="between"/>
      </c:valAx>
      <c:catAx>
        <c:axId val="995021264"/>
        <c:scaling>
          <c:orientation val="maxMin"/>
        </c:scaling>
        <c:delete val="1"/>
        <c:axPos val="l"/>
        <c:numFmt formatCode="General" sourceLinked="1"/>
        <c:majorTickMark val="out"/>
        <c:minorTickMark val="none"/>
        <c:tickLblPos val="nextTo"/>
        <c:crossAx val="995024504"/>
        <c:crosses val="autoZero"/>
        <c:auto val="1"/>
        <c:lblAlgn val="ctr"/>
        <c:lblOffset val="100"/>
        <c:noMultiLvlLbl val="0"/>
      </c:catAx>
      <c:spPr>
        <a:noFill/>
        <a:ln>
          <a:noFill/>
        </a:ln>
        <a:effectLst/>
      </c:spPr>
    </c:plotArea>
    <c:plotVisOnly val="1"/>
    <c:dispBlanksAs val="gap"/>
    <c:showDLblsOverMax val="0"/>
    <c:extLst/>
  </c:chart>
  <c:spPr>
    <a:solidFill>
      <a:schemeClr val="accent1">
        <a:lumMod val="20000"/>
        <a:lumOff val="80000"/>
      </a:schemeClr>
    </a:solidFill>
    <a:ln w="19050" cap="flat" cmpd="sng" algn="ctr">
      <a:solidFill>
        <a:schemeClr val="accent5"/>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Lst>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[EXCEL-ISEF-EAB-Faculty-Morale-Diagnostic-Survey-Analysis-Tool.xlsx]Recognition and Value!PivotTable17</c:name>
    <c:fmtId val="15"/>
  </c:pivotSource>
  <c:chart>
    <c:autoTitleDeleted val="1"/>
    <c:pivotFmts>
      <c:pivotFmt>
        <c:idx val="0"/>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w="19050">
            <a:solidFill>
              <a:schemeClr val="lt1"/>
            </a:solidFill>
          </a:ln>
          <a:effectLst/>
        </c:spPr>
      </c:pivotFmt>
      <c:pivotFmt>
        <c:idx val="3"/>
        <c:spPr>
          <a:solidFill>
            <a:schemeClr val="accent1"/>
          </a:solidFill>
          <a:ln w="19050">
            <a:solidFill>
              <a:schemeClr val="lt1"/>
            </a:solidFill>
          </a:ln>
          <a:effectLst/>
        </c:spPr>
      </c:pivotFmt>
      <c:pivotFmt>
        <c:idx val="4"/>
        <c:spPr>
          <a:solidFill>
            <a:schemeClr val="accent1"/>
          </a:solidFill>
          <a:ln w="19050">
            <a:solidFill>
              <a:schemeClr val="lt1"/>
            </a:solidFill>
          </a:ln>
          <a:effectLst/>
        </c:spPr>
      </c:pivotFmt>
      <c:pivotFmt>
        <c:idx val="5"/>
        <c:spPr>
          <a:solidFill>
            <a:schemeClr val="accent1"/>
          </a:solidFill>
          <a:ln w="19050">
            <a:solidFill>
              <a:schemeClr val="lt1"/>
            </a:solidFill>
          </a:ln>
          <a:effectLst/>
        </c:spPr>
      </c:pivotFmt>
      <c:pivotFmt>
        <c:idx val="6"/>
        <c:spPr>
          <a:solidFill>
            <a:schemeClr val="accent1"/>
          </a:solidFill>
          <a:ln w="19050">
            <a:solidFill>
              <a:schemeClr val="lt1"/>
            </a:solidFill>
          </a:ln>
          <a:effectLst/>
        </c:spPr>
      </c:pivotFmt>
      <c:pivotFmt>
        <c:idx val="7"/>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1"/>
          </a:solidFill>
          <a:ln w="19050">
            <a:solidFill>
              <a:schemeClr val="lt1"/>
            </a:solidFill>
          </a:ln>
          <a:effectLst/>
        </c:spPr>
      </c:pivotFmt>
      <c:pivotFmt>
        <c:idx val="9"/>
        <c:spPr>
          <a:solidFill>
            <a:schemeClr val="accent1"/>
          </a:solidFill>
          <a:ln w="19050">
            <a:solidFill>
              <a:schemeClr val="lt1"/>
            </a:solidFill>
          </a:ln>
          <a:effectLst/>
        </c:spPr>
      </c:pivotFmt>
      <c:pivotFmt>
        <c:idx val="10"/>
        <c:spPr>
          <a:solidFill>
            <a:schemeClr val="accent1"/>
          </a:solidFill>
          <a:ln w="19050">
            <a:solidFill>
              <a:schemeClr val="lt1"/>
            </a:solidFill>
          </a:ln>
          <a:effectLst/>
        </c:spPr>
      </c:pivotFmt>
      <c:pivotFmt>
        <c:idx val="11"/>
        <c:spPr>
          <a:solidFill>
            <a:schemeClr val="accent1"/>
          </a:solidFill>
          <a:ln w="19050">
            <a:solidFill>
              <a:schemeClr val="lt1"/>
            </a:solidFill>
          </a:ln>
          <a:effectLst/>
        </c:spPr>
      </c:pivotFmt>
      <c:pivotFmt>
        <c:idx val="12"/>
        <c:spPr>
          <a:solidFill>
            <a:schemeClr val="accent1"/>
          </a:solidFill>
          <a:ln w="19050">
            <a:solidFill>
              <a:schemeClr val="lt1"/>
            </a:solidFill>
          </a:ln>
          <a:effectLst/>
        </c:spPr>
      </c:pivotFmt>
      <c:pivotFmt>
        <c:idx val="13"/>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4"/>
        <c:spPr>
          <a:solidFill>
            <a:schemeClr val="accent1"/>
          </a:solidFill>
          <a:ln w="19050">
            <a:solidFill>
              <a:schemeClr val="lt1"/>
            </a:solidFill>
          </a:ln>
          <a:effectLst/>
        </c:spPr>
      </c:pivotFmt>
      <c:pivotFmt>
        <c:idx val="15"/>
        <c:spPr>
          <a:solidFill>
            <a:schemeClr val="accent2"/>
          </a:solidFill>
          <a:ln w="19050">
            <a:solidFill>
              <a:schemeClr val="lt1"/>
            </a:solidFill>
          </a:ln>
          <a:effectLst/>
        </c:spPr>
      </c:pivotFmt>
      <c:pivotFmt>
        <c:idx val="16"/>
        <c:spPr>
          <a:solidFill>
            <a:schemeClr val="accent3"/>
          </a:solidFill>
          <a:ln w="19050">
            <a:solidFill>
              <a:schemeClr val="lt1"/>
            </a:solidFill>
          </a:ln>
          <a:effectLst/>
        </c:spPr>
      </c:pivotFmt>
      <c:pivotFmt>
        <c:idx val="17"/>
        <c:spPr>
          <a:solidFill>
            <a:schemeClr val="accent4"/>
          </a:solidFill>
          <a:ln w="19050">
            <a:solidFill>
              <a:schemeClr val="lt1"/>
            </a:solidFill>
          </a:ln>
          <a:effectLst/>
        </c:spPr>
      </c:pivotFmt>
      <c:pivotFmt>
        <c:idx val="18"/>
        <c:spPr>
          <a:solidFill>
            <a:schemeClr val="accent5"/>
          </a:solidFill>
          <a:ln w="19050">
            <a:solidFill>
              <a:schemeClr val="lt1"/>
            </a:solidFill>
          </a:ln>
          <a:effectLst/>
        </c:spPr>
      </c:pivotFmt>
      <c:pivotFmt>
        <c:idx val="19"/>
        <c:spPr>
          <a:solidFill>
            <a:schemeClr val="accent1"/>
          </a:solidFill>
          <a:ln w="19050">
            <a:solidFill>
              <a:schemeClr val="lt1"/>
            </a:solidFill>
          </a:ln>
          <a:effectLst/>
        </c:spPr>
      </c:pivotFmt>
      <c:pivotFmt>
        <c:idx val="20"/>
        <c:spPr>
          <a:solidFill>
            <a:schemeClr val="accent1"/>
          </a:solidFill>
          <a:ln w="19050">
            <a:solidFill>
              <a:schemeClr val="lt1"/>
            </a:solidFill>
          </a:ln>
          <a:effectLst/>
        </c:spPr>
      </c:pivotFmt>
      <c:pivotFmt>
        <c:idx val="21"/>
        <c:spPr>
          <a:solidFill>
            <a:schemeClr val="accent1"/>
          </a:solidFill>
          <a:ln w="19050">
            <a:solidFill>
              <a:schemeClr val="lt1"/>
            </a:solidFill>
          </a:ln>
          <a:effectLst/>
        </c:spPr>
      </c:pivotFmt>
      <c:pivotFmt>
        <c:idx val="22"/>
        <c:spPr>
          <a:solidFill>
            <a:schemeClr val="accent1"/>
          </a:solidFill>
          <a:ln w="19050">
            <a:solidFill>
              <a:schemeClr val="lt1"/>
            </a:solidFill>
          </a:ln>
          <a:effectLst/>
        </c:spPr>
      </c:pivotFmt>
      <c:pivotFmt>
        <c:idx val="23"/>
        <c:spPr>
          <a:solidFill>
            <a:schemeClr val="accent1"/>
          </a:solidFill>
          <a:ln w="19050">
            <a:solidFill>
              <a:schemeClr val="lt1"/>
            </a:solidFill>
          </a:ln>
          <a:effectLst/>
        </c:spPr>
      </c:pivotFmt>
      <c:pivotFmt>
        <c:idx val="24"/>
        <c:spPr>
          <a:solidFill>
            <a:schemeClr val="accent1"/>
          </a:solidFill>
          <a:ln w="19050">
            <a:solidFill>
              <a:schemeClr val="lt1"/>
            </a:solidFill>
          </a:ln>
          <a:effectLst/>
        </c:spPr>
      </c:pivotFmt>
      <c:pivotFmt>
        <c:idx val="25"/>
        <c:spPr>
          <a:solidFill>
            <a:schemeClr val="accent4"/>
          </a:solidFill>
          <a:ln w="19050">
            <a:solidFill>
              <a:schemeClr val="lt1"/>
            </a:solidFill>
          </a:ln>
          <a:effectLst/>
        </c:spPr>
      </c:pivotFmt>
      <c:pivotFmt>
        <c:idx val="26"/>
        <c:spPr>
          <a:solidFill>
            <a:schemeClr val="accent3"/>
          </a:solidFill>
          <a:ln w="19050">
            <a:solidFill>
              <a:schemeClr val="lt1"/>
            </a:solidFill>
          </a:ln>
          <a:effectLst/>
        </c:spPr>
      </c:pivotFmt>
      <c:pivotFmt>
        <c:idx val="27"/>
        <c:spPr>
          <a:solidFill>
            <a:schemeClr val="accent6"/>
          </a:solidFill>
          <a:ln w="19050">
            <a:solidFill>
              <a:schemeClr val="lt1"/>
            </a:solidFill>
          </a:ln>
          <a:effectLst/>
        </c:spPr>
      </c:pivotFmt>
      <c:pivotFmt>
        <c:idx val="28"/>
        <c:spPr>
          <a:solidFill>
            <a:schemeClr val="accent5"/>
          </a:solidFill>
          <a:ln w="19050">
            <a:solidFill>
              <a:schemeClr val="lt1"/>
            </a:solidFill>
          </a:ln>
          <a:effectLst/>
        </c:spPr>
      </c:pivotFmt>
      <c:pivotFmt>
        <c:idx val="29"/>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0"/>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1"/>
        <c:spPr>
          <a:solidFill>
            <a:schemeClr val="accent1"/>
          </a:solidFill>
          <a:ln w="19050">
            <a:solidFill>
              <a:schemeClr val="lt1"/>
            </a:solidFill>
          </a:ln>
          <a:effectLst/>
        </c:spPr>
        <c:marker>
          <c:symbol val="none"/>
        </c:marker>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32"/>
        <c:spPr>
          <a:solidFill>
            <a:schemeClr val="accent1"/>
          </a:solidFill>
          <a:ln w="19050">
            <a:solidFill>
              <a:schemeClr val="lt1"/>
            </a:solidFill>
          </a:ln>
          <a:effectLst/>
        </c:spPr>
        <c:marker>
          <c:symbol val="none"/>
        </c:marker>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33"/>
        <c:spPr>
          <a:solidFill>
            <a:schemeClr val="accent1"/>
          </a:solidFill>
          <a:ln w="19050">
            <a:solidFill>
              <a:schemeClr val="lt1"/>
            </a:solidFill>
          </a:ln>
          <a:effectLst/>
        </c:spPr>
        <c:marker>
          <c:symbol val="none"/>
        </c:marker>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34"/>
        <c:spPr>
          <a:solidFill>
            <a:schemeClr val="accent1"/>
          </a:solidFill>
          <a:ln w="19050">
            <a:solidFill>
              <a:schemeClr val="lt1"/>
            </a:solidFill>
          </a:ln>
          <a:effectLst/>
        </c:spPr>
        <c:marker>
          <c:symbol val="none"/>
        </c:marker>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35"/>
        <c:spPr>
          <a:solidFill>
            <a:schemeClr val="accent1"/>
          </a:solidFill>
          <a:ln w="19050">
            <a:solidFill>
              <a:schemeClr val="lt1"/>
            </a:solidFill>
          </a:ln>
          <a:effectLst/>
        </c:spPr>
      </c:pivotFmt>
      <c:pivotFmt>
        <c:idx val="36"/>
        <c:spPr>
          <a:solidFill>
            <a:schemeClr val="accent6"/>
          </a:solidFill>
          <a:ln w="19050">
            <a:solidFill>
              <a:schemeClr val="lt1"/>
            </a:solidFill>
          </a:ln>
          <a:effectLst/>
        </c:spPr>
      </c:pivotFmt>
      <c:pivotFmt>
        <c:idx val="37"/>
        <c:spPr>
          <a:solidFill>
            <a:schemeClr val="accent2"/>
          </a:solidFill>
          <a:ln w="19050">
            <a:solidFill>
              <a:schemeClr val="lt1"/>
            </a:solidFill>
          </a:ln>
          <a:effectLst/>
        </c:spPr>
      </c:pivotFmt>
      <c:pivotFmt>
        <c:idx val="38"/>
        <c:spPr>
          <a:solidFill>
            <a:schemeClr val="accent4"/>
          </a:solidFill>
          <a:ln w="19050">
            <a:solidFill>
              <a:schemeClr val="lt1"/>
            </a:solidFill>
          </a:ln>
          <a:effectLst/>
        </c:spPr>
      </c:pivotFmt>
      <c:pivotFmt>
        <c:idx val="39"/>
        <c:spPr>
          <a:solidFill>
            <a:schemeClr val="accent3"/>
          </a:solidFill>
          <a:ln w="19050">
            <a:solidFill>
              <a:schemeClr val="lt1"/>
            </a:solidFill>
          </a:ln>
          <a:effectLst/>
        </c:spPr>
      </c:pivotFmt>
      <c:pivotFmt>
        <c:idx val="40"/>
        <c:spPr>
          <a:solidFill>
            <a:schemeClr val="accent5"/>
          </a:solidFill>
          <a:ln w="19050">
            <a:solidFill>
              <a:schemeClr val="lt1"/>
            </a:solidFill>
          </a:ln>
          <a:effectLst/>
        </c:spPr>
      </c:pivotFmt>
      <c:pivotFmt>
        <c:idx val="41"/>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2"/>
        <c:spPr>
          <a:solidFill>
            <a:schemeClr val="accent5"/>
          </a:solidFill>
          <a:ln w="19050">
            <a:solidFill>
              <a:schemeClr val="lt1"/>
            </a:solidFill>
          </a:ln>
          <a:effectLst/>
        </c:spPr>
      </c:pivotFmt>
      <c:pivotFmt>
        <c:idx val="43"/>
        <c:spPr>
          <a:solidFill>
            <a:schemeClr val="accent3"/>
          </a:solidFill>
          <a:ln w="19050">
            <a:solidFill>
              <a:schemeClr val="lt1"/>
            </a:solidFill>
          </a:ln>
          <a:effectLst/>
        </c:spPr>
      </c:pivotFmt>
      <c:pivotFmt>
        <c:idx val="44"/>
        <c:spPr>
          <a:solidFill>
            <a:schemeClr val="accent4"/>
          </a:solidFill>
          <a:ln w="19050">
            <a:solidFill>
              <a:schemeClr val="lt1"/>
            </a:solidFill>
          </a:ln>
          <a:effectLst/>
        </c:spPr>
      </c:pivotFmt>
      <c:pivotFmt>
        <c:idx val="45"/>
        <c:spPr>
          <a:solidFill>
            <a:schemeClr val="accent2"/>
          </a:solidFill>
          <a:ln w="19050">
            <a:solidFill>
              <a:schemeClr val="lt1"/>
            </a:solidFill>
          </a:ln>
          <a:effectLst/>
        </c:spPr>
      </c:pivotFmt>
      <c:pivotFmt>
        <c:idx val="46"/>
        <c:spPr>
          <a:solidFill>
            <a:schemeClr val="accent6"/>
          </a:solidFill>
          <a:ln w="19050">
            <a:solidFill>
              <a:schemeClr val="lt1"/>
            </a:solidFill>
          </a:ln>
          <a:effectLst/>
        </c:spPr>
      </c:pivotFmt>
      <c:pivotFmt>
        <c:idx val="47"/>
        <c:spPr>
          <a:solidFill>
            <a:schemeClr val="accent1"/>
          </a:solidFill>
          <a:ln w="19050">
            <a:solidFill>
              <a:schemeClr val="lt1"/>
            </a:solidFill>
          </a:ln>
          <a:effectLst/>
        </c:spPr>
      </c:pivotFmt>
    </c:pivotFmts>
    <c:plotArea>
      <c:layout/>
      <c:barChart>
        <c:barDir val="bar"/>
        <c:grouping val="clustered"/>
        <c:varyColors val="0"/>
        <c:ser>
          <c:idx val="0"/>
          <c:order val="0"/>
          <c:tx>
            <c:strRef>
              <c:f>'Recognition and Value'!$D$18</c:f>
              <c:strCache>
                <c:ptCount val="1"/>
                <c:pt idx="0">
                  <c:v>Total</c:v>
                </c:pt>
              </c:strCache>
            </c:strRef>
          </c:tx>
          <c:spPr>
            <a:solidFill>
              <a:schemeClr val="accent1"/>
            </a:solidFill>
            <a:ln w="19050">
              <a:solidFill>
                <a:schemeClr val="lt1"/>
              </a:solidFill>
            </a:ln>
            <a:effectLst/>
          </c:spPr>
          <c:invertIfNegative val="0"/>
          <c:dPt>
            <c:idx val="0"/>
            <c:invertIfNegative val="0"/>
            <c:bubble3D val="0"/>
            <c:spPr>
              <a:solidFill>
                <a:schemeClr val="accent5"/>
              </a:solidFill>
              <a:ln w="19050">
                <a:solidFill>
                  <a:schemeClr val="lt1"/>
                </a:solidFill>
              </a:ln>
              <a:effectLst/>
            </c:spPr>
            <c:extLst>
              <c:ext xmlns:c16="http://schemas.microsoft.com/office/drawing/2014/chart" uri="{C3380CC4-5D6E-409C-BE32-E72D297353CC}">
                <c16:uniqueId val="{00000001-7887-4BBD-B1C0-01BBA6806525}"/>
              </c:ext>
            </c:extLst>
          </c:dPt>
          <c:dPt>
            <c:idx val="1"/>
            <c:invertIfNegative val="0"/>
            <c:bubble3D val="0"/>
            <c:spPr>
              <a:solidFill>
                <a:schemeClr val="accent3"/>
              </a:solidFill>
              <a:ln w="19050">
                <a:solidFill>
                  <a:schemeClr val="lt1"/>
                </a:solidFill>
              </a:ln>
              <a:effectLst/>
            </c:spPr>
            <c:extLst>
              <c:ext xmlns:c16="http://schemas.microsoft.com/office/drawing/2014/chart" uri="{C3380CC4-5D6E-409C-BE32-E72D297353CC}">
                <c16:uniqueId val="{00000003-7887-4BBD-B1C0-01BBA6806525}"/>
              </c:ext>
            </c:extLst>
          </c:dPt>
          <c:dPt>
            <c:idx val="2"/>
            <c:invertIfNegative val="0"/>
            <c:bubble3D val="0"/>
            <c:spPr>
              <a:solidFill>
                <a:schemeClr val="accent4"/>
              </a:solidFill>
              <a:ln w="19050">
                <a:solidFill>
                  <a:schemeClr val="lt1"/>
                </a:solidFill>
              </a:ln>
              <a:effectLst/>
            </c:spPr>
            <c:extLst>
              <c:ext xmlns:c16="http://schemas.microsoft.com/office/drawing/2014/chart" uri="{C3380CC4-5D6E-409C-BE32-E72D297353CC}">
                <c16:uniqueId val="{00000005-7887-4BBD-B1C0-01BBA6806525}"/>
              </c:ext>
            </c:extLst>
          </c:dPt>
          <c:dPt>
            <c:idx val="3"/>
            <c:invertIfNegative val="0"/>
            <c:bubble3D val="0"/>
            <c:spPr>
              <a:solidFill>
                <a:schemeClr val="accent2"/>
              </a:solidFill>
              <a:ln w="19050">
                <a:solidFill>
                  <a:schemeClr val="lt1"/>
                </a:solidFill>
              </a:ln>
              <a:effectLst/>
            </c:spPr>
            <c:extLst>
              <c:ext xmlns:c16="http://schemas.microsoft.com/office/drawing/2014/chart" uri="{C3380CC4-5D6E-409C-BE32-E72D297353CC}">
                <c16:uniqueId val="{00000007-7887-4BBD-B1C0-01BBA6806525}"/>
              </c:ext>
            </c:extLst>
          </c:dPt>
          <c:dPt>
            <c:idx val="4"/>
            <c:invertIfNegative val="0"/>
            <c:bubble3D val="0"/>
            <c:spPr>
              <a:solidFill>
                <a:schemeClr val="accent6"/>
              </a:solidFill>
              <a:ln w="19050">
                <a:solidFill>
                  <a:schemeClr val="lt1"/>
                </a:solidFill>
              </a:ln>
              <a:effectLst/>
            </c:spPr>
            <c:extLst>
              <c:ext xmlns:c16="http://schemas.microsoft.com/office/drawing/2014/chart" uri="{C3380CC4-5D6E-409C-BE32-E72D297353CC}">
                <c16:uniqueId val="{00000009-7887-4BBD-B1C0-01BBA6806525}"/>
              </c:ext>
            </c:extLst>
          </c:dPt>
          <c:dPt>
            <c:idx val="5"/>
            <c:invertIfNegative val="0"/>
            <c:bubble3D val="0"/>
            <c:spPr>
              <a:solidFill>
                <a:schemeClr val="accent1"/>
              </a:solidFill>
              <a:ln w="19050">
                <a:solidFill>
                  <a:schemeClr val="lt1"/>
                </a:solidFill>
              </a:ln>
              <a:effectLst/>
            </c:spPr>
            <c:extLst>
              <c:ext xmlns:c16="http://schemas.microsoft.com/office/drawing/2014/chart" uri="{C3380CC4-5D6E-409C-BE32-E72D297353CC}">
                <c16:uniqueId val="{00000011-6399-4A40-99E6-A636E178F229}"/>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'Recognition and Value'!$C$19:$C$24</c:f>
              <c:strCache>
                <c:ptCount val="6"/>
                <c:pt idx="0">
                  <c:v>5</c:v>
                </c:pt>
                <c:pt idx="1">
                  <c:v>4</c:v>
                </c:pt>
                <c:pt idx="2">
                  <c:v>3</c:v>
                </c:pt>
                <c:pt idx="3">
                  <c:v>2</c:v>
                </c:pt>
                <c:pt idx="4">
                  <c:v>1</c:v>
                </c:pt>
                <c:pt idx="5">
                  <c:v>0</c:v>
                </c:pt>
              </c:strCache>
            </c:strRef>
          </c:cat>
          <c:val>
            <c:numRef>
              <c:f>'Recognition and Value'!$D$19:$D$24</c:f>
              <c:numCache>
                <c:formatCode>0%</c:formatCode>
                <c:ptCount val="6"/>
                <c:pt idx="0">
                  <c:v>0.19</c:v>
                </c:pt>
                <c:pt idx="1">
                  <c:v>0.28999999999999998</c:v>
                </c:pt>
                <c:pt idx="2">
                  <c:v>0.27</c:v>
                </c:pt>
                <c:pt idx="3">
                  <c:v>0.18</c:v>
                </c:pt>
                <c:pt idx="4">
                  <c:v>0.05</c:v>
                </c:pt>
                <c:pt idx="5">
                  <c:v>0.02</c:v>
                </c:pt>
              </c:numCache>
            </c:numRef>
          </c:val>
          <c:extLst>
            <c:ext xmlns:c16="http://schemas.microsoft.com/office/drawing/2014/chart" uri="{C3380CC4-5D6E-409C-BE32-E72D297353CC}">
              <c16:uniqueId val="{0000000A-5FE8-44E9-B5D9-01A7B75C0B4B}"/>
            </c:ext>
          </c:extLst>
        </c:ser>
        <c:dLbls>
          <c:showLegendKey val="0"/>
          <c:showVal val="0"/>
          <c:showCatName val="0"/>
          <c:showSerName val="0"/>
          <c:showPercent val="0"/>
          <c:showBubbleSize val="0"/>
        </c:dLbls>
        <c:gapWidth val="100"/>
        <c:axId val="995021264"/>
        <c:axId val="995024504"/>
      </c:barChart>
      <c:valAx>
        <c:axId val="995024504"/>
        <c:scaling>
          <c:orientation val="minMax"/>
        </c:scaling>
        <c:delete val="1"/>
        <c:axPos val="t"/>
        <c:majorGridlines>
          <c:spPr>
            <a:ln w="9525" cap="flat" cmpd="sng" algn="ctr">
              <a:solidFill>
                <a:schemeClr val="tx1">
                  <a:lumMod val="15000"/>
                  <a:lumOff val="85000"/>
                </a:schemeClr>
              </a:solidFill>
              <a:round/>
            </a:ln>
            <a:effectLst/>
          </c:spPr>
        </c:majorGridlines>
        <c:numFmt formatCode="0%" sourceLinked="1"/>
        <c:majorTickMark val="out"/>
        <c:minorTickMark val="none"/>
        <c:tickLblPos val="nextTo"/>
        <c:crossAx val="995021264"/>
        <c:crosses val="autoZero"/>
        <c:crossBetween val="between"/>
      </c:valAx>
      <c:catAx>
        <c:axId val="995021264"/>
        <c:scaling>
          <c:orientation val="maxMin"/>
        </c:scaling>
        <c:delete val="1"/>
        <c:axPos val="l"/>
        <c:numFmt formatCode="General" sourceLinked="1"/>
        <c:majorTickMark val="out"/>
        <c:minorTickMark val="none"/>
        <c:tickLblPos val="nextTo"/>
        <c:crossAx val="995024504"/>
        <c:crosses val="autoZero"/>
        <c:auto val="1"/>
        <c:lblAlgn val="ctr"/>
        <c:lblOffset val="100"/>
        <c:noMultiLvlLbl val="0"/>
      </c:catAx>
      <c:spPr>
        <a:noFill/>
        <a:ln>
          <a:noFill/>
        </a:ln>
        <a:effectLst/>
      </c:spPr>
    </c:plotArea>
    <c:plotVisOnly val="1"/>
    <c:dispBlanksAs val="gap"/>
    <c:showDLblsOverMax val="0"/>
    <c:extLst/>
  </c:chart>
  <c:spPr>
    <a:solidFill>
      <a:schemeClr val="accent1">
        <a:lumMod val="20000"/>
        <a:lumOff val="80000"/>
      </a:schemeClr>
    </a:solidFill>
    <a:ln w="19050" cap="flat" cmpd="sng" algn="ctr">
      <a:solidFill>
        <a:schemeClr val="accent5"/>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Lst>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[EXCEL-ISEF-EAB-Faculty-Morale-Diagnostic-Survey-Analysis-Tool.xlsx]Recognition and Value!PivotTable3</c:name>
    <c:fmtId val="4"/>
  </c:pivotSource>
  <c:chart>
    <c:autoTitleDeleted val="1"/>
    <c:pivotFmts>
      <c:pivotFmt>
        <c:idx val="0"/>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w="19050">
            <a:solidFill>
              <a:schemeClr val="lt1"/>
            </a:solidFill>
          </a:ln>
          <a:effectLst/>
        </c:spPr>
      </c:pivotFmt>
      <c:pivotFmt>
        <c:idx val="3"/>
        <c:spPr>
          <a:solidFill>
            <a:schemeClr val="accent1"/>
          </a:solidFill>
          <a:ln w="19050">
            <a:solidFill>
              <a:schemeClr val="lt1"/>
            </a:solidFill>
          </a:ln>
          <a:effectLst/>
        </c:spPr>
      </c:pivotFmt>
      <c:pivotFmt>
        <c:idx val="4"/>
        <c:spPr>
          <a:solidFill>
            <a:schemeClr val="accent1"/>
          </a:solidFill>
          <a:ln w="19050">
            <a:solidFill>
              <a:schemeClr val="lt1"/>
            </a:solidFill>
          </a:ln>
          <a:effectLst/>
        </c:spPr>
      </c:pivotFmt>
      <c:pivotFmt>
        <c:idx val="5"/>
        <c:spPr>
          <a:solidFill>
            <a:schemeClr val="accent1"/>
          </a:solidFill>
          <a:ln w="19050">
            <a:solidFill>
              <a:schemeClr val="lt1"/>
            </a:solidFill>
          </a:ln>
          <a:effectLst/>
        </c:spPr>
      </c:pivotFmt>
      <c:pivotFmt>
        <c:idx val="6"/>
        <c:spPr>
          <a:solidFill>
            <a:schemeClr val="accent1"/>
          </a:solidFill>
          <a:ln w="19050">
            <a:solidFill>
              <a:schemeClr val="lt1"/>
            </a:solidFill>
          </a:ln>
          <a:effectLst/>
        </c:spPr>
      </c:pivotFmt>
      <c:pivotFmt>
        <c:idx val="7"/>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1"/>
          </a:solidFill>
          <a:ln w="19050">
            <a:solidFill>
              <a:schemeClr val="lt1"/>
            </a:solidFill>
          </a:ln>
          <a:effectLst/>
        </c:spPr>
      </c:pivotFmt>
      <c:pivotFmt>
        <c:idx val="9"/>
        <c:spPr>
          <a:solidFill>
            <a:schemeClr val="accent1"/>
          </a:solidFill>
          <a:ln w="19050">
            <a:solidFill>
              <a:schemeClr val="lt1"/>
            </a:solidFill>
          </a:ln>
          <a:effectLst/>
        </c:spPr>
      </c:pivotFmt>
      <c:pivotFmt>
        <c:idx val="10"/>
        <c:spPr>
          <a:solidFill>
            <a:schemeClr val="accent1"/>
          </a:solidFill>
          <a:ln w="19050">
            <a:solidFill>
              <a:schemeClr val="lt1"/>
            </a:solidFill>
          </a:ln>
          <a:effectLst/>
        </c:spPr>
      </c:pivotFmt>
      <c:pivotFmt>
        <c:idx val="11"/>
        <c:spPr>
          <a:solidFill>
            <a:schemeClr val="accent1"/>
          </a:solidFill>
          <a:ln w="19050">
            <a:solidFill>
              <a:schemeClr val="lt1"/>
            </a:solidFill>
          </a:ln>
          <a:effectLst/>
        </c:spPr>
      </c:pivotFmt>
      <c:pivotFmt>
        <c:idx val="12"/>
        <c:spPr>
          <a:solidFill>
            <a:schemeClr val="accent1"/>
          </a:solidFill>
          <a:ln w="19050">
            <a:solidFill>
              <a:schemeClr val="lt1"/>
            </a:solidFill>
          </a:ln>
          <a:effectLst/>
        </c:spPr>
      </c:pivotFmt>
      <c:pivotFmt>
        <c:idx val="13"/>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4"/>
        <c:spPr>
          <a:solidFill>
            <a:schemeClr val="accent1"/>
          </a:solidFill>
          <a:ln w="19050">
            <a:solidFill>
              <a:schemeClr val="lt1"/>
            </a:solidFill>
          </a:ln>
          <a:effectLst/>
        </c:spPr>
      </c:pivotFmt>
      <c:pivotFmt>
        <c:idx val="15"/>
        <c:spPr>
          <a:solidFill>
            <a:schemeClr val="accent2"/>
          </a:solidFill>
          <a:ln w="19050">
            <a:solidFill>
              <a:schemeClr val="lt1"/>
            </a:solidFill>
          </a:ln>
          <a:effectLst/>
        </c:spPr>
      </c:pivotFmt>
      <c:pivotFmt>
        <c:idx val="16"/>
        <c:spPr>
          <a:solidFill>
            <a:schemeClr val="accent3"/>
          </a:solidFill>
          <a:ln w="19050">
            <a:solidFill>
              <a:schemeClr val="lt1"/>
            </a:solidFill>
          </a:ln>
          <a:effectLst/>
        </c:spPr>
      </c:pivotFmt>
      <c:pivotFmt>
        <c:idx val="17"/>
        <c:spPr>
          <a:solidFill>
            <a:schemeClr val="accent4"/>
          </a:solidFill>
          <a:ln w="19050">
            <a:solidFill>
              <a:schemeClr val="lt1"/>
            </a:solidFill>
          </a:ln>
          <a:effectLst/>
        </c:spPr>
      </c:pivotFmt>
      <c:pivotFmt>
        <c:idx val="18"/>
        <c:spPr>
          <a:solidFill>
            <a:schemeClr val="accent5"/>
          </a:solidFill>
          <a:ln w="19050">
            <a:solidFill>
              <a:schemeClr val="lt1"/>
            </a:solidFill>
          </a:ln>
          <a:effectLst/>
        </c:spPr>
      </c:pivotFmt>
      <c:pivotFmt>
        <c:idx val="19"/>
        <c:spPr>
          <a:solidFill>
            <a:schemeClr val="accent1"/>
          </a:solidFill>
          <a:ln w="19050">
            <a:solidFill>
              <a:schemeClr val="lt1"/>
            </a:solidFill>
          </a:ln>
          <a:effectLst/>
        </c:spPr>
      </c:pivotFmt>
      <c:pivotFmt>
        <c:idx val="20"/>
        <c:spPr>
          <a:solidFill>
            <a:schemeClr val="accent1"/>
          </a:solidFill>
          <a:ln w="19050">
            <a:solidFill>
              <a:schemeClr val="lt1"/>
            </a:solidFill>
          </a:ln>
          <a:effectLst/>
        </c:spPr>
      </c:pivotFmt>
      <c:pivotFmt>
        <c:idx val="21"/>
        <c:spPr>
          <a:solidFill>
            <a:schemeClr val="accent1"/>
          </a:solidFill>
          <a:ln w="19050">
            <a:solidFill>
              <a:schemeClr val="lt1"/>
            </a:solidFill>
          </a:ln>
          <a:effectLst/>
        </c:spPr>
      </c:pivotFmt>
      <c:pivotFmt>
        <c:idx val="22"/>
        <c:spPr>
          <a:solidFill>
            <a:schemeClr val="accent1"/>
          </a:solidFill>
          <a:ln w="19050">
            <a:solidFill>
              <a:schemeClr val="lt1"/>
            </a:solidFill>
          </a:ln>
          <a:effectLst/>
        </c:spPr>
      </c:pivotFmt>
      <c:pivotFmt>
        <c:idx val="23"/>
        <c:spPr>
          <a:solidFill>
            <a:schemeClr val="accent1"/>
          </a:solidFill>
          <a:ln w="19050">
            <a:solidFill>
              <a:schemeClr val="lt1"/>
            </a:solidFill>
          </a:ln>
          <a:effectLst/>
        </c:spPr>
      </c:pivotFmt>
      <c:pivotFmt>
        <c:idx val="24"/>
        <c:spPr>
          <a:solidFill>
            <a:schemeClr val="accent1"/>
          </a:solidFill>
          <a:ln w="19050">
            <a:solidFill>
              <a:schemeClr val="lt1"/>
            </a:solidFill>
          </a:ln>
          <a:effectLst/>
        </c:spPr>
      </c:pivotFmt>
      <c:pivotFmt>
        <c:idx val="25"/>
        <c:spPr>
          <a:solidFill>
            <a:schemeClr val="accent4"/>
          </a:solidFill>
          <a:ln w="19050">
            <a:solidFill>
              <a:schemeClr val="lt1"/>
            </a:solidFill>
          </a:ln>
          <a:effectLst/>
        </c:spPr>
      </c:pivotFmt>
      <c:pivotFmt>
        <c:idx val="26"/>
        <c:spPr>
          <a:solidFill>
            <a:schemeClr val="accent3"/>
          </a:solidFill>
          <a:ln w="19050">
            <a:solidFill>
              <a:schemeClr val="lt1"/>
            </a:solidFill>
          </a:ln>
          <a:effectLst/>
        </c:spPr>
      </c:pivotFmt>
      <c:pivotFmt>
        <c:idx val="27"/>
        <c:spPr>
          <a:solidFill>
            <a:schemeClr val="accent6"/>
          </a:solidFill>
          <a:ln w="19050">
            <a:solidFill>
              <a:schemeClr val="lt1"/>
            </a:solidFill>
          </a:ln>
          <a:effectLst/>
        </c:spPr>
      </c:pivotFmt>
      <c:pivotFmt>
        <c:idx val="28"/>
        <c:spPr>
          <a:solidFill>
            <a:schemeClr val="accent5"/>
          </a:solidFill>
          <a:ln w="19050">
            <a:solidFill>
              <a:schemeClr val="lt1"/>
            </a:solidFill>
          </a:ln>
          <a:effectLst/>
        </c:spPr>
      </c:pivotFmt>
      <c:pivotFmt>
        <c:idx val="29"/>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0"/>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1"/>
        <c:spPr>
          <a:solidFill>
            <a:schemeClr val="accent1"/>
          </a:solidFill>
          <a:ln w="19050">
            <a:solidFill>
              <a:schemeClr val="lt1"/>
            </a:solidFill>
          </a:ln>
          <a:effectLst/>
        </c:spPr>
        <c:marker>
          <c:symbol val="none"/>
        </c:marker>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32"/>
        <c:spPr>
          <a:solidFill>
            <a:schemeClr val="accent1"/>
          </a:solidFill>
          <a:ln w="19050">
            <a:solidFill>
              <a:schemeClr val="lt1"/>
            </a:solidFill>
          </a:ln>
          <a:effectLst/>
        </c:spPr>
        <c:marker>
          <c:symbol val="none"/>
        </c:marker>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33"/>
        <c:spPr>
          <a:solidFill>
            <a:schemeClr val="accent1"/>
          </a:solidFill>
          <a:ln w="19050">
            <a:solidFill>
              <a:schemeClr val="lt1"/>
            </a:solidFill>
          </a:ln>
          <a:effectLst/>
        </c:spPr>
        <c:marker>
          <c:symbol val="none"/>
        </c:marker>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34"/>
        <c:spPr>
          <a:solidFill>
            <a:schemeClr val="accent1"/>
          </a:solidFill>
          <a:ln w="19050">
            <a:solidFill>
              <a:schemeClr val="lt1"/>
            </a:solidFill>
          </a:ln>
          <a:effectLst/>
        </c:spPr>
        <c:marker>
          <c:symbol val="none"/>
        </c:marker>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35"/>
        <c:spPr>
          <a:solidFill>
            <a:schemeClr val="accent1"/>
          </a:solidFill>
          <a:ln w="19050">
            <a:solidFill>
              <a:schemeClr val="lt1"/>
            </a:solidFill>
          </a:ln>
          <a:effectLst/>
        </c:spPr>
      </c:pivotFmt>
      <c:pivotFmt>
        <c:idx val="36"/>
        <c:spPr>
          <a:solidFill>
            <a:schemeClr val="accent6"/>
          </a:solidFill>
          <a:ln w="19050">
            <a:solidFill>
              <a:schemeClr val="lt1"/>
            </a:solidFill>
          </a:ln>
          <a:effectLst/>
        </c:spPr>
      </c:pivotFmt>
      <c:pivotFmt>
        <c:idx val="37"/>
        <c:spPr>
          <a:solidFill>
            <a:schemeClr val="accent2"/>
          </a:solidFill>
          <a:ln w="19050">
            <a:solidFill>
              <a:schemeClr val="lt1"/>
            </a:solidFill>
          </a:ln>
          <a:effectLst/>
        </c:spPr>
      </c:pivotFmt>
      <c:pivotFmt>
        <c:idx val="38"/>
        <c:spPr>
          <a:solidFill>
            <a:schemeClr val="accent4"/>
          </a:solidFill>
          <a:ln w="19050">
            <a:solidFill>
              <a:schemeClr val="lt1"/>
            </a:solidFill>
          </a:ln>
          <a:effectLst/>
        </c:spPr>
      </c:pivotFmt>
      <c:pivotFmt>
        <c:idx val="39"/>
        <c:spPr>
          <a:solidFill>
            <a:schemeClr val="accent3"/>
          </a:solidFill>
          <a:ln w="19050">
            <a:solidFill>
              <a:schemeClr val="lt1"/>
            </a:solidFill>
          </a:ln>
          <a:effectLst/>
        </c:spPr>
      </c:pivotFmt>
      <c:pivotFmt>
        <c:idx val="40"/>
        <c:spPr>
          <a:solidFill>
            <a:schemeClr val="accent5"/>
          </a:solidFill>
          <a:ln w="19050">
            <a:solidFill>
              <a:schemeClr val="lt1"/>
            </a:solidFill>
          </a:ln>
          <a:effectLst/>
        </c:spPr>
      </c:pivotFmt>
      <c:pivotFmt>
        <c:idx val="41"/>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2"/>
        <c:spPr>
          <a:solidFill>
            <a:schemeClr val="accent5"/>
          </a:solidFill>
          <a:ln w="19050">
            <a:solidFill>
              <a:schemeClr val="lt1"/>
            </a:solidFill>
          </a:ln>
          <a:effectLst/>
        </c:spPr>
      </c:pivotFmt>
      <c:pivotFmt>
        <c:idx val="43"/>
        <c:spPr>
          <a:solidFill>
            <a:schemeClr val="accent3"/>
          </a:solidFill>
          <a:ln w="19050">
            <a:solidFill>
              <a:schemeClr val="lt1"/>
            </a:solidFill>
          </a:ln>
          <a:effectLst/>
        </c:spPr>
      </c:pivotFmt>
      <c:pivotFmt>
        <c:idx val="44"/>
        <c:spPr>
          <a:solidFill>
            <a:schemeClr val="accent4"/>
          </a:solidFill>
          <a:ln w="19050">
            <a:solidFill>
              <a:schemeClr val="lt1"/>
            </a:solidFill>
          </a:ln>
          <a:effectLst/>
        </c:spPr>
      </c:pivotFmt>
      <c:pivotFmt>
        <c:idx val="45"/>
        <c:spPr>
          <a:solidFill>
            <a:schemeClr val="accent2"/>
          </a:solidFill>
          <a:ln w="19050">
            <a:solidFill>
              <a:schemeClr val="lt1"/>
            </a:solidFill>
          </a:ln>
          <a:effectLst/>
        </c:spPr>
      </c:pivotFmt>
      <c:pivotFmt>
        <c:idx val="46"/>
        <c:spPr>
          <a:solidFill>
            <a:schemeClr val="accent6"/>
          </a:solidFill>
          <a:ln w="19050">
            <a:solidFill>
              <a:schemeClr val="lt1"/>
            </a:solidFill>
          </a:ln>
          <a:effectLst/>
        </c:spPr>
      </c:pivotFmt>
      <c:pivotFmt>
        <c:idx val="47"/>
        <c:spPr>
          <a:solidFill>
            <a:schemeClr val="accent1"/>
          </a:solidFill>
          <a:ln w="19050">
            <a:solidFill>
              <a:schemeClr val="lt1"/>
            </a:solidFill>
          </a:ln>
          <a:effectLst/>
        </c:spPr>
      </c:pivotFmt>
    </c:pivotFmts>
    <c:plotArea>
      <c:layout/>
      <c:barChart>
        <c:barDir val="bar"/>
        <c:grouping val="clustered"/>
        <c:varyColors val="0"/>
        <c:ser>
          <c:idx val="0"/>
          <c:order val="0"/>
          <c:tx>
            <c:strRef>
              <c:f>'Recognition and Value'!$D$30</c:f>
              <c:strCache>
                <c:ptCount val="1"/>
                <c:pt idx="0">
                  <c:v>Total</c:v>
                </c:pt>
              </c:strCache>
            </c:strRef>
          </c:tx>
          <c:spPr>
            <a:solidFill>
              <a:schemeClr val="accent1"/>
            </a:solidFill>
            <a:ln w="19050">
              <a:solidFill>
                <a:schemeClr val="lt1"/>
              </a:solidFill>
            </a:ln>
            <a:effectLst/>
          </c:spPr>
          <c:invertIfNegative val="0"/>
          <c:dPt>
            <c:idx val="0"/>
            <c:invertIfNegative val="0"/>
            <c:bubble3D val="0"/>
            <c:spPr>
              <a:solidFill>
                <a:schemeClr val="accent5"/>
              </a:solidFill>
              <a:ln w="19050">
                <a:solidFill>
                  <a:schemeClr val="lt1"/>
                </a:solidFill>
              </a:ln>
              <a:effectLst/>
            </c:spPr>
            <c:extLst>
              <c:ext xmlns:c16="http://schemas.microsoft.com/office/drawing/2014/chart" uri="{C3380CC4-5D6E-409C-BE32-E72D297353CC}">
                <c16:uniqueId val="{00000001-7887-4BBD-B1C0-01BBA6806525}"/>
              </c:ext>
            </c:extLst>
          </c:dPt>
          <c:dPt>
            <c:idx val="1"/>
            <c:invertIfNegative val="0"/>
            <c:bubble3D val="0"/>
            <c:spPr>
              <a:solidFill>
                <a:schemeClr val="accent3"/>
              </a:solidFill>
              <a:ln w="19050">
                <a:solidFill>
                  <a:schemeClr val="lt1"/>
                </a:solidFill>
              </a:ln>
              <a:effectLst/>
            </c:spPr>
            <c:extLst>
              <c:ext xmlns:c16="http://schemas.microsoft.com/office/drawing/2014/chart" uri="{C3380CC4-5D6E-409C-BE32-E72D297353CC}">
                <c16:uniqueId val="{00000003-7887-4BBD-B1C0-01BBA6806525}"/>
              </c:ext>
            </c:extLst>
          </c:dPt>
          <c:dPt>
            <c:idx val="2"/>
            <c:invertIfNegative val="0"/>
            <c:bubble3D val="0"/>
            <c:spPr>
              <a:solidFill>
                <a:schemeClr val="accent4"/>
              </a:solidFill>
              <a:ln w="19050">
                <a:solidFill>
                  <a:schemeClr val="lt1"/>
                </a:solidFill>
              </a:ln>
              <a:effectLst/>
            </c:spPr>
            <c:extLst>
              <c:ext xmlns:c16="http://schemas.microsoft.com/office/drawing/2014/chart" uri="{C3380CC4-5D6E-409C-BE32-E72D297353CC}">
                <c16:uniqueId val="{00000005-7887-4BBD-B1C0-01BBA6806525}"/>
              </c:ext>
            </c:extLst>
          </c:dPt>
          <c:dPt>
            <c:idx val="3"/>
            <c:invertIfNegative val="0"/>
            <c:bubble3D val="0"/>
            <c:spPr>
              <a:solidFill>
                <a:schemeClr val="accent2"/>
              </a:solidFill>
              <a:ln w="19050">
                <a:solidFill>
                  <a:schemeClr val="lt1"/>
                </a:solidFill>
              </a:ln>
              <a:effectLst/>
            </c:spPr>
            <c:extLst>
              <c:ext xmlns:c16="http://schemas.microsoft.com/office/drawing/2014/chart" uri="{C3380CC4-5D6E-409C-BE32-E72D297353CC}">
                <c16:uniqueId val="{00000007-7887-4BBD-B1C0-01BBA6806525}"/>
              </c:ext>
            </c:extLst>
          </c:dPt>
          <c:dPt>
            <c:idx val="4"/>
            <c:invertIfNegative val="0"/>
            <c:bubble3D val="0"/>
            <c:spPr>
              <a:solidFill>
                <a:schemeClr val="accent6"/>
              </a:solidFill>
              <a:ln w="19050">
                <a:solidFill>
                  <a:schemeClr val="lt1"/>
                </a:solidFill>
              </a:ln>
              <a:effectLst/>
            </c:spPr>
            <c:extLst>
              <c:ext xmlns:c16="http://schemas.microsoft.com/office/drawing/2014/chart" uri="{C3380CC4-5D6E-409C-BE32-E72D297353CC}">
                <c16:uniqueId val="{00000009-7887-4BBD-B1C0-01BBA6806525}"/>
              </c:ext>
            </c:extLst>
          </c:dPt>
          <c:dPt>
            <c:idx val="5"/>
            <c:invertIfNegative val="0"/>
            <c:bubble3D val="0"/>
            <c:spPr>
              <a:solidFill>
                <a:schemeClr val="accent1"/>
              </a:solidFill>
              <a:ln w="19050">
                <a:solidFill>
                  <a:schemeClr val="lt1"/>
                </a:solidFill>
              </a:ln>
              <a:effectLst/>
            </c:spPr>
            <c:extLst>
              <c:ext xmlns:c16="http://schemas.microsoft.com/office/drawing/2014/chart" uri="{C3380CC4-5D6E-409C-BE32-E72D297353CC}">
                <c16:uniqueId val="{00000011-6399-4A40-99E6-A636E178F229}"/>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'Recognition and Value'!$C$31:$C$36</c:f>
              <c:strCache>
                <c:ptCount val="6"/>
                <c:pt idx="0">
                  <c:v>5</c:v>
                </c:pt>
                <c:pt idx="1">
                  <c:v>4</c:v>
                </c:pt>
                <c:pt idx="2">
                  <c:v>3</c:v>
                </c:pt>
                <c:pt idx="3">
                  <c:v>2</c:v>
                </c:pt>
                <c:pt idx="4">
                  <c:v>1</c:v>
                </c:pt>
                <c:pt idx="5">
                  <c:v>0</c:v>
                </c:pt>
              </c:strCache>
            </c:strRef>
          </c:cat>
          <c:val>
            <c:numRef>
              <c:f>'Recognition and Value'!$D$31:$D$36</c:f>
              <c:numCache>
                <c:formatCode>0%</c:formatCode>
                <c:ptCount val="6"/>
                <c:pt idx="0">
                  <c:v>0.33500000000000002</c:v>
                </c:pt>
                <c:pt idx="1">
                  <c:v>0.35499999999999998</c:v>
                </c:pt>
                <c:pt idx="2">
                  <c:v>0.16</c:v>
                </c:pt>
                <c:pt idx="3">
                  <c:v>0.11</c:v>
                </c:pt>
                <c:pt idx="4">
                  <c:v>0.04</c:v>
                </c:pt>
                <c:pt idx="5">
                  <c:v>0</c:v>
                </c:pt>
              </c:numCache>
            </c:numRef>
          </c:val>
          <c:extLst>
            <c:ext xmlns:c16="http://schemas.microsoft.com/office/drawing/2014/chart" uri="{C3380CC4-5D6E-409C-BE32-E72D297353CC}">
              <c16:uniqueId val="{0000000A-5FE8-44E9-B5D9-01A7B75C0B4B}"/>
            </c:ext>
          </c:extLst>
        </c:ser>
        <c:dLbls>
          <c:showLegendKey val="0"/>
          <c:showVal val="0"/>
          <c:showCatName val="0"/>
          <c:showSerName val="0"/>
          <c:showPercent val="0"/>
          <c:showBubbleSize val="0"/>
        </c:dLbls>
        <c:gapWidth val="100"/>
        <c:axId val="995021264"/>
        <c:axId val="995024504"/>
      </c:barChart>
      <c:valAx>
        <c:axId val="995024504"/>
        <c:scaling>
          <c:orientation val="minMax"/>
        </c:scaling>
        <c:delete val="1"/>
        <c:axPos val="t"/>
        <c:majorGridlines>
          <c:spPr>
            <a:ln w="9525" cap="flat" cmpd="sng" algn="ctr">
              <a:solidFill>
                <a:schemeClr val="tx1">
                  <a:lumMod val="15000"/>
                  <a:lumOff val="85000"/>
                </a:schemeClr>
              </a:solidFill>
              <a:round/>
            </a:ln>
            <a:effectLst/>
          </c:spPr>
        </c:majorGridlines>
        <c:numFmt formatCode="0%" sourceLinked="1"/>
        <c:majorTickMark val="out"/>
        <c:minorTickMark val="none"/>
        <c:tickLblPos val="nextTo"/>
        <c:crossAx val="995021264"/>
        <c:crosses val="autoZero"/>
        <c:crossBetween val="between"/>
      </c:valAx>
      <c:catAx>
        <c:axId val="995021264"/>
        <c:scaling>
          <c:orientation val="maxMin"/>
        </c:scaling>
        <c:delete val="1"/>
        <c:axPos val="l"/>
        <c:numFmt formatCode="General" sourceLinked="1"/>
        <c:majorTickMark val="out"/>
        <c:minorTickMark val="none"/>
        <c:tickLblPos val="nextTo"/>
        <c:crossAx val="995024504"/>
        <c:crosses val="autoZero"/>
        <c:auto val="1"/>
        <c:lblAlgn val="ctr"/>
        <c:lblOffset val="100"/>
        <c:noMultiLvlLbl val="0"/>
      </c:catAx>
      <c:spPr>
        <a:noFill/>
        <a:ln>
          <a:noFill/>
        </a:ln>
        <a:effectLst/>
      </c:spPr>
    </c:plotArea>
    <c:plotVisOnly val="1"/>
    <c:dispBlanksAs val="gap"/>
    <c:showDLblsOverMax val="0"/>
    <c:extLst/>
  </c:chart>
  <c:spPr>
    <a:solidFill>
      <a:schemeClr val="accent1">
        <a:lumMod val="20000"/>
        <a:lumOff val="80000"/>
      </a:schemeClr>
    </a:solidFill>
    <a:ln w="19050" cap="flat" cmpd="sng" algn="ctr">
      <a:solidFill>
        <a:schemeClr val="accent5"/>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[EXCEL-ISEF-EAB-Faculty-Morale-Diagnostic-Survey-Analysis-Tool.xlsx]Measurement and Progress!PivotTable8</c:name>
    <c:fmtId val="5"/>
  </c:pivotSource>
  <c:chart>
    <c:autoTitleDeleted val="1"/>
    <c:pivotFmts>
      <c:pivotFmt>
        <c:idx val="0"/>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w="19050">
            <a:solidFill>
              <a:schemeClr val="lt1"/>
            </a:solidFill>
          </a:ln>
          <a:effectLst/>
        </c:spPr>
      </c:pivotFmt>
      <c:pivotFmt>
        <c:idx val="3"/>
        <c:spPr>
          <a:solidFill>
            <a:schemeClr val="accent1"/>
          </a:solidFill>
          <a:ln w="19050">
            <a:solidFill>
              <a:schemeClr val="lt1"/>
            </a:solidFill>
          </a:ln>
          <a:effectLst/>
        </c:spPr>
      </c:pivotFmt>
      <c:pivotFmt>
        <c:idx val="4"/>
        <c:spPr>
          <a:solidFill>
            <a:schemeClr val="accent1"/>
          </a:solidFill>
          <a:ln w="19050">
            <a:solidFill>
              <a:schemeClr val="lt1"/>
            </a:solidFill>
          </a:ln>
          <a:effectLst/>
        </c:spPr>
      </c:pivotFmt>
      <c:pivotFmt>
        <c:idx val="5"/>
        <c:spPr>
          <a:solidFill>
            <a:schemeClr val="accent1"/>
          </a:solidFill>
          <a:ln w="19050">
            <a:solidFill>
              <a:schemeClr val="lt1"/>
            </a:solidFill>
          </a:ln>
          <a:effectLst/>
        </c:spPr>
      </c:pivotFmt>
      <c:pivotFmt>
        <c:idx val="6"/>
        <c:spPr>
          <a:solidFill>
            <a:schemeClr val="accent1"/>
          </a:solidFill>
          <a:ln w="19050">
            <a:solidFill>
              <a:schemeClr val="lt1"/>
            </a:solidFill>
          </a:ln>
          <a:effectLst/>
        </c:spPr>
      </c:pivotFmt>
      <c:pivotFmt>
        <c:idx val="7"/>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1"/>
          </a:solidFill>
          <a:ln w="19050">
            <a:solidFill>
              <a:schemeClr val="lt1"/>
            </a:solidFill>
          </a:ln>
          <a:effectLst/>
        </c:spPr>
      </c:pivotFmt>
      <c:pivotFmt>
        <c:idx val="9"/>
        <c:spPr>
          <a:solidFill>
            <a:schemeClr val="accent1"/>
          </a:solidFill>
          <a:ln w="19050">
            <a:solidFill>
              <a:schemeClr val="lt1"/>
            </a:solidFill>
          </a:ln>
          <a:effectLst/>
        </c:spPr>
      </c:pivotFmt>
      <c:pivotFmt>
        <c:idx val="10"/>
        <c:spPr>
          <a:solidFill>
            <a:schemeClr val="accent1"/>
          </a:solidFill>
          <a:ln w="19050">
            <a:solidFill>
              <a:schemeClr val="lt1"/>
            </a:solidFill>
          </a:ln>
          <a:effectLst/>
        </c:spPr>
      </c:pivotFmt>
      <c:pivotFmt>
        <c:idx val="11"/>
        <c:spPr>
          <a:solidFill>
            <a:schemeClr val="accent1"/>
          </a:solidFill>
          <a:ln w="19050">
            <a:solidFill>
              <a:schemeClr val="lt1"/>
            </a:solidFill>
          </a:ln>
          <a:effectLst/>
        </c:spPr>
      </c:pivotFmt>
      <c:pivotFmt>
        <c:idx val="12"/>
        <c:spPr>
          <a:solidFill>
            <a:schemeClr val="accent1"/>
          </a:solidFill>
          <a:ln w="19050">
            <a:solidFill>
              <a:schemeClr val="lt1"/>
            </a:solidFill>
          </a:ln>
          <a:effectLst/>
        </c:spPr>
      </c:pivotFmt>
      <c:pivotFmt>
        <c:idx val="13"/>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4"/>
        <c:spPr>
          <a:solidFill>
            <a:schemeClr val="accent1"/>
          </a:solidFill>
          <a:ln w="19050">
            <a:solidFill>
              <a:schemeClr val="lt1"/>
            </a:solidFill>
          </a:ln>
          <a:effectLst/>
        </c:spPr>
      </c:pivotFmt>
      <c:pivotFmt>
        <c:idx val="15"/>
        <c:spPr>
          <a:solidFill>
            <a:schemeClr val="accent2"/>
          </a:solidFill>
          <a:ln w="19050">
            <a:solidFill>
              <a:schemeClr val="lt1"/>
            </a:solidFill>
          </a:ln>
          <a:effectLst/>
        </c:spPr>
      </c:pivotFmt>
      <c:pivotFmt>
        <c:idx val="16"/>
        <c:spPr>
          <a:solidFill>
            <a:schemeClr val="accent3"/>
          </a:solidFill>
          <a:ln w="19050">
            <a:solidFill>
              <a:schemeClr val="lt1"/>
            </a:solidFill>
          </a:ln>
          <a:effectLst/>
        </c:spPr>
      </c:pivotFmt>
      <c:pivotFmt>
        <c:idx val="17"/>
        <c:spPr>
          <a:solidFill>
            <a:schemeClr val="accent4"/>
          </a:solidFill>
          <a:ln w="19050">
            <a:solidFill>
              <a:schemeClr val="lt1"/>
            </a:solidFill>
          </a:ln>
          <a:effectLst/>
        </c:spPr>
      </c:pivotFmt>
      <c:pivotFmt>
        <c:idx val="18"/>
        <c:spPr>
          <a:solidFill>
            <a:schemeClr val="accent5"/>
          </a:solidFill>
          <a:ln w="19050">
            <a:solidFill>
              <a:schemeClr val="lt1"/>
            </a:solidFill>
          </a:ln>
          <a:effectLst/>
        </c:spPr>
      </c:pivotFmt>
      <c:pivotFmt>
        <c:idx val="19"/>
        <c:spPr>
          <a:solidFill>
            <a:schemeClr val="accent1"/>
          </a:solidFill>
          <a:ln w="19050">
            <a:solidFill>
              <a:schemeClr val="lt1"/>
            </a:solidFill>
          </a:ln>
          <a:effectLst/>
        </c:spPr>
      </c:pivotFmt>
      <c:pivotFmt>
        <c:idx val="20"/>
        <c:spPr>
          <a:solidFill>
            <a:schemeClr val="accent1"/>
          </a:solidFill>
          <a:ln w="19050">
            <a:solidFill>
              <a:schemeClr val="lt1"/>
            </a:solidFill>
          </a:ln>
          <a:effectLst/>
        </c:spPr>
      </c:pivotFmt>
      <c:pivotFmt>
        <c:idx val="21"/>
        <c:spPr>
          <a:solidFill>
            <a:schemeClr val="accent1"/>
          </a:solidFill>
          <a:ln w="19050">
            <a:solidFill>
              <a:schemeClr val="lt1"/>
            </a:solidFill>
          </a:ln>
          <a:effectLst/>
        </c:spPr>
      </c:pivotFmt>
      <c:pivotFmt>
        <c:idx val="22"/>
        <c:spPr>
          <a:solidFill>
            <a:schemeClr val="accent1"/>
          </a:solidFill>
          <a:ln w="19050">
            <a:solidFill>
              <a:schemeClr val="lt1"/>
            </a:solidFill>
          </a:ln>
          <a:effectLst/>
        </c:spPr>
      </c:pivotFmt>
      <c:pivotFmt>
        <c:idx val="23"/>
        <c:spPr>
          <a:solidFill>
            <a:schemeClr val="accent1"/>
          </a:solidFill>
          <a:ln w="19050">
            <a:solidFill>
              <a:schemeClr val="lt1"/>
            </a:solidFill>
          </a:ln>
          <a:effectLst/>
        </c:spPr>
      </c:pivotFmt>
      <c:pivotFmt>
        <c:idx val="24"/>
        <c:spPr>
          <a:solidFill>
            <a:schemeClr val="accent1"/>
          </a:solidFill>
          <a:ln w="19050">
            <a:solidFill>
              <a:schemeClr val="lt1"/>
            </a:solidFill>
          </a:ln>
          <a:effectLst/>
        </c:spPr>
      </c:pivotFmt>
      <c:pivotFmt>
        <c:idx val="25"/>
        <c:spPr>
          <a:solidFill>
            <a:schemeClr val="accent4"/>
          </a:solidFill>
          <a:ln w="19050">
            <a:solidFill>
              <a:schemeClr val="lt1"/>
            </a:solidFill>
          </a:ln>
          <a:effectLst/>
        </c:spPr>
      </c:pivotFmt>
      <c:pivotFmt>
        <c:idx val="26"/>
        <c:spPr>
          <a:solidFill>
            <a:schemeClr val="accent3"/>
          </a:solidFill>
          <a:ln w="19050">
            <a:solidFill>
              <a:schemeClr val="lt1"/>
            </a:solidFill>
          </a:ln>
          <a:effectLst/>
        </c:spPr>
      </c:pivotFmt>
      <c:pivotFmt>
        <c:idx val="27"/>
        <c:spPr>
          <a:solidFill>
            <a:schemeClr val="accent6"/>
          </a:solidFill>
          <a:ln w="19050">
            <a:solidFill>
              <a:schemeClr val="lt1"/>
            </a:solidFill>
          </a:ln>
          <a:effectLst/>
        </c:spPr>
      </c:pivotFmt>
      <c:pivotFmt>
        <c:idx val="28"/>
        <c:spPr>
          <a:solidFill>
            <a:schemeClr val="accent5"/>
          </a:solidFill>
          <a:ln w="19050">
            <a:solidFill>
              <a:schemeClr val="lt1"/>
            </a:solidFill>
          </a:ln>
          <a:effectLst/>
        </c:spPr>
      </c:pivotFmt>
      <c:pivotFmt>
        <c:idx val="29"/>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0"/>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1"/>
        <c:spPr>
          <a:solidFill>
            <a:schemeClr val="accent1"/>
          </a:solidFill>
          <a:ln w="19050">
            <a:solidFill>
              <a:schemeClr val="lt1"/>
            </a:solidFill>
          </a:ln>
          <a:effectLst/>
        </c:spPr>
        <c:marker>
          <c:symbol val="none"/>
        </c:marker>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32"/>
        <c:spPr>
          <a:solidFill>
            <a:schemeClr val="accent1"/>
          </a:solidFill>
          <a:ln w="19050">
            <a:solidFill>
              <a:schemeClr val="lt1"/>
            </a:solidFill>
          </a:ln>
          <a:effectLst/>
        </c:spPr>
        <c:marker>
          <c:symbol val="none"/>
        </c:marker>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33"/>
        <c:spPr>
          <a:solidFill>
            <a:schemeClr val="accent1"/>
          </a:solidFill>
          <a:ln w="19050">
            <a:solidFill>
              <a:schemeClr val="lt1"/>
            </a:solidFill>
          </a:ln>
          <a:effectLst/>
        </c:spPr>
        <c:marker>
          <c:symbol val="none"/>
        </c:marker>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34"/>
        <c:spPr>
          <a:solidFill>
            <a:schemeClr val="accent1"/>
          </a:solidFill>
          <a:ln w="19050">
            <a:solidFill>
              <a:schemeClr val="lt1"/>
            </a:solidFill>
          </a:ln>
          <a:effectLst/>
        </c:spPr>
        <c:marker>
          <c:symbol val="none"/>
        </c:marker>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35"/>
        <c:spPr>
          <a:solidFill>
            <a:schemeClr val="accent1"/>
          </a:solidFill>
          <a:ln w="19050">
            <a:solidFill>
              <a:schemeClr val="lt1"/>
            </a:solidFill>
          </a:ln>
          <a:effectLst/>
        </c:spPr>
      </c:pivotFmt>
      <c:pivotFmt>
        <c:idx val="36"/>
        <c:spPr>
          <a:solidFill>
            <a:schemeClr val="accent6"/>
          </a:solidFill>
          <a:ln w="19050">
            <a:solidFill>
              <a:schemeClr val="lt1"/>
            </a:solidFill>
          </a:ln>
          <a:effectLst/>
        </c:spPr>
      </c:pivotFmt>
      <c:pivotFmt>
        <c:idx val="37"/>
        <c:spPr>
          <a:solidFill>
            <a:schemeClr val="accent2"/>
          </a:solidFill>
          <a:ln w="19050">
            <a:solidFill>
              <a:schemeClr val="lt1"/>
            </a:solidFill>
          </a:ln>
          <a:effectLst/>
        </c:spPr>
      </c:pivotFmt>
      <c:pivotFmt>
        <c:idx val="38"/>
        <c:spPr>
          <a:solidFill>
            <a:schemeClr val="accent4"/>
          </a:solidFill>
          <a:ln w="19050">
            <a:solidFill>
              <a:schemeClr val="lt1"/>
            </a:solidFill>
          </a:ln>
          <a:effectLst/>
        </c:spPr>
      </c:pivotFmt>
      <c:pivotFmt>
        <c:idx val="39"/>
        <c:spPr>
          <a:solidFill>
            <a:schemeClr val="accent3"/>
          </a:solidFill>
          <a:ln w="19050">
            <a:solidFill>
              <a:schemeClr val="lt1"/>
            </a:solidFill>
          </a:ln>
          <a:effectLst/>
        </c:spPr>
      </c:pivotFmt>
      <c:pivotFmt>
        <c:idx val="40"/>
        <c:spPr>
          <a:solidFill>
            <a:schemeClr val="accent5"/>
          </a:solidFill>
          <a:ln w="19050">
            <a:solidFill>
              <a:schemeClr val="lt1"/>
            </a:solidFill>
          </a:ln>
          <a:effectLst/>
        </c:spPr>
      </c:pivotFmt>
      <c:pivotFmt>
        <c:idx val="41"/>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2"/>
        <c:spPr>
          <a:solidFill>
            <a:schemeClr val="accent5"/>
          </a:solidFill>
          <a:ln w="19050">
            <a:solidFill>
              <a:schemeClr val="lt1"/>
            </a:solidFill>
          </a:ln>
          <a:effectLst/>
        </c:spPr>
      </c:pivotFmt>
      <c:pivotFmt>
        <c:idx val="43"/>
        <c:spPr>
          <a:solidFill>
            <a:schemeClr val="accent3"/>
          </a:solidFill>
          <a:ln w="19050">
            <a:solidFill>
              <a:schemeClr val="lt1"/>
            </a:solidFill>
          </a:ln>
          <a:effectLst/>
        </c:spPr>
      </c:pivotFmt>
      <c:pivotFmt>
        <c:idx val="44"/>
        <c:spPr>
          <a:solidFill>
            <a:schemeClr val="accent4"/>
          </a:solidFill>
          <a:ln w="19050">
            <a:solidFill>
              <a:schemeClr val="lt1"/>
            </a:solidFill>
          </a:ln>
          <a:effectLst/>
        </c:spPr>
      </c:pivotFmt>
      <c:pivotFmt>
        <c:idx val="45"/>
        <c:spPr>
          <a:solidFill>
            <a:schemeClr val="accent2"/>
          </a:solidFill>
          <a:ln w="19050">
            <a:solidFill>
              <a:schemeClr val="lt1"/>
            </a:solidFill>
          </a:ln>
          <a:effectLst/>
        </c:spPr>
      </c:pivotFmt>
      <c:pivotFmt>
        <c:idx val="46"/>
        <c:spPr>
          <a:solidFill>
            <a:schemeClr val="accent6"/>
          </a:solidFill>
          <a:ln w="19050">
            <a:solidFill>
              <a:schemeClr val="lt1"/>
            </a:solidFill>
          </a:ln>
          <a:effectLst/>
        </c:spPr>
      </c:pivotFmt>
    </c:pivotFmts>
    <c:plotArea>
      <c:layout/>
      <c:barChart>
        <c:barDir val="bar"/>
        <c:grouping val="clustered"/>
        <c:varyColors val="0"/>
        <c:ser>
          <c:idx val="0"/>
          <c:order val="0"/>
          <c:tx>
            <c:strRef>
              <c:f>'Measurement and Progress'!$D$18</c:f>
              <c:strCache>
                <c:ptCount val="1"/>
                <c:pt idx="0">
                  <c:v>Total</c:v>
                </c:pt>
              </c:strCache>
            </c:strRef>
          </c:tx>
          <c:spPr>
            <a:solidFill>
              <a:schemeClr val="accent1"/>
            </a:solidFill>
            <a:ln w="19050">
              <a:solidFill>
                <a:schemeClr val="lt1"/>
              </a:solidFill>
            </a:ln>
            <a:effectLst/>
          </c:spPr>
          <c:invertIfNegative val="0"/>
          <c:dPt>
            <c:idx val="0"/>
            <c:invertIfNegative val="0"/>
            <c:bubble3D val="0"/>
            <c:spPr>
              <a:solidFill>
                <a:schemeClr val="accent5"/>
              </a:solidFill>
              <a:ln w="19050">
                <a:solidFill>
                  <a:schemeClr val="lt1"/>
                </a:solidFill>
              </a:ln>
              <a:effectLst/>
            </c:spPr>
            <c:extLst>
              <c:ext xmlns:c16="http://schemas.microsoft.com/office/drawing/2014/chart" uri="{C3380CC4-5D6E-409C-BE32-E72D297353CC}">
                <c16:uniqueId val="{00000001-7887-4BBD-B1C0-01BBA6806525}"/>
              </c:ext>
            </c:extLst>
          </c:dPt>
          <c:dPt>
            <c:idx val="1"/>
            <c:invertIfNegative val="0"/>
            <c:bubble3D val="0"/>
            <c:spPr>
              <a:solidFill>
                <a:schemeClr val="accent3"/>
              </a:solidFill>
              <a:ln w="19050">
                <a:solidFill>
                  <a:schemeClr val="lt1"/>
                </a:solidFill>
              </a:ln>
              <a:effectLst/>
            </c:spPr>
            <c:extLst>
              <c:ext xmlns:c16="http://schemas.microsoft.com/office/drawing/2014/chart" uri="{C3380CC4-5D6E-409C-BE32-E72D297353CC}">
                <c16:uniqueId val="{00000003-7887-4BBD-B1C0-01BBA6806525}"/>
              </c:ext>
            </c:extLst>
          </c:dPt>
          <c:dPt>
            <c:idx val="2"/>
            <c:invertIfNegative val="0"/>
            <c:bubble3D val="0"/>
            <c:spPr>
              <a:solidFill>
                <a:schemeClr val="accent4"/>
              </a:solidFill>
              <a:ln w="19050">
                <a:solidFill>
                  <a:schemeClr val="lt1"/>
                </a:solidFill>
              </a:ln>
              <a:effectLst/>
            </c:spPr>
            <c:extLst>
              <c:ext xmlns:c16="http://schemas.microsoft.com/office/drawing/2014/chart" uri="{C3380CC4-5D6E-409C-BE32-E72D297353CC}">
                <c16:uniqueId val="{00000005-7887-4BBD-B1C0-01BBA6806525}"/>
              </c:ext>
            </c:extLst>
          </c:dPt>
          <c:dPt>
            <c:idx val="3"/>
            <c:invertIfNegative val="0"/>
            <c:bubble3D val="0"/>
            <c:spPr>
              <a:solidFill>
                <a:schemeClr val="accent2"/>
              </a:solidFill>
              <a:ln w="19050">
                <a:solidFill>
                  <a:schemeClr val="lt1"/>
                </a:solidFill>
              </a:ln>
              <a:effectLst/>
            </c:spPr>
            <c:extLst>
              <c:ext xmlns:c16="http://schemas.microsoft.com/office/drawing/2014/chart" uri="{C3380CC4-5D6E-409C-BE32-E72D297353CC}">
                <c16:uniqueId val="{00000007-7887-4BBD-B1C0-01BBA6806525}"/>
              </c:ext>
            </c:extLst>
          </c:dPt>
          <c:dPt>
            <c:idx val="4"/>
            <c:invertIfNegative val="0"/>
            <c:bubble3D val="0"/>
            <c:spPr>
              <a:solidFill>
                <a:schemeClr val="accent6"/>
              </a:solidFill>
              <a:ln w="19050">
                <a:solidFill>
                  <a:schemeClr val="lt1"/>
                </a:solidFill>
              </a:ln>
              <a:effectLst/>
            </c:spPr>
            <c:extLst>
              <c:ext xmlns:c16="http://schemas.microsoft.com/office/drawing/2014/chart" uri="{C3380CC4-5D6E-409C-BE32-E72D297353CC}">
                <c16:uniqueId val="{00000009-7887-4BBD-B1C0-01BBA6806525}"/>
              </c:ext>
            </c:extLst>
          </c:dPt>
          <c:dPt>
            <c:idx val="5"/>
            <c:invertIfNegative val="0"/>
            <c:bubble3D val="0"/>
            <c:extLst>
              <c:ext xmlns:c16="http://schemas.microsoft.com/office/drawing/2014/chart" uri="{C3380CC4-5D6E-409C-BE32-E72D297353CC}">
                <c16:uniqueId val="{00000011-6399-4A40-99E6-A636E178F229}"/>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'Measurement and Progress'!$C$19:$C$24</c:f>
              <c:strCache>
                <c:ptCount val="6"/>
                <c:pt idx="0">
                  <c:v>5</c:v>
                </c:pt>
                <c:pt idx="1">
                  <c:v>4</c:v>
                </c:pt>
                <c:pt idx="2">
                  <c:v>3</c:v>
                </c:pt>
                <c:pt idx="3">
                  <c:v>2</c:v>
                </c:pt>
                <c:pt idx="4">
                  <c:v>1</c:v>
                </c:pt>
                <c:pt idx="5">
                  <c:v>0</c:v>
                </c:pt>
              </c:strCache>
            </c:strRef>
          </c:cat>
          <c:val>
            <c:numRef>
              <c:f>'Measurement and Progress'!$D$19:$D$24</c:f>
              <c:numCache>
                <c:formatCode>0%</c:formatCode>
                <c:ptCount val="6"/>
                <c:pt idx="0">
                  <c:v>0.40500000000000003</c:v>
                </c:pt>
                <c:pt idx="1">
                  <c:v>0.37</c:v>
                </c:pt>
                <c:pt idx="2">
                  <c:v>0.09</c:v>
                </c:pt>
                <c:pt idx="3">
                  <c:v>0.105</c:v>
                </c:pt>
                <c:pt idx="4">
                  <c:v>2.5000000000000001E-2</c:v>
                </c:pt>
                <c:pt idx="5">
                  <c:v>5.0000000000000001E-3</c:v>
                </c:pt>
              </c:numCache>
            </c:numRef>
          </c:val>
          <c:extLst>
            <c:ext xmlns:c16="http://schemas.microsoft.com/office/drawing/2014/chart" uri="{C3380CC4-5D6E-409C-BE32-E72D297353CC}">
              <c16:uniqueId val="{0000000A-5FE8-44E9-B5D9-01A7B75C0B4B}"/>
            </c:ext>
          </c:extLst>
        </c:ser>
        <c:dLbls>
          <c:showLegendKey val="0"/>
          <c:showVal val="0"/>
          <c:showCatName val="0"/>
          <c:showSerName val="0"/>
          <c:showPercent val="0"/>
          <c:showBubbleSize val="0"/>
        </c:dLbls>
        <c:gapWidth val="100"/>
        <c:axId val="995021264"/>
        <c:axId val="995024504"/>
      </c:barChart>
      <c:valAx>
        <c:axId val="995024504"/>
        <c:scaling>
          <c:orientation val="minMax"/>
        </c:scaling>
        <c:delete val="1"/>
        <c:axPos val="t"/>
        <c:majorGridlines>
          <c:spPr>
            <a:ln w="9525" cap="flat" cmpd="sng" algn="ctr">
              <a:solidFill>
                <a:schemeClr val="tx1">
                  <a:lumMod val="15000"/>
                  <a:lumOff val="85000"/>
                </a:schemeClr>
              </a:solidFill>
              <a:round/>
            </a:ln>
            <a:effectLst/>
          </c:spPr>
        </c:majorGridlines>
        <c:numFmt formatCode="0%" sourceLinked="1"/>
        <c:majorTickMark val="out"/>
        <c:minorTickMark val="none"/>
        <c:tickLblPos val="nextTo"/>
        <c:crossAx val="995021264"/>
        <c:crosses val="autoZero"/>
        <c:crossBetween val="between"/>
      </c:valAx>
      <c:catAx>
        <c:axId val="995021264"/>
        <c:scaling>
          <c:orientation val="maxMin"/>
        </c:scaling>
        <c:delete val="1"/>
        <c:axPos val="l"/>
        <c:numFmt formatCode="General" sourceLinked="1"/>
        <c:majorTickMark val="out"/>
        <c:minorTickMark val="none"/>
        <c:tickLblPos val="nextTo"/>
        <c:crossAx val="995024504"/>
        <c:crosses val="autoZero"/>
        <c:auto val="1"/>
        <c:lblAlgn val="ctr"/>
        <c:lblOffset val="100"/>
        <c:noMultiLvlLbl val="0"/>
      </c:catAx>
      <c:spPr>
        <a:noFill/>
        <a:ln>
          <a:noFill/>
        </a:ln>
        <a:effectLst/>
      </c:spPr>
    </c:plotArea>
    <c:plotVisOnly val="1"/>
    <c:dispBlanksAs val="gap"/>
    <c:showDLblsOverMax val="0"/>
    <c:extLst/>
  </c:chart>
  <c:spPr>
    <a:solidFill>
      <a:schemeClr val="accent1">
        <a:lumMod val="20000"/>
        <a:lumOff val="80000"/>
      </a:schemeClr>
    </a:solidFill>
    <a:ln w="19050" cap="flat" cmpd="sng" algn="ctr">
      <a:solidFill>
        <a:schemeClr val="accent5"/>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Lst>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[EXCEL-ISEF-EAB-Faculty-Morale-Diagnostic-Survey-Analysis-Tool.xlsx]Personal Safety and Belonging!PivotTable2</c:name>
    <c:fmtId val="1"/>
  </c:pivotSource>
  <c:chart>
    <c:autoTitleDeleted val="1"/>
    <c:pivotFmts>
      <c:pivotFmt>
        <c:idx val="0"/>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w="19050">
            <a:solidFill>
              <a:schemeClr val="lt1"/>
            </a:solidFill>
          </a:ln>
          <a:effectLst/>
        </c:spPr>
      </c:pivotFmt>
      <c:pivotFmt>
        <c:idx val="3"/>
        <c:spPr>
          <a:solidFill>
            <a:schemeClr val="accent1"/>
          </a:solidFill>
          <a:ln w="19050">
            <a:solidFill>
              <a:schemeClr val="lt1"/>
            </a:solidFill>
          </a:ln>
          <a:effectLst/>
        </c:spPr>
      </c:pivotFmt>
      <c:pivotFmt>
        <c:idx val="4"/>
        <c:spPr>
          <a:solidFill>
            <a:schemeClr val="accent1"/>
          </a:solidFill>
          <a:ln w="19050">
            <a:solidFill>
              <a:schemeClr val="lt1"/>
            </a:solidFill>
          </a:ln>
          <a:effectLst/>
        </c:spPr>
      </c:pivotFmt>
      <c:pivotFmt>
        <c:idx val="5"/>
        <c:spPr>
          <a:solidFill>
            <a:schemeClr val="accent1"/>
          </a:solidFill>
          <a:ln w="19050">
            <a:solidFill>
              <a:schemeClr val="lt1"/>
            </a:solidFill>
          </a:ln>
          <a:effectLst/>
        </c:spPr>
      </c:pivotFmt>
      <c:pivotFmt>
        <c:idx val="6"/>
        <c:spPr>
          <a:solidFill>
            <a:schemeClr val="accent1"/>
          </a:solidFill>
          <a:ln w="19050">
            <a:solidFill>
              <a:schemeClr val="lt1"/>
            </a:solidFill>
          </a:ln>
          <a:effectLst/>
        </c:spPr>
      </c:pivotFmt>
      <c:pivotFmt>
        <c:idx val="7"/>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1"/>
          </a:solidFill>
          <a:ln w="19050">
            <a:solidFill>
              <a:schemeClr val="lt1"/>
            </a:solidFill>
          </a:ln>
          <a:effectLst/>
        </c:spPr>
      </c:pivotFmt>
      <c:pivotFmt>
        <c:idx val="9"/>
        <c:spPr>
          <a:solidFill>
            <a:schemeClr val="accent1"/>
          </a:solidFill>
          <a:ln w="19050">
            <a:solidFill>
              <a:schemeClr val="lt1"/>
            </a:solidFill>
          </a:ln>
          <a:effectLst/>
        </c:spPr>
      </c:pivotFmt>
      <c:pivotFmt>
        <c:idx val="10"/>
        <c:spPr>
          <a:solidFill>
            <a:schemeClr val="accent1"/>
          </a:solidFill>
          <a:ln w="19050">
            <a:solidFill>
              <a:schemeClr val="lt1"/>
            </a:solidFill>
          </a:ln>
          <a:effectLst/>
        </c:spPr>
      </c:pivotFmt>
      <c:pivotFmt>
        <c:idx val="11"/>
        <c:spPr>
          <a:solidFill>
            <a:schemeClr val="accent1"/>
          </a:solidFill>
          <a:ln w="19050">
            <a:solidFill>
              <a:schemeClr val="lt1"/>
            </a:solidFill>
          </a:ln>
          <a:effectLst/>
        </c:spPr>
      </c:pivotFmt>
      <c:pivotFmt>
        <c:idx val="12"/>
        <c:spPr>
          <a:solidFill>
            <a:schemeClr val="accent1"/>
          </a:solidFill>
          <a:ln w="19050">
            <a:solidFill>
              <a:schemeClr val="lt1"/>
            </a:solidFill>
          </a:ln>
          <a:effectLst/>
        </c:spPr>
      </c:pivotFmt>
      <c:pivotFmt>
        <c:idx val="13"/>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4"/>
        <c:spPr>
          <a:solidFill>
            <a:schemeClr val="accent1"/>
          </a:solidFill>
          <a:ln w="19050">
            <a:solidFill>
              <a:schemeClr val="lt1"/>
            </a:solidFill>
          </a:ln>
          <a:effectLst/>
        </c:spPr>
      </c:pivotFmt>
      <c:pivotFmt>
        <c:idx val="15"/>
        <c:spPr>
          <a:solidFill>
            <a:schemeClr val="accent2"/>
          </a:solidFill>
          <a:ln w="19050">
            <a:solidFill>
              <a:schemeClr val="lt1"/>
            </a:solidFill>
          </a:ln>
          <a:effectLst/>
        </c:spPr>
      </c:pivotFmt>
      <c:pivotFmt>
        <c:idx val="16"/>
        <c:spPr>
          <a:solidFill>
            <a:schemeClr val="accent3"/>
          </a:solidFill>
          <a:ln w="19050">
            <a:solidFill>
              <a:schemeClr val="lt1"/>
            </a:solidFill>
          </a:ln>
          <a:effectLst/>
        </c:spPr>
      </c:pivotFmt>
      <c:pivotFmt>
        <c:idx val="17"/>
        <c:spPr>
          <a:solidFill>
            <a:schemeClr val="accent4"/>
          </a:solidFill>
          <a:ln w="19050">
            <a:solidFill>
              <a:schemeClr val="lt1"/>
            </a:solidFill>
          </a:ln>
          <a:effectLst/>
        </c:spPr>
      </c:pivotFmt>
      <c:pivotFmt>
        <c:idx val="18"/>
        <c:spPr>
          <a:solidFill>
            <a:schemeClr val="accent5"/>
          </a:solidFill>
          <a:ln w="19050">
            <a:solidFill>
              <a:schemeClr val="lt1"/>
            </a:solidFill>
          </a:ln>
          <a:effectLst/>
        </c:spPr>
      </c:pivotFmt>
      <c:pivotFmt>
        <c:idx val="19"/>
        <c:spPr>
          <a:solidFill>
            <a:schemeClr val="accent1"/>
          </a:solidFill>
          <a:ln w="19050">
            <a:solidFill>
              <a:schemeClr val="lt1"/>
            </a:solidFill>
          </a:ln>
          <a:effectLst/>
        </c:spPr>
      </c:pivotFmt>
      <c:pivotFmt>
        <c:idx val="20"/>
        <c:spPr>
          <a:solidFill>
            <a:schemeClr val="accent1"/>
          </a:solidFill>
          <a:ln w="19050">
            <a:solidFill>
              <a:schemeClr val="lt1"/>
            </a:solidFill>
          </a:ln>
          <a:effectLst/>
        </c:spPr>
      </c:pivotFmt>
      <c:pivotFmt>
        <c:idx val="21"/>
        <c:spPr>
          <a:solidFill>
            <a:schemeClr val="accent1"/>
          </a:solidFill>
          <a:ln w="19050">
            <a:solidFill>
              <a:schemeClr val="lt1"/>
            </a:solidFill>
          </a:ln>
          <a:effectLst/>
        </c:spPr>
      </c:pivotFmt>
      <c:pivotFmt>
        <c:idx val="22"/>
        <c:spPr>
          <a:solidFill>
            <a:schemeClr val="accent1"/>
          </a:solidFill>
          <a:ln w="19050">
            <a:solidFill>
              <a:schemeClr val="lt1"/>
            </a:solidFill>
          </a:ln>
          <a:effectLst/>
        </c:spPr>
      </c:pivotFmt>
      <c:pivotFmt>
        <c:idx val="23"/>
        <c:spPr>
          <a:solidFill>
            <a:schemeClr val="accent1"/>
          </a:solidFill>
          <a:ln w="19050">
            <a:solidFill>
              <a:schemeClr val="lt1"/>
            </a:solidFill>
          </a:ln>
          <a:effectLst/>
        </c:spPr>
      </c:pivotFmt>
      <c:pivotFmt>
        <c:idx val="24"/>
        <c:spPr>
          <a:solidFill>
            <a:schemeClr val="accent1"/>
          </a:solidFill>
          <a:ln w="19050">
            <a:solidFill>
              <a:schemeClr val="lt1"/>
            </a:solidFill>
          </a:ln>
          <a:effectLst/>
        </c:spPr>
      </c:pivotFmt>
      <c:pivotFmt>
        <c:idx val="25"/>
        <c:spPr>
          <a:solidFill>
            <a:schemeClr val="accent4"/>
          </a:solidFill>
          <a:ln w="19050">
            <a:solidFill>
              <a:schemeClr val="lt1"/>
            </a:solidFill>
          </a:ln>
          <a:effectLst/>
        </c:spPr>
      </c:pivotFmt>
      <c:pivotFmt>
        <c:idx val="26"/>
        <c:spPr>
          <a:solidFill>
            <a:schemeClr val="accent3"/>
          </a:solidFill>
          <a:ln w="19050">
            <a:solidFill>
              <a:schemeClr val="lt1"/>
            </a:solidFill>
          </a:ln>
          <a:effectLst/>
        </c:spPr>
      </c:pivotFmt>
      <c:pivotFmt>
        <c:idx val="27"/>
        <c:spPr>
          <a:solidFill>
            <a:schemeClr val="accent6"/>
          </a:solidFill>
          <a:ln w="19050">
            <a:solidFill>
              <a:schemeClr val="lt1"/>
            </a:solidFill>
          </a:ln>
          <a:effectLst/>
        </c:spPr>
      </c:pivotFmt>
      <c:pivotFmt>
        <c:idx val="28"/>
        <c:spPr>
          <a:solidFill>
            <a:schemeClr val="accent5"/>
          </a:solidFill>
          <a:ln w="19050">
            <a:solidFill>
              <a:schemeClr val="lt1"/>
            </a:solidFill>
          </a:ln>
          <a:effectLst/>
        </c:spPr>
      </c:pivotFmt>
      <c:pivotFmt>
        <c:idx val="29"/>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0"/>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1"/>
        <c:spPr>
          <a:solidFill>
            <a:schemeClr val="accent1"/>
          </a:solidFill>
          <a:ln w="19050">
            <a:solidFill>
              <a:schemeClr val="lt1"/>
            </a:solidFill>
          </a:ln>
          <a:effectLst/>
        </c:spPr>
        <c:marker>
          <c:symbol val="none"/>
        </c:marker>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32"/>
        <c:spPr>
          <a:solidFill>
            <a:schemeClr val="accent1"/>
          </a:solidFill>
          <a:ln w="19050">
            <a:solidFill>
              <a:schemeClr val="lt1"/>
            </a:solidFill>
          </a:ln>
          <a:effectLst/>
        </c:spPr>
        <c:marker>
          <c:symbol val="none"/>
        </c:marker>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33"/>
        <c:spPr>
          <a:solidFill>
            <a:schemeClr val="accent1"/>
          </a:solidFill>
          <a:ln w="19050">
            <a:solidFill>
              <a:schemeClr val="lt1"/>
            </a:solidFill>
          </a:ln>
          <a:effectLst/>
        </c:spPr>
        <c:marker>
          <c:symbol val="none"/>
        </c:marker>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34"/>
        <c:spPr>
          <a:solidFill>
            <a:schemeClr val="accent1"/>
          </a:solidFill>
          <a:ln w="19050">
            <a:solidFill>
              <a:schemeClr val="lt1"/>
            </a:solidFill>
          </a:ln>
          <a:effectLst/>
        </c:spPr>
        <c:marker>
          <c:symbol val="none"/>
        </c:marker>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35"/>
        <c:spPr>
          <a:solidFill>
            <a:schemeClr val="accent1"/>
          </a:solidFill>
          <a:ln w="19050">
            <a:solidFill>
              <a:schemeClr val="lt1"/>
            </a:solidFill>
          </a:ln>
          <a:effectLst/>
        </c:spPr>
      </c:pivotFmt>
      <c:pivotFmt>
        <c:idx val="36"/>
        <c:spPr>
          <a:solidFill>
            <a:schemeClr val="accent6"/>
          </a:solidFill>
          <a:ln w="19050">
            <a:solidFill>
              <a:schemeClr val="lt1"/>
            </a:solidFill>
          </a:ln>
          <a:effectLst/>
        </c:spPr>
      </c:pivotFmt>
      <c:pivotFmt>
        <c:idx val="37"/>
        <c:spPr>
          <a:solidFill>
            <a:schemeClr val="accent2"/>
          </a:solidFill>
          <a:ln w="19050">
            <a:solidFill>
              <a:schemeClr val="lt1"/>
            </a:solidFill>
          </a:ln>
          <a:effectLst/>
        </c:spPr>
      </c:pivotFmt>
      <c:pivotFmt>
        <c:idx val="38"/>
        <c:spPr>
          <a:solidFill>
            <a:schemeClr val="accent4"/>
          </a:solidFill>
          <a:ln w="19050">
            <a:solidFill>
              <a:schemeClr val="lt1"/>
            </a:solidFill>
          </a:ln>
          <a:effectLst/>
        </c:spPr>
      </c:pivotFmt>
      <c:pivotFmt>
        <c:idx val="39"/>
        <c:spPr>
          <a:solidFill>
            <a:schemeClr val="accent3"/>
          </a:solidFill>
          <a:ln w="19050">
            <a:solidFill>
              <a:schemeClr val="lt1"/>
            </a:solidFill>
          </a:ln>
          <a:effectLst/>
        </c:spPr>
      </c:pivotFmt>
      <c:pivotFmt>
        <c:idx val="40"/>
        <c:spPr>
          <a:solidFill>
            <a:schemeClr val="accent5"/>
          </a:solidFill>
          <a:ln w="19050">
            <a:solidFill>
              <a:schemeClr val="lt1"/>
            </a:solidFill>
          </a:ln>
          <a:effectLst/>
        </c:spPr>
      </c:pivotFmt>
      <c:pivotFmt>
        <c:idx val="41"/>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2"/>
        <c:spPr>
          <a:solidFill>
            <a:schemeClr val="accent5"/>
          </a:solidFill>
          <a:ln w="19050">
            <a:solidFill>
              <a:schemeClr val="lt1"/>
            </a:solidFill>
          </a:ln>
          <a:effectLst/>
        </c:spPr>
      </c:pivotFmt>
      <c:pivotFmt>
        <c:idx val="43"/>
        <c:spPr>
          <a:solidFill>
            <a:schemeClr val="accent3"/>
          </a:solidFill>
          <a:ln w="19050">
            <a:solidFill>
              <a:schemeClr val="lt1"/>
            </a:solidFill>
          </a:ln>
          <a:effectLst/>
        </c:spPr>
      </c:pivotFmt>
      <c:pivotFmt>
        <c:idx val="44"/>
        <c:spPr>
          <a:solidFill>
            <a:schemeClr val="accent4"/>
          </a:solidFill>
          <a:ln w="19050">
            <a:solidFill>
              <a:schemeClr val="lt1"/>
            </a:solidFill>
          </a:ln>
          <a:effectLst/>
        </c:spPr>
      </c:pivotFmt>
      <c:pivotFmt>
        <c:idx val="45"/>
        <c:spPr>
          <a:solidFill>
            <a:schemeClr val="accent2"/>
          </a:solidFill>
          <a:ln w="19050">
            <a:solidFill>
              <a:schemeClr val="lt1"/>
            </a:solidFill>
          </a:ln>
          <a:effectLst/>
        </c:spPr>
      </c:pivotFmt>
      <c:pivotFmt>
        <c:idx val="46"/>
        <c:spPr>
          <a:solidFill>
            <a:schemeClr val="accent6"/>
          </a:solidFill>
          <a:ln w="19050">
            <a:solidFill>
              <a:schemeClr val="lt1"/>
            </a:solidFill>
          </a:ln>
          <a:effectLst/>
        </c:spPr>
      </c:pivotFmt>
      <c:pivotFmt>
        <c:idx val="47"/>
        <c:spPr>
          <a:solidFill>
            <a:schemeClr val="accent1"/>
          </a:solidFill>
          <a:ln w="19050">
            <a:solidFill>
              <a:schemeClr val="lt1"/>
            </a:solidFill>
          </a:ln>
          <a:effectLst/>
        </c:spPr>
      </c:pivotFmt>
    </c:pivotFmts>
    <c:plotArea>
      <c:layout/>
      <c:barChart>
        <c:barDir val="bar"/>
        <c:grouping val="clustered"/>
        <c:varyColors val="0"/>
        <c:ser>
          <c:idx val="0"/>
          <c:order val="0"/>
          <c:tx>
            <c:strRef>
              <c:f>'Personal Safety and Belonging'!$D$6</c:f>
              <c:strCache>
                <c:ptCount val="1"/>
                <c:pt idx="0">
                  <c:v>Total</c:v>
                </c:pt>
              </c:strCache>
            </c:strRef>
          </c:tx>
          <c:spPr>
            <a:solidFill>
              <a:schemeClr val="accent1"/>
            </a:solidFill>
            <a:ln w="19050">
              <a:solidFill>
                <a:schemeClr val="lt1"/>
              </a:solidFill>
            </a:ln>
            <a:effectLst/>
          </c:spPr>
          <c:invertIfNegative val="0"/>
          <c:dPt>
            <c:idx val="0"/>
            <c:invertIfNegative val="0"/>
            <c:bubble3D val="0"/>
            <c:spPr>
              <a:solidFill>
                <a:schemeClr val="accent5"/>
              </a:solidFill>
              <a:ln w="19050">
                <a:solidFill>
                  <a:schemeClr val="lt1"/>
                </a:solidFill>
              </a:ln>
              <a:effectLst/>
            </c:spPr>
            <c:extLst>
              <c:ext xmlns:c16="http://schemas.microsoft.com/office/drawing/2014/chart" uri="{C3380CC4-5D6E-409C-BE32-E72D297353CC}">
                <c16:uniqueId val="{00000001-7887-4BBD-B1C0-01BBA6806525}"/>
              </c:ext>
            </c:extLst>
          </c:dPt>
          <c:dPt>
            <c:idx val="1"/>
            <c:invertIfNegative val="0"/>
            <c:bubble3D val="0"/>
            <c:spPr>
              <a:solidFill>
                <a:schemeClr val="accent3"/>
              </a:solidFill>
              <a:ln w="19050">
                <a:solidFill>
                  <a:schemeClr val="lt1"/>
                </a:solidFill>
              </a:ln>
              <a:effectLst/>
            </c:spPr>
            <c:extLst>
              <c:ext xmlns:c16="http://schemas.microsoft.com/office/drawing/2014/chart" uri="{C3380CC4-5D6E-409C-BE32-E72D297353CC}">
                <c16:uniqueId val="{00000003-7887-4BBD-B1C0-01BBA6806525}"/>
              </c:ext>
            </c:extLst>
          </c:dPt>
          <c:dPt>
            <c:idx val="2"/>
            <c:invertIfNegative val="0"/>
            <c:bubble3D val="0"/>
            <c:spPr>
              <a:solidFill>
                <a:schemeClr val="accent4"/>
              </a:solidFill>
              <a:ln w="19050">
                <a:solidFill>
                  <a:schemeClr val="lt1"/>
                </a:solidFill>
              </a:ln>
              <a:effectLst/>
            </c:spPr>
            <c:extLst>
              <c:ext xmlns:c16="http://schemas.microsoft.com/office/drawing/2014/chart" uri="{C3380CC4-5D6E-409C-BE32-E72D297353CC}">
                <c16:uniqueId val="{00000005-7887-4BBD-B1C0-01BBA6806525}"/>
              </c:ext>
            </c:extLst>
          </c:dPt>
          <c:dPt>
            <c:idx val="3"/>
            <c:invertIfNegative val="0"/>
            <c:bubble3D val="0"/>
            <c:spPr>
              <a:solidFill>
                <a:schemeClr val="accent2"/>
              </a:solidFill>
              <a:ln w="19050">
                <a:solidFill>
                  <a:schemeClr val="lt1"/>
                </a:solidFill>
              </a:ln>
              <a:effectLst/>
            </c:spPr>
            <c:extLst>
              <c:ext xmlns:c16="http://schemas.microsoft.com/office/drawing/2014/chart" uri="{C3380CC4-5D6E-409C-BE32-E72D297353CC}">
                <c16:uniqueId val="{00000007-7887-4BBD-B1C0-01BBA6806525}"/>
              </c:ext>
            </c:extLst>
          </c:dPt>
          <c:dPt>
            <c:idx val="4"/>
            <c:invertIfNegative val="0"/>
            <c:bubble3D val="0"/>
            <c:spPr>
              <a:solidFill>
                <a:schemeClr val="accent6"/>
              </a:solidFill>
              <a:ln w="19050">
                <a:solidFill>
                  <a:schemeClr val="lt1"/>
                </a:solidFill>
              </a:ln>
              <a:effectLst/>
            </c:spPr>
            <c:extLst>
              <c:ext xmlns:c16="http://schemas.microsoft.com/office/drawing/2014/chart" uri="{C3380CC4-5D6E-409C-BE32-E72D297353CC}">
                <c16:uniqueId val="{00000009-7887-4BBD-B1C0-01BBA6806525}"/>
              </c:ext>
            </c:extLst>
          </c:dPt>
          <c:dPt>
            <c:idx val="5"/>
            <c:invertIfNegative val="0"/>
            <c:bubble3D val="0"/>
            <c:spPr>
              <a:solidFill>
                <a:schemeClr val="accent1"/>
              </a:solidFill>
              <a:ln w="19050">
                <a:solidFill>
                  <a:schemeClr val="lt1"/>
                </a:solidFill>
              </a:ln>
              <a:effectLst/>
            </c:spPr>
            <c:extLst>
              <c:ext xmlns:c16="http://schemas.microsoft.com/office/drawing/2014/chart" uri="{C3380CC4-5D6E-409C-BE32-E72D297353CC}">
                <c16:uniqueId val="{00000011-6399-4A40-99E6-A636E178F229}"/>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'Personal Safety and Belonging'!$C$7:$C$12</c:f>
              <c:strCache>
                <c:ptCount val="6"/>
                <c:pt idx="0">
                  <c:v>5</c:v>
                </c:pt>
                <c:pt idx="1">
                  <c:v>4</c:v>
                </c:pt>
                <c:pt idx="2">
                  <c:v>3</c:v>
                </c:pt>
                <c:pt idx="3">
                  <c:v>2</c:v>
                </c:pt>
                <c:pt idx="4">
                  <c:v>1</c:v>
                </c:pt>
                <c:pt idx="5">
                  <c:v>0</c:v>
                </c:pt>
              </c:strCache>
            </c:strRef>
          </c:cat>
          <c:val>
            <c:numRef>
              <c:f>'Personal Safety and Belonging'!$D$7:$D$12</c:f>
              <c:numCache>
                <c:formatCode>0%</c:formatCode>
                <c:ptCount val="6"/>
                <c:pt idx="0">
                  <c:v>0.2</c:v>
                </c:pt>
                <c:pt idx="1">
                  <c:v>0.435</c:v>
                </c:pt>
                <c:pt idx="2">
                  <c:v>0.20499999999999999</c:v>
                </c:pt>
                <c:pt idx="3">
                  <c:v>0.13500000000000001</c:v>
                </c:pt>
                <c:pt idx="4">
                  <c:v>1.4999999999999999E-2</c:v>
                </c:pt>
                <c:pt idx="5">
                  <c:v>0.01</c:v>
                </c:pt>
              </c:numCache>
            </c:numRef>
          </c:val>
          <c:extLst>
            <c:ext xmlns:c16="http://schemas.microsoft.com/office/drawing/2014/chart" uri="{C3380CC4-5D6E-409C-BE32-E72D297353CC}">
              <c16:uniqueId val="{0000000A-5FE8-44E9-B5D9-01A7B75C0B4B}"/>
            </c:ext>
          </c:extLst>
        </c:ser>
        <c:dLbls>
          <c:showLegendKey val="0"/>
          <c:showVal val="0"/>
          <c:showCatName val="0"/>
          <c:showSerName val="0"/>
          <c:showPercent val="0"/>
          <c:showBubbleSize val="0"/>
        </c:dLbls>
        <c:gapWidth val="100"/>
        <c:axId val="995021264"/>
        <c:axId val="995024504"/>
      </c:barChart>
      <c:valAx>
        <c:axId val="995024504"/>
        <c:scaling>
          <c:orientation val="minMax"/>
        </c:scaling>
        <c:delete val="1"/>
        <c:axPos val="t"/>
        <c:majorGridlines>
          <c:spPr>
            <a:ln w="9525" cap="flat" cmpd="sng" algn="ctr">
              <a:solidFill>
                <a:schemeClr val="tx1">
                  <a:lumMod val="15000"/>
                  <a:lumOff val="85000"/>
                </a:schemeClr>
              </a:solidFill>
              <a:round/>
            </a:ln>
            <a:effectLst/>
          </c:spPr>
        </c:majorGridlines>
        <c:numFmt formatCode="0%" sourceLinked="1"/>
        <c:majorTickMark val="out"/>
        <c:minorTickMark val="none"/>
        <c:tickLblPos val="nextTo"/>
        <c:crossAx val="995021264"/>
        <c:crosses val="autoZero"/>
        <c:crossBetween val="between"/>
      </c:valAx>
      <c:catAx>
        <c:axId val="995021264"/>
        <c:scaling>
          <c:orientation val="maxMin"/>
        </c:scaling>
        <c:delete val="1"/>
        <c:axPos val="l"/>
        <c:numFmt formatCode="General" sourceLinked="1"/>
        <c:majorTickMark val="out"/>
        <c:minorTickMark val="none"/>
        <c:tickLblPos val="nextTo"/>
        <c:crossAx val="995024504"/>
        <c:crosses val="autoZero"/>
        <c:auto val="1"/>
        <c:lblAlgn val="ctr"/>
        <c:lblOffset val="100"/>
        <c:noMultiLvlLbl val="0"/>
      </c:catAx>
      <c:spPr>
        <a:noFill/>
        <a:ln>
          <a:noFill/>
        </a:ln>
        <a:effectLst/>
      </c:spPr>
    </c:plotArea>
    <c:plotVisOnly val="1"/>
    <c:dispBlanksAs val="gap"/>
    <c:showDLblsOverMax val="0"/>
    <c:extLst/>
  </c:chart>
  <c:spPr>
    <a:solidFill>
      <a:schemeClr val="accent1">
        <a:lumMod val="20000"/>
        <a:lumOff val="80000"/>
      </a:schemeClr>
    </a:solidFill>
    <a:ln w="19050" cap="flat" cmpd="sng" algn="ctr">
      <a:solidFill>
        <a:schemeClr val="accent5"/>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Lst>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[EXCEL-ISEF-EAB-Faculty-Morale-Diagnostic-Survey-Analysis-Tool.xlsx]Personal Safety and Belonging!PivotTable17</c:name>
    <c:fmtId val="1"/>
  </c:pivotSource>
  <c:chart>
    <c:autoTitleDeleted val="1"/>
    <c:pivotFmts>
      <c:pivotFmt>
        <c:idx val="0"/>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w="19050">
            <a:solidFill>
              <a:schemeClr val="lt1"/>
            </a:solidFill>
          </a:ln>
          <a:effectLst/>
        </c:spPr>
      </c:pivotFmt>
      <c:pivotFmt>
        <c:idx val="3"/>
        <c:spPr>
          <a:solidFill>
            <a:schemeClr val="accent1"/>
          </a:solidFill>
          <a:ln w="19050">
            <a:solidFill>
              <a:schemeClr val="lt1"/>
            </a:solidFill>
          </a:ln>
          <a:effectLst/>
        </c:spPr>
      </c:pivotFmt>
      <c:pivotFmt>
        <c:idx val="4"/>
        <c:spPr>
          <a:solidFill>
            <a:schemeClr val="accent1"/>
          </a:solidFill>
          <a:ln w="19050">
            <a:solidFill>
              <a:schemeClr val="lt1"/>
            </a:solidFill>
          </a:ln>
          <a:effectLst/>
        </c:spPr>
      </c:pivotFmt>
      <c:pivotFmt>
        <c:idx val="5"/>
        <c:spPr>
          <a:solidFill>
            <a:schemeClr val="accent1"/>
          </a:solidFill>
          <a:ln w="19050">
            <a:solidFill>
              <a:schemeClr val="lt1"/>
            </a:solidFill>
          </a:ln>
          <a:effectLst/>
        </c:spPr>
      </c:pivotFmt>
      <c:pivotFmt>
        <c:idx val="6"/>
        <c:spPr>
          <a:solidFill>
            <a:schemeClr val="accent1"/>
          </a:solidFill>
          <a:ln w="19050">
            <a:solidFill>
              <a:schemeClr val="lt1"/>
            </a:solidFill>
          </a:ln>
          <a:effectLst/>
        </c:spPr>
      </c:pivotFmt>
      <c:pivotFmt>
        <c:idx val="7"/>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1"/>
          </a:solidFill>
          <a:ln w="19050">
            <a:solidFill>
              <a:schemeClr val="lt1"/>
            </a:solidFill>
          </a:ln>
          <a:effectLst/>
        </c:spPr>
      </c:pivotFmt>
      <c:pivotFmt>
        <c:idx val="9"/>
        <c:spPr>
          <a:solidFill>
            <a:schemeClr val="accent1"/>
          </a:solidFill>
          <a:ln w="19050">
            <a:solidFill>
              <a:schemeClr val="lt1"/>
            </a:solidFill>
          </a:ln>
          <a:effectLst/>
        </c:spPr>
      </c:pivotFmt>
      <c:pivotFmt>
        <c:idx val="10"/>
        <c:spPr>
          <a:solidFill>
            <a:schemeClr val="accent1"/>
          </a:solidFill>
          <a:ln w="19050">
            <a:solidFill>
              <a:schemeClr val="lt1"/>
            </a:solidFill>
          </a:ln>
          <a:effectLst/>
        </c:spPr>
      </c:pivotFmt>
      <c:pivotFmt>
        <c:idx val="11"/>
        <c:spPr>
          <a:solidFill>
            <a:schemeClr val="accent1"/>
          </a:solidFill>
          <a:ln w="19050">
            <a:solidFill>
              <a:schemeClr val="lt1"/>
            </a:solidFill>
          </a:ln>
          <a:effectLst/>
        </c:spPr>
      </c:pivotFmt>
      <c:pivotFmt>
        <c:idx val="12"/>
        <c:spPr>
          <a:solidFill>
            <a:schemeClr val="accent1"/>
          </a:solidFill>
          <a:ln w="19050">
            <a:solidFill>
              <a:schemeClr val="lt1"/>
            </a:solidFill>
          </a:ln>
          <a:effectLst/>
        </c:spPr>
      </c:pivotFmt>
      <c:pivotFmt>
        <c:idx val="13"/>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4"/>
        <c:spPr>
          <a:solidFill>
            <a:schemeClr val="accent1"/>
          </a:solidFill>
          <a:ln w="19050">
            <a:solidFill>
              <a:schemeClr val="lt1"/>
            </a:solidFill>
          </a:ln>
          <a:effectLst/>
        </c:spPr>
      </c:pivotFmt>
      <c:pivotFmt>
        <c:idx val="15"/>
        <c:spPr>
          <a:solidFill>
            <a:schemeClr val="accent2"/>
          </a:solidFill>
          <a:ln w="19050">
            <a:solidFill>
              <a:schemeClr val="lt1"/>
            </a:solidFill>
          </a:ln>
          <a:effectLst/>
        </c:spPr>
      </c:pivotFmt>
      <c:pivotFmt>
        <c:idx val="16"/>
        <c:spPr>
          <a:solidFill>
            <a:schemeClr val="accent3"/>
          </a:solidFill>
          <a:ln w="19050">
            <a:solidFill>
              <a:schemeClr val="lt1"/>
            </a:solidFill>
          </a:ln>
          <a:effectLst/>
        </c:spPr>
      </c:pivotFmt>
      <c:pivotFmt>
        <c:idx val="17"/>
        <c:spPr>
          <a:solidFill>
            <a:schemeClr val="accent4"/>
          </a:solidFill>
          <a:ln w="19050">
            <a:solidFill>
              <a:schemeClr val="lt1"/>
            </a:solidFill>
          </a:ln>
          <a:effectLst/>
        </c:spPr>
      </c:pivotFmt>
      <c:pivotFmt>
        <c:idx val="18"/>
        <c:spPr>
          <a:solidFill>
            <a:schemeClr val="accent5"/>
          </a:solidFill>
          <a:ln w="19050">
            <a:solidFill>
              <a:schemeClr val="lt1"/>
            </a:solidFill>
          </a:ln>
          <a:effectLst/>
        </c:spPr>
      </c:pivotFmt>
      <c:pivotFmt>
        <c:idx val="19"/>
        <c:spPr>
          <a:solidFill>
            <a:schemeClr val="accent1"/>
          </a:solidFill>
          <a:ln w="19050">
            <a:solidFill>
              <a:schemeClr val="lt1"/>
            </a:solidFill>
          </a:ln>
          <a:effectLst/>
        </c:spPr>
      </c:pivotFmt>
      <c:pivotFmt>
        <c:idx val="20"/>
        <c:spPr>
          <a:solidFill>
            <a:schemeClr val="accent1"/>
          </a:solidFill>
          <a:ln w="19050">
            <a:solidFill>
              <a:schemeClr val="lt1"/>
            </a:solidFill>
          </a:ln>
          <a:effectLst/>
        </c:spPr>
      </c:pivotFmt>
      <c:pivotFmt>
        <c:idx val="21"/>
        <c:spPr>
          <a:solidFill>
            <a:schemeClr val="accent1"/>
          </a:solidFill>
          <a:ln w="19050">
            <a:solidFill>
              <a:schemeClr val="lt1"/>
            </a:solidFill>
          </a:ln>
          <a:effectLst/>
        </c:spPr>
      </c:pivotFmt>
      <c:pivotFmt>
        <c:idx val="22"/>
        <c:spPr>
          <a:solidFill>
            <a:schemeClr val="accent1"/>
          </a:solidFill>
          <a:ln w="19050">
            <a:solidFill>
              <a:schemeClr val="lt1"/>
            </a:solidFill>
          </a:ln>
          <a:effectLst/>
        </c:spPr>
      </c:pivotFmt>
      <c:pivotFmt>
        <c:idx val="23"/>
        <c:spPr>
          <a:solidFill>
            <a:schemeClr val="accent1"/>
          </a:solidFill>
          <a:ln w="19050">
            <a:solidFill>
              <a:schemeClr val="lt1"/>
            </a:solidFill>
          </a:ln>
          <a:effectLst/>
        </c:spPr>
      </c:pivotFmt>
      <c:pivotFmt>
        <c:idx val="24"/>
        <c:spPr>
          <a:solidFill>
            <a:schemeClr val="accent1"/>
          </a:solidFill>
          <a:ln w="19050">
            <a:solidFill>
              <a:schemeClr val="lt1"/>
            </a:solidFill>
          </a:ln>
          <a:effectLst/>
        </c:spPr>
      </c:pivotFmt>
      <c:pivotFmt>
        <c:idx val="25"/>
        <c:spPr>
          <a:solidFill>
            <a:schemeClr val="accent4"/>
          </a:solidFill>
          <a:ln w="19050">
            <a:solidFill>
              <a:schemeClr val="lt1"/>
            </a:solidFill>
          </a:ln>
          <a:effectLst/>
        </c:spPr>
      </c:pivotFmt>
      <c:pivotFmt>
        <c:idx val="26"/>
        <c:spPr>
          <a:solidFill>
            <a:schemeClr val="accent3"/>
          </a:solidFill>
          <a:ln w="19050">
            <a:solidFill>
              <a:schemeClr val="lt1"/>
            </a:solidFill>
          </a:ln>
          <a:effectLst/>
        </c:spPr>
      </c:pivotFmt>
      <c:pivotFmt>
        <c:idx val="27"/>
        <c:spPr>
          <a:solidFill>
            <a:schemeClr val="accent6"/>
          </a:solidFill>
          <a:ln w="19050">
            <a:solidFill>
              <a:schemeClr val="lt1"/>
            </a:solidFill>
          </a:ln>
          <a:effectLst/>
        </c:spPr>
      </c:pivotFmt>
      <c:pivotFmt>
        <c:idx val="28"/>
        <c:spPr>
          <a:solidFill>
            <a:schemeClr val="accent5"/>
          </a:solidFill>
          <a:ln w="19050">
            <a:solidFill>
              <a:schemeClr val="lt1"/>
            </a:solidFill>
          </a:ln>
          <a:effectLst/>
        </c:spPr>
      </c:pivotFmt>
      <c:pivotFmt>
        <c:idx val="29"/>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0"/>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1"/>
        <c:spPr>
          <a:solidFill>
            <a:schemeClr val="accent1"/>
          </a:solidFill>
          <a:ln w="19050">
            <a:solidFill>
              <a:schemeClr val="lt1"/>
            </a:solidFill>
          </a:ln>
          <a:effectLst/>
        </c:spPr>
        <c:marker>
          <c:symbol val="none"/>
        </c:marker>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32"/>
        <c:spPr>
          <a:solidFill>
            <a:schemeClr val="accent1"/>
          </a:solidFill>
          <a:ln w="19050">
            <a:solidFill>
              <a:schemeClr val="lt1"/>
            </a:solidFill>
          </a:ln>
          <a:effectLst/>
        </c:spPr>
        <c:marker>
          <c:symbol val="none"/>
        </c:marker>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33"/>
        <c:spPr>
          <a:solidFill>
            <a:schemeClr val="accent1"/>
          </a:solidFill>
          <a:ln w="19050">
            <a:solidFill>
              <a:schemeClr val="lt1"/>
            </a:solidFill>
          </a:ln>
          <a:effectLst/>
        </c:spPr>
        <c:marker>
          <c:symbol val="none"/>
        </c:marker>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34"/>
        <c:spPr>
          <a:solidFill>
            <a:schemeClr val="accent1"/>
          </a:solidFill>
          <a:ln w="19050">
            <a:solidFill>
              <a:schemeClr val="lt1"/>
            </a:solidFill>
          </a:ln>
          <a:effectLst/>
        </c:spPr>
        <c:marker>
          <c:symbol val="none"/>
        </c:marker>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35"/>
        <c:spPr>
          <a:solidFill>
            <a:schemeClr val="accent1"/>
          </a:solidFill>
          <a:ln w="19050">
            <a:solidFill>
              <a:schemeClr val="lt1"/>
            </a:solidFill>
          </a:ln>
          <a:effectLst/>
        </c:spPr>
      </c:pivotFmt>
      <c:pivotFmt>
        <c:idx val="36"/>
        <c:spPr>
          <a:solidFill>
            <a:schemeClr val="accent6"/>
          </a:solidFill>
          <a:ln w="19050">
            <a:solidFill>
              <a:schemeClr val="lt1"/>
            </a:solidFill>
          </a:ln>
          <a:effectLst/>
        </c:spPr>
      </c:pivotFmt>
      <c:pivotFmt>
        <c:idx val="37"/>
        <c:spPr>
          <a:solidFill>
            <a:schemeClr val="accent2"/>
          </a:solidFill>
          <a:ln w="19050">
            <a:solidFill>
              <a:schemeClr val="lt1"/>
            </a:solidFill>
          </a:ln>
          <a:effectLst/>
        </c:spPr>
      </c:pivotFmt>
      <c:pivotFmt>
        <c:idx val="38"/>
        <c:spPr>
          <a:solidFill>
            <a:schemeClr val="accent4"/>
          </a:solidFill>
          <a:ln w="19050">
            <a:solidFill>
              <a:schemeClr val="lt1"/>
            </a:solidFill>
          </a:ln>
          <a:effectLst/>
        </c:spPr>
      </c:pivotFmt>
      <c:pivotFmt>
        <c:idx val="39"/>
        <c:spPr>
          <a:solidFill>
            <a:schemeClr val="accent3"/>
          </a:solidFill>
          <a:ln w="19050">
            <a:solidFill>
              <a:schemeClr val="lt1"/>
            </a:solidFill>
          </a:ln>
          <a:effectLst/>
        </c:spPr>
      </c:pivotFmt>
      <c:pivotFmt>
        <c:idx val="40"/>
        <c:spPr>
          <a:solidFill>
            <a:schemeClr val="accent5"/>
          </a:solidFill>
          <a:ln w="19050">
            <a:solidFill>
              <a:schemeClr val="lt1"/>
            </a:solidFill>
          </a:ln>
          <a:effectLst/>
        </c:spPr>
      </c:pivotFmt>
      <c:pivotFmt>
        <c:idx val="41"/>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2"/>
        <c:spPr>
          <a:solidFill>
            <a:schemeClr val="accent5"/>
          </a:solidFill>
          <a:ln w="19050">
            <a:solidFill>
              <a:schemeClr val="lt1"/>
            </a:solidFill>
          </a:ln>
          <a:effectLst/>
        </c:spPr>
      </c:pivotFmt>
      <c:pivotFmt>
        <c:idx val="43"/>
        <c:spPr>
          <a:solidFill>
            <a:schemeClr val="accent3"/>
          </a:solidFill>
          <a:ln w="19050">
            <a:solidFill>
              <a:schemeClr val="lt1"/>
            </a:solidFill>
          </a:ln>
          <a:effectLst/>
        </c:spPr>
      </c:pivotFmt>
      <c:pivotFmt>
        <c:idx val="44"/>
        <c:spPr>
          <a:solidFill>
            <a:schemeClr val="accent4"/>
          </a:solidFill>
          <a:ln w="19050">
            <a:solidFill>
              <a:schemeClr val="lt1"/>
            </a:solidFill>
          </a:ln>
          <a:effectLst/>
        </c:spPr>
      </c:pivotFmt>
      <c:pivotFmt>
        <c:idx val="45"/>
        <c:spPr>
          <a:solidFill>
            <a:schemeClr val="accent2"/>
          </a:solidFill>
          <a:ln w="19050">
            <a:solidFill>
              <a:schemeClr val="lt1"/>
            </a:solidFill>
          </a:ln>
          <a:effectLst/>
        </c:spPr>
      </c:pivotFmt>
      <c:pivotFmt>
        <c:idx val="46"/>
        <c:spPr>
          <a:solidFill>
            <a:schemeClr val="accent6"/>
          </a:solidFill>
          <a:ln w="19050">
            <a:solidFill>
              <a:schemeClr val="lt1"/>
            </a:solidFill>
          </a:ln>
          <a:effectLst/>
        </c:spPr>
      </c:pivotFmt>
    </c:pivotFmts>
    <c:plotArea>
      <c:layout/>
      <c:barChart>
        <c:barDir val="bar"/>
        <c:grouping val="clustered"/>
        <c:varyColors val="0"/>
        <c:ser>
          <c:idx val="0"/>
          <c:order val="0"/>
          <c:tx>
            <c:strRef>
              <c:f>'Personal Safety and Belonging'!$D$18</c:f>
              <c:strCache>
                <c:ptCount val="1"/>
                <c:pt idx="0">
                  <c:v>Total</c:v>
                </c:pt>
              </c:strCache>
            </c:strRef>
          </c:tx>
          <c:spPr>
            <a:solidFill>
              <a:schemeClr val="accent1"/>
            </a:solidFill>
            <a:ln w="19050">
              <a:solidFill>
                <a:schemeClr val="lt1"/>
              </a:solidFill>
            </a:ln>
            <a:effectLst/>
          </c:spPr>
          <c:invertIfNegative val="0"/>
          <c:dPt>
            <c:idx val="0"/>
            <c:invertIfNegative val="0"/>
            <c:bubble3D val="0"/>
            <c:spPr>
              <a:solidFill>
                <a:schemeClr val="accent5"/>
              </a:solidFill>
              <a:ln w="19050">
                <a:solidFill>
                  <a:schemeClr val="lt1"/>
                </a:solidFill>
              </a:ln>
              <a:effectLst/>
            </c:spPr>
            <c:extLst>
              <c:ext xmlns:c16="http://schemas.microsoft.com/office/drawing/2014/chart" uri="{C3380CC4-5D6E-409C-BE32-E72D297353CC}">
                <c16:uniqueId val="{00000001-7887-4BBD-B1C0-01BBA6806525}"/>
              </c:ext>
            </c:extLst>
          </c:dPt>
          <c:dPt>
            <c:idx val="1"/>
            <c:invertIfNegative val="0"/>
            <c:bubble3D val="0"/>
            <c:spPr>
              <a:solidFill>
                <a:schemeClr val="accent3"/>
              </a:solidFill>
              <a:ln w="19050">
                <a:solidFill>
                  <a:schemeClr val="lt1"/>
                </a:solidFill>
              </a:ln>
              <a:effectLst/>
            </c:spPr>
            <c:extLst>
              <c:ext xmlns:c16="http://schemas.microsoft.com/office/drawing/2014/chart" uri="{C3380CC4-5D6E-409C-BE32-E72D297353CC}">
                <c16:uniqueId val="{00000003-7887-4BBD-B1C0-01BBA6806525}"/>
              </c:ext>
            </c:extLst>
          </c:dPt>
          <c:dPt>
            <c:idx val="2"/>
            <c:invertIfNegative val="0"/>
            <c:bubble3D val="0"/>
            <c:spPr>
              <a:solidFill>
                <a:schemeClr val="accent4"/>
              </a:solidFill>
              <a:ln w="19050">
                <a:solidFill>
                  <a:schemeClr val="lt1"/>
                </a:solidFill>
              </a:ln>
              <a:effectLst/>
            </c:spPr>
            <c:extLst>
              <c:ext xmlns:c16="http://schemas.microsoft.com/office/drawing/2014/chart" uri="{C3380CC4-5D6E-409C-BE32-E72D297353CC}">
                <c16:uniqueId val="{00000005-7887-4BBD-B1C0-01BBA6806525}"/>
              </c:ext>
            </c:extLst>
          </c:dPt>
          <c:dPt>
            <c:idx val="3"/>
            <c:invertIfNegative val="0"/>
            <c:bubble3D val="0"/>
            <c:spPr>
              <a:solidFill>
                <a:schemeClr val="accent2"/>
              </a:solidFill>
              <a:ln w="19050">
                <a:solidFill>
                  <a:schemeClr val="lt1"/>
                </a:solidFill>
              </a:ln>
              <a:effectLst/>
            </c:spPr>
            <c:extLst>
              <c:ext xmlns:c16="http://schemas.microsoft.com/office/drawing/2014/chart" uri="{C3380CC4-5D6E-409C-BE32-E72D297353CC}">
                <c16:uniqueId val="{00000007-7887-4BBD-B1C0-01BBA6806525}"/>
              </c:ext>
            </c:extLst>
          </c:dPt>
          <c:dPt>
            <c:idx val="4"/>
            <c:invertIfNegative val="0"/>
            <c:bubble3D val="0"/>
            <c:spPr>
              <a:solidFill>
                <a:schemeClr val="accent6"/>
              </a:solidFill>
              <a:ln w="19050">
                <a:solidFill>
                  <a:schemeClr val="lt1"/>
                </a:solidFill>
              </a:ln>
              <a:effectLst/>
            </c:spPr>
            <c:extLst>
              <c:ext xmlns:c16="http://schemas.microsoft.com/office/drawing/2014/chart" uri="{C3380CC4-5D6E-409C-BE32-E72D297353CC}">
                <c16:uniqueId val="{00000009-7887-4BBD-B1C0-01BBA6806525}"/>
              </c:ext>
            </c:extLst>
          </c:dPt>
          <c:dPt>
            <c:idx val="5"/>
            <c:invertIfNegative val="0"/>
            <c:bubble3D val="0"/>
            <c:extLst>
              <c:ext xmlns:c16="http://schemas.microsoft.com/office/drawing/2014/chart" uri="{C3380CC4-5D6E-409C-BE32-E72D297353CC}">
                <c16:uniqueId val="{00000011-6399-4A40-99E6-A636E178F229}"/>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'Personal Safety and Belonging'!$C$19:$C$23</c:f>
              <c:strCache>
                <c:ptCount val="5"/>
                <c:pt idx="0">
                  <c:v>5</c:v>
                </c:pt>
                <c:pt idx="1">
                  <c:v>4</c:v>
                </c:pt>
                <c:pt idx="2">
                  <c:v>3</c:v>
                </c:pt>
                <c:pt idx="3">
                  <c:v>2</c:v>
                </c:pt>
                <c:pt idx="4">
                  <c:v>1</c:v>
                </c:pt>
              </c:strCache>
            </c:strRef>
          </c:cat>
          <c:val>
            <c:numRef>
              <c:f>'Personal Safety and Belonging'!$D$19:$D$23</c:f>
              <c:numCache>
                <c:formatCode>0%</c:formatCode>
                <c:ptCount val="5"/>
                <c:pt idx="0">
                  <c:v>0.44500000000000001</c:v>
                </c:pt>
                <c:pt idx="1">
                  <c:v>0.35499999999999998</c:v>
                </c:pt>
                <c:pt idx="2">
                  <c:v>0.12</c:v>
                </c:pt>
                <c:pt idx="3">
                  <c:v>6.5000000000000002E-2</c:v>
                </c:pt>
                <c:pt idx="4">
                  <c:v>1.4999999999999999E-2</c:v>
                </c:pt>
              </c:numCache>
            </c:numRef>
          </c:val>
          <c:extLst>
            <c:ext xmlns:c16="http://schemas.microsoft.com/office/drawing/2014/chart" uri="{C3380CC4-5D6E-409C-BE32-E72D297353CC}">
              <c16:uniqueId val="{0000000A-5FE8-44E9-B5D9-01A7B75C0B4B}"/>
            </c:ext>
          </c:extLst>
        </c:ser>
        <c:dLbls>
          <c:showLegendKey val="0"/>
          <c:showVal val="0"/>
          <c:showCatName val="0"/>
          <c:showSerName val="0"/>
          <c:showPercent val="0"/>
          <c:showBubbleSize val="0"/>
        </c:dLbls>
        <c:gapWidth val="100"/>
        <c:axId val="995021264"/>
        <c:axId val="995024504"/>
      </c:barChart>
      <c:valAx>
        <c:axId val="995024504"/>
        <c:scaling>
          <c:orientation val="minMax"/>
        </c:scaling>
        <c:delete val="1"/>
        <c:axPos val="t"/>
        <c:majorGridlines>
          <c:spPr>
            <a:ln w="9525" cap="flat" cmpd="sng" algn="ctr">
              <a:solidFill>
                <a:schemeClr val="tx1">
                  <a:lumMod val="15000"/>
                  <a:lumOff val="85000"/>
                </a:schemeClr>
              </a:solidFill>
              <a:round/>
            </a:ln>
            <a:effectLst/>
          </c:spPr>
        </c:majorGridlines>
        <c:numFmt formatCode="0%" sourceLinked="1"/>
        <c:majorTickMark val="out"/>
        <c:minorTickMark val="none"/>
        <c:tickLblPos val="nextTo"/>
        <c:crossAx val="995021264"/>
        <c:crosses val="autoZero"/>
        <c:crossBetween val="between"/>
      </c:valAx>
      <c:catAx>
        <c:axId val="995021264"/>
        <c:scaling>
          <c:orientation val="maxMin"/>
        </c:scaling>
        <c:delete val="1"/>
        <c:axPos val="l"/>
        <c:numFmt formatCode="General" sourceLinked="1"/>
        <c:majorTickMark val="out"/>
        <c:minorTickMark val="none"/>
        <c:tickLblPos val="nextTo"/>
        <c:crossAx val="995024504"/>
        <c:crosses val="autoZero"/>
        <c:auto val="1"/>
        <c:lblAlgn val="ctr"/>
        <c:lblOffset val="100"/>
        <c:noMultiLvlLbl val="0"/>
      </c:catAx>
      <c:spPr>
        <a:noFill/>
        <a:ln>
          <a:noFill/>
        </a:ln>
        <a:effectLst/>
      </c:spPr>
    </c:plotArea>
    <c:plotVisOnly val="1"/>
    <c:dispBlanksAs val="gap"/>
    <c:showDLblsOverMax val="0"/>
    <c:extLst/>
  </c:chart>
  <c:spPr>
    <a:solidFill>
      <a:schemeClr val="accent1">
        <a:lumMod val="20000"/>
        <a:lumOff val="80000"/>
      </a:schemeClr>
    </a:solidFill>
    <a:ln w="19050" cap="flat" cmpd="sng" algn="ctr">
      <a:solidFill>
        <a:schemeClr val="accent5"/>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Lst>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[EXCEL-ISEF-EAB-Faculty-Morale-Diagnostic-Survey-Analysis-Tool.xlsx]Personal Safety and Belonging!PivotTable3</c:name>
    <c:fmtId val="4"/>
  </c:pivotSource>
  <c:chart>
    <c:autoTitleDeleted val="1"/>
    <c:pivotFmts>
      <c:pivotFmt>
        <c:idx val="0"/>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w="19050">
            <a:solidFill>
              <a:schemeClr val="lt1"/>
            </a:solidFill>
          </a:ln>
          <a:effectLst/>
        </c:spPr>
      </c:pivotFmt>
      <c:pivotFmt>
        <c:idx val="3"/>
        <c:spPr>
          <a:solidFill>
            <a:schemeClr val="accent1"/>
          </a:solidFill>
          <a:ln w="19050">
            <a:solidFill>
              <a:schemeClr val="lt1"/>
            </a:solidFill>
          </a:ln>
          <a:effectLst/>
        </c:spPr>
      </c:pivotFmt>
      <c:pivotFmt>
        <c:idx val="4"/>
        <c:spPr>
          <a:solidFill>
            <a:schemeClr val="accent1"/>
          </a:solidFill>
          <a:ln w="19050">
            <a:solidFill>
              <a:schemeClr val="lt1"/>
            </a:solidFill>
          </a:ln>
          <a:effectLst/>
        </c:spPr>
      </c:pivotFmt>
      <c:pivotFmt>
        <c:idx val="5"/>
        <c:spPr>
          <a:solidFill>
            <a:schemeClr val="accent1"/>
          </a:solidFill>
          <a:ln w="19050">
            <a:solidFill>
              <a:schemeClr val="lt1"/>
            </a:solidFill>
          </a:ln>
          <a:effectLst/>
        </c:spPr>
      </c:pivotFmt>
      <c:pivotFmt>
        <c:idx val="6"/>
        <c:spPr>
          <a:solidFill>
            <a:schemeClr val="accent1"/>
          </a:solidFill>
          <a:ln w="19050">
            <a:solidFill>
              <a:schemeClr val="lt1"/>
            </a:solidFill>
          </a:ln>
          <a:effectLst/>
        </c:spPr>
      </c:pivotFmt>
      <c:pivotFmt>
        <c:idx val="7"/>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1"/>
          </a:solidFill>
          <a:ln w="19050">
            <a:solidFill>
              <a:schemeClr val="lt1"/>
            </a:solidFill>
          </a:ln>
          <a:effectLst/>
        </c:spPr>
      </c:pivotFmt>
      <c:pivotFmt>
        <c:idx val="9"/>
        <c:spPr>
          <a:solidFill>
            <a:schemeClr val="accent1"/>
          </a:solidFill>
          <a:ln w="19050">
            <a:solidFill>
              <a:schemeClr val="lt1"/>
            </a:solidFill>
          </a:ln>
          <a:effectLst/>
        </c:spPr>
      </c:pivotFmt>
      <c:pivotFmt>
        <c:idx val="10"/>
        <c:spPr>
          <a:solidFill>
            <a:schemeClr val="accent1"/>
          </a:solidFill>
          <a:ln w="19050">
            <a:solidFill>
              <a:schemeClr val="lt1"/>
            </a:solidFill>
          </a:ln>
          <a:effectLst/>
        </c:spPr>
      </c:pivotFmt>
      <c:pivotFmt>
        <c:idx val="11"/>
        <c:spPr>
          <a:solidFill>
            <a:schemeClr val="accent1"/>
          </a:solidFill>
          <a:ln w="19050">
            <a:solidFill>
              <a:schemeClr val="lt1"/>
            </a:solidFill>
          </a:ln>
          <a:effectLst/>
        </c:spPr>
      </c:pivotFmt>
      <c:pivotFmt>
        <c:idx val="12"/>
        <c:spPr>
          <a:solidFill>
            <a:schemeClr val="accent1"/>
          </a:solidFill>
          <a:ln w="19050">
            <a:solidFill>
              <a:schemeClr val="lt1"/>
            </a:solidFill>
          </a:ln>
          <a:effectLst/>
        </c:spPr>
      </c:pivotFmt>
      <c:pivotFmt>
        <c:idx val="13"/>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4"/>
        <c:spPr>
          <a:solidFill>
            <a:schemeClr val="accent1"/>
          </a:solidFill>
          <a:ln w="19050">
            <a:solidFill>
              <a:schemeClr val="lt1"/>
            </a:solidFill>
          </a:ln>
          <a:effectLst/>
        </c:spPr>
      </c:pivotFmt>
      <c:pivotFmt>
        <c:idx val="15"/>
        <c:spPr>
          <a:solidFill>
            <a:schemeClr val="accent2"/>
          </a:solidFill>
          <a:ln w="19050">
            <a:solidFill>
              <a:schemeClr val="lt1"/>
            </a:solidFill>
          </a:ln>
          <a:effectLst/>
        </c:spPr>
      </c:pivotFmt>
      <c:pivotFmt>
        <c:idx val="16"/>
        <c:spPr>
          <a:solidFill>
            <a:schemeClr val="accent3"/>
          </a:solidFill>
          <a:ln w="19050">
            <a:solidFill>
              <a:schemeClr val="lt1"/>
            </a:solidFill>
          </a:ln>
          <a:effectLst/>
        </c:spPr>
      </c:pivotFmt>
      <c:pivotFmt>
        <c:idx val="17"/>
        <c:spPr>
          <a:solidFill>
            <a:schemeClr val="accent4"/>
          </a:solidFill>
          <a:ln w="19050">
            <a:solidFill>
              <a:schemeClr val="lt1"/>
            </a:solidFill>
          </a:ln>
          <a:effectLst/>
        </c:spPr>
      </c:pivotFmt>
      <c:pivotFmt>
        <c:idx val="18"/>
        <c:spPr>
          <a:solidFill>
            <a:schemeClr val="accent5"/>
          </a:solidFill>
          <a:ln w="19050">
            <a:solidFill>
              <a:schemeClr val="lt1"/>
            </a:solidFill>
          </a:ln>
          <a:effectLst/>
        </c:spPr>
      </c:pivotFmt>
      <c:pivotFmt>
        <c:idx val="19"/>
        <c:spPr>
          <a:solidFill>
            <a:schemeClr val="accent1"/>
          </a:solidFill>
          <a:ln w="19050">
            <a:solidFill>
              <a:schemeClr val="lt1"/>
            </a:solidFill>
          </a:ln>
          <a:effectLst/>
        </c:spPr>
      </c:pivotFmt>
      <c:pivotFmt>
        <c:idx val="20"/>
        <c:spPr>
          <a:solidFill>
            <a:schemeClr val="accent1"/>
          </a:solidFill>
          <a:ln w="19050">
            <a:solidFill>
              <a:schemeClr val="lt1"/>
            </a:solidFill>
          </a:ln>
          <a:effectLst/>
        </c:spPr>
      </c:pivotFmt>
      <c:pivotFmt>
        <c:idx val="21"/>
        <c:spPr>
          <a:solidFill>
            <a:schemeClr val="accent1"/>
          </a:solidFill>
          <a:ln w="19050">
            <a:solidFill>
              <a:schemeClr val="lt1"/>
            </a:solidFill>
          </a:ln>
          <a:effectLst/>
        </c:spPr>
      </c:pivotFmt>
      <c:pivotFmt>
        <c:idx val="22"/>
        <c:spPr>
          <a:solidFill>
            <a:schemeClr val="accent1"/>
          </a:solidFill>
          <a:ln w="19050">
            <a:solidFill>
              <a:schemeClr val="lt1"/>
            </a:solidFill>
          </a:ln>
          <a:effectLst/>
        </c:spPr>
      </c:pivotFmt>
      <c:pivotFmt>
        <c:idx val="23"/>
        <c:spPr>
          <a:solidFill>
            <a:schemeClr val="accent1"/>
          </a:solidFill>
          <a:ln w="19050">
            <a:solidFill>
              <a:schemeClr val="lt1"/>
            </a:solidFill>
          </a:ln>
          <a:effectLst/>
        </c:spPr>
      </c:pivotFmt>
      <c:pivotFmt>
        <c:idx val="24"/>
        <c:spPr>
          <a:solidFill>
            <a:schemeClr val="accent1"/>
          </a:solidFill>
          <a:ln w="19050">
            <a:solidFill>
              <a:schemeClr val="lt1"/>
            </a:solidFill>
          </a:ln>
          <a:effectLst/>
        </c:spPr>
      </c:pivotFmt>
      <c:pivotFmt>
        <c:idx val="25"/>
        <c:spPr>
          <a:solidFill>
            <a:schemeClr val="accent4"/>
          </a:solidFill>
          <a:ln w="19050">
            <a:solidFill>
              <a:schemeClr val="lt1"/>
            </a:solidFill>
          </a:ln>
          <a:effectLst/>
        </c:spPr>
      </c:pivotFmt>
      <c:pivotFmt>
        <c:idx val="26"/>
        <c:spPr>
          <a:solidFill>
            <a:schemeClr val="accent3"/>
          </a:solidFill>
          <a:ln w="19050">
            <a:solidFill>
              <a:schemeClr val="lt1"/>
            </a:solidFill>
          </a:ln>
          <a:effectLst/>
        </c:spPr>
      </c:pivotFmt>
      <c:pivotFmt>
        <c:idx val="27"/>
        <c:spPr>
          <a:solidFill>
            <a:schemeClr val="accent6"/>
          </a:solidFill>
          <a:ln w="19050">
            <a:solidFill>
              <a:schemeClr val="lt1"/>
            </a:solidFill>
          </a:ln>
          <a:effectLst/>
        </c:spPr>
      </c:pivotFmt>
      <c:pivotFmt>
        <c:idx val="28"/>
        <c:spPr>
          <a:solidFill>
            <a:schemeClr val="accent5"/>
          </a:solidFill>
          <a:ln w="19050">
            <a:solidFill>
              <a:schemeClr val="lt1"/>
            </a:solidFill>
          </a:ln>
          <a:effectLst/>
        </c:spPr>
      </c:pivotFmt>
      <c:pivotFmt>
        <c:idx val="29"/>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0"/>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1"/>
        <c:spPr>
          <a:solidFill>
            <a:schemeClr val="accent1"/>
          </a:solidFill>
          <a:ln w="19050">
            <a:solidFill>
              <a:schemeClr val="lt1"/>
            </a:solidFill>
          </a:ln>
          <a:effectLst/>
        </c:spPr>
        <c:marker>
          <c:symbol val="none"/>
        </c:marker>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32"/>
        <c:spPr>
          <a:solidFill>
            <a:schemeClr val="accent1"/>
          </a:solidFill>
          <a:ln w="19050">
            <a:solidFill>
              <a:schemeClr val="lt1"/>
            </a:solidFill>
          </a:ln>
          <a:effectLst/>
        </c:spPr>
        <c:marker>
          <c:symbol val="none"/>
        </c:marker>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33"/>
        <c:spPr>
          <a:solidFill>
            <a:schemeClr val="accent1"/>
          </a:solidFill>
          <a:ln w="19050">
            <a:solidFill>
              <a:schemeClr val="lt1"/>
            </a:solidFill>
          </a:ln>
          <a:effectLst/>
        </c:spPr>
        <c:marker>
          <c:symbol val="none"/>
        </c:marker>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34"/>
        <c:spPr>
          <a:solidFill>
            <a:schemeClr val="accent1"/>
          </a:solidFill>
          <a:ln w="19050">
            <a:solidFill>
              <a:schemeClr val="lt1"/>
            </a:solidFill>
          </a:ln>
          <a:effectLst/>
        </c:spPr>
        <c:marker>
          <c:symbol val="none"/>
        </c:marker>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35"/>
        <c:spPr>
          <a:solidFill>
            <a:schemeClr val="accent1"/>
          </a:solidFill>
          <a:ln w="19050">
            <a:solidFill>
              <a:schemeClr val="lt1"/>
            </a:solidFill>
          </a:ln>
          <a:effectLst/>
        </c:spPr>
      </c:pivotFmt>
      <c:pivotFmt>
        <c:idx val="36"/>
        <c:spPr>
          <a:solidFill>
            <a:schemeClr val="accent6"/>
          </a:solidFill>
          <a:ln w="19050">
            <a:solidFill>
              <a:schemeClr val="lt1"/>
            </a:solidFill>
          </a:ln>
          <a:effectLst/>
        </c:spPr>
      </c:pivotFmt>
      <c:pivotFmt>
        <c:idx val="37"/>
        <c:spPr>
          <a:solidFill>
            <a:schemeClr val="accent2"/>
          </a:solidFill>
          <a:ln w="19050">
            <a:solidFill>
              <a:schemeClr val="lt1"/>
            </a:solidFill>
          </a:ln>
          <a:effectLst/>
        </c:spPr>
      </c:pivotFmt>
      <c:pivotFmt>
        <c:idx val="38"/>
        <c:spPr>
          <a:solidFill>
            <a:schemeClr val="accent4"/>
          </a:solidFill>
          <a:ln w="19050">
            <a:solidFill>
              <a:schemeClr val="lt1"/>
            </a:solidFill>
          </a:ln>
          <a:effectLst/>
        </c:spPr>
      </c:pivotFmt>
      <c:pivotFmt>
        <c:idx val="39"/>
        <c:spPr>
          <a:solidFill>
            <a:schemeClr val="accent3"/>
          </a:solidFill>
          <a:ln w="19050">
            <a:solidFill>
              <a:schemeClr val="lt1"/>
            </a:solidFill>
          </a:ln>
          <a:effectLst/>
        </c:spPr>
      </c:pivotFmt>
      <c:pivotFmt>
        <c:idx val="40"/>
        <c:spPr>
          <a:solidFill>
            <a:schemeClr val="accent5"/>
          </a:solidFill>
          <a:ln w="19050">
            <a:solidFill>
              <a:schemeClr val="lt1"/>
            </a:solidFill>
          </a:ln>
          <a:effectLst/>
        </c:spPr>
      </c:pivotFmt>
      <c:pivotFmt>
        <c:idx val="41"/>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2"/>
        <c:spPr>
          <a:solidFill>
            <a:schemeClr val="accent5"/>
          </a:solidFill>
          <a:ln w="19050">
            <a:solidFill>
              <a:schemeClr val="lt1"/>
            </a:solidFill>
          </a:ln>
          <a:effectLst/>
        </c:spPr>
      </c:pivotFmt>
      <c:pivotFmt>
        <c:idx val="43"/>
        <c:spPr>
          <a:solidFill>
            <a:schemeClr val="accent3"/>
          </a:solidFill>
          <a:ln w="19050">
            <a:solidFill>
              <a:schemeClr val="lt1"/>
            </a:solidFill>
          </a:ln>
          <a:effectLst/>
        </c:spPr>
      </c:pivotFmt>
      <c:pivotFmt>
        <c:idx val="44"/>
        <c:spPr>
          <a:solidFill>
            <a:schemeClr val="accent4"/>
          </a:solidFill>
          <a:ln w="19050">
            <a:solidFill>
              <a:schemeClr val="lt1"/>
            </a:solidFill>
          </a:ln>
          <a:effectLst/>
        </c:spPr>
      </c:pivotFmt>
      <c:pivotFmt>
        <c:idx val="45"/>
        <c:spPr>
          <a:solidFill>
            <a:schemeClr val="accent2"/>
          </a:solidFill>
          <a:ln w="19050">
            <a:solidFill>
              <a:schemeClr val="lt1"/>
            </a:solidFill>
          </a:ln>
          <a:effectLst/>
        </c:spPr>
      </c:pivotFmt>
      <c:pivotFmt>
        <c:idx val="46"/>
        <c:spPr>
          <a:solidFill>
            <a:schemeClr val="accent6"/>
          </a:solidFill>
          <a:ln w="19050">
            <a:solidFill>
              <a:schemeClr val="lt1"/>
            </a:solidFill>
          </a:ln>
          <a:effectLst/>
        </c:spPr>
      </c:pivotFmt>
      <c:pivotFmt>
        <c:idx val="47"/>
        <c:spPr>
          <a:solidFill>
            <a:schemeClr val="accent1"/>
          </a:solidFill>
          <a:ln w="19050">
            <a:solidFill>
              <a:schemeClr val="lt1"/>
            </a:solidFill>
          </a:ln>
          <a:effectLst/>
        </c:spPr>
      </c:pivotFmt>
    </c:pivotFmts>
    <c:plotArea>
      <c:layout/>
      <c:barChart>
        <c:barDir val="bar"/>
        <c:grouping val="clustered"/>
        <c:varyColors val="0"/>
        <c:ser>
          <c:idx val="0"/>
          <c:order val="0"/>
          <c:tx>
            <c:strRef>
              <c:f>'Personal Safety and Belonging'!$D$30</c:f>
              <c:strCache>
                <c:ptCount val="1"/>
                <c:pt idx="0">
                  <c:v>Total</c:v>
                </c:pt>
              </c:strCache>
            </c:strRef>
          </c:tx>
          <c:spPr>
            <a:solidFill>
              <a:schemeClr val="accent1"/>
            </a:solidFill>
            <a:ln w="19050">
              <a:solidFill>
                <a:schemeClr val="lt1"/>
              </a:solidFill>
            </a:ln>
            <a:effectLst/>
          </c:spPr>
          <c:invertIfNegative val="0"/>
          <c:dPt>
            <c:idx val="0"/>
            <c:invertIfNegative val="0"/>
            <c:bubble3D val="0"/>
            <c:spPr>
              <a:solidFill>
                <a:schemeClr val="accent5"/>
              </a:solidFill>
              <a:ln w="19050">
                <a:solidFill>
                  <a:schemeClr val="lt1"/>
                </a:solidFill>
              </a:ln>
              <a:effectLst/>
            </c:spPr>
            <c:extLst>
              <c:ext xmlns:c16="http://schemas.microsoft.com/office/drawing/2014/chart" uri="{C3380CC4-5D6E-409C-BE32-E72D297353CC}">
                <c16:uniqueId val="{00000001-7887-4BBD-B1C0-01BBA6806525}"/>
              </c:ext>
            </c:extLst>
          </c:dPt>
          <c:dPt>
            <c:idx val="1"/>
            <c:invertIfNegative val="0"/>
            <c:bubble3D val="0"/>
            <c:spPr>
              <a:solidFill>
                <a:schemeClr val="accent3"/>
              </a:solidFill>
              <a:ln w="19050">
                <a:solidFill>
                  <a:schemeClr val="lt1"/>
                </a:solidFill>
              </a:ln>
              <a:effectLst/>
            </c:spPr>
            <c:extLst>
              <c:ext xmlns:c16="http://schemas.microsoft.com/office/drawing/2014/chart" uri="{C3380CC4-5D6E-409C-BE32-E72D297353CC}">
                <c16:uniqueId val="{00000003-7887-4BBD-B1C0-01BBA6806525}"/>
              </c:ext>
            </c:extLst>
          </c:dPt>
          <c:dPt>
            <c:idx val="2"/>
            <c:invertIfNegative val="0"/>
            <c:bubble3D val="0"/>
            <c:spPr>
              <a:solidFill>
                <a:schemeClr val="accent4"/>
              </a:solidFill>
              <a:ln w="19050">
                <a:solidFill>
                  <a:schemeClr val="lt1"/>
                </a:solidFill>
              </a:ln>
              <a:effectLst/>
            </c:spPr>
            <c:extLst>
              <c:ext xmlns:c16="http://schemas.microsoft.com/office/drawing/2014/chart" uri="{C3380CC4-5D6E-409C-BE32-E72D297353CC}">
                <c16:uniqueId val="{00000005-7887-4BBD-B1C0-01BBA6806525}"/>
              </c:ext>
            </c:extLst>
          </c:dPt>
          <c:dPt>
            <c:idx val="3"/>
            <c:invertIfNegative val="0"/>
            <c:bubble3D val="0"/>
            <c:spPr>
              <a:solidFill>
                <a:schemeClr val="accent2"/>
              </a:solidFill>
              <a:ln w="19050">
                <a:solidFill>
                  <a:schemeClr val="lt1"/>
                </a:solidFill>
              </a:ln>
              <a:effectLst/>
            </c:spPr>
            <c:extLst>
              <c:ext xmlns:c16="http://schemas.microsoft.com/office/drawing/2014/chart" uri="{C3380CC4-5D6E-409C-BE32-E72D297353CC}">
                <c16:uniqueId val="{00000007-7887-4BBD-B1C0-01BBA6806525}"/>
              </c:ext>
            </c:extLst>
          </c:dPt>
          <c:dPt>
            <c:idx val="4"/>
            <c:invertIfNegative val="0"/>
            <c:bubble3D val="0"/>
            <c:spPr>
              <a:solidFill>
                <a:schemeClr val="accent6"/>
              </a:solidFill>
              <a:ln w="19050">
                <a:solidFill>
                  <a:schemeClr val="lt1"/>
                </a:solidFill>
              </a:ln>
              <a:effectLst/>
            </c:spPr>
            <c:extLst>
              <c:ext xmlns:c16="http://schemas.microsoft.com/office/drawing/2014/chart" uri="{C3380CC4-5D6E-409C-BE32-E72D297353CC}">
                <c16:uniqueId val="{00000009-7887-4BBD-B1C0-01BBA6806525}"/>
              </c:ext>
            </c:extLst>
          </c:dPt>
          <c:dPt>
            <c:idx val="5"/>
            <c:invertIfNegative val="0"/>
            <c:bubble3D val="0"/>
            <c:spPr>
              <a:solidFill>
                <a:schemeClr val="accent1"/>
              </a:solidFill>
              <a:ln w="19050">
                <a:solidFill>
                  <a:schemeClr val="lt1"/>
                </a:solidFill>
              </a:ln>
              <a:effectLst/>
            </c:spPr>
            <c:extLst>
              <c:ext xmlns:c16="http://schemas.microsoft.com/office/drawing/2014/chart" uri="{C3380CC4-5D6E-409C-BE32-E72D297353CC}">
                <c16:uniqueId val="{00000011-6399-4A40-99E6-A636E178F229}"/>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'Personal Safety and Belonging'!$C$31:$C$36</c:f>
              <c:strCache>
                <c:ptCount val="6"/>
                <c:pt idx="0">
                  <c:v>5</c:v>
                </c:pt>
                <c:pt idx="1">
                  <c:v>4</c:v>
                </c:pt>
                <c:pt idx="2">
                  <c:v>3</c:v>
                </c:pt>
                <c:pt idx="3">
                  <c:v>2</c:v>
                </c:pt>
                <c:pt idx="4">
                  <c:v>1</c:v>
                </c:pt>
                <c:pt idx="5">
                  <c:v>0</c:v>
                </c:pt>
              </c:strCache>
            </c:strRef>
          </c:cat>
          <c:val>
            <c:numRef>
              <c:f>'Personal Safety and Belonging'!$D$31:$D$36</c:f>
              <c:numCache>
                <c:formatCode>0%</c:formatCode>
                <c:ptCount val="6"/>
                <c:pt idx="0">
                  <c:v>0.2</c:v>
                </c:pt>
                <c:pt idx="1">
                  <c:v>0.55500000000000005</c:v>
                </c:pt>
                <c:pt idx="2">
                  <c:v>0.13500000000000001</c:v>
                </c:pt>
                <c:pt idx="3">
                  <c:v>7.4999999999999997E-2</c:v>
                </c:pt>
                <c:pt idx="4">
                  <c:v>2.5000000000000001E-2</c:v>
                </c:pt>
                <c:pt idx="5">
                  <c:v>0.01</c:v>
                </c:pt>
              </c:numCache>
            </c:numRef>
          </c:val>
          <c:extLst>
            <c:ext xmlns:c16="http://schemas.microsoft.com/office/drawing/2014/chart" uri="{C3380CC4-5D6E-409C-BE32-E72D297353CC}">
              <c16:uniqueId val="{0000000A-5FE8-44E9-B5D9-01A7B75C0B4B}"/>
            </c:ext>
          </c:extLst>
        </c:ser>
        <c:dLbls>
          <c:showLegendKey val="0"/>
          <c:showVal val="0"/>
          <c:showCatName val="0"/>
          <c:showSerName val="0"/>
          <c:showPercent val="0"/>
          <c:showBubbleSize val="0"/>
        </c:dLbls>
        <c:gapWidth val="100"/>
        <c:axId val="995021264"/>
        <c:axId val="995024504"/>
      </c:barChart>
      <c:valAx>
        <c:axId val="995024504"/>
        <c:scaling>
          <c:orientation val="minMax"/>
        </c:scaling>
        <c:delete val="1"/>
        <c:axPos val="t"/>
        <c:majorGridlines>
          <c:spPr>
            <a:ln w="9525" cap="flat" cmpd="sng" algn="ctr">
              <a:solidFill>
                <a:schemeClr val="tx1">
                  <a:lumMod val="15000"/>
                  <a:lumOff val="85000"/>
                </a:schemeClr>
              </a:solidFill>
              <a:round/>
            </a:ln>
            <a:effectLst/>
          </c:spPr>
        </c:majorGridlines>
        <c:numFmt formatCode="0%" sourceLinked="1"/>
        <c:majorTickMark val="out"/>
        <c:minorTickMark val="none"/>
        <c:tickLblPos val="nextTo"/>
        <c:crossAx val="995021264"/>
        <c:crosses val="autoZero"/>
        <c:crossBetween val="between"/>
      </c:valAx>
      <c:catAx>
        <c:axId val="995021264"/>
        <c:scaling>
          <c:orientation val="maxMin"/>
        </c:scaling>
        <c:delete val="1"/>
        <c:axPos val="l"/>
        <c:numFmt formatCode="General" sourceLinked="1"/>
        <c:majorTickMark val="out"/>
        <c:minorTickMark val="none"/>
        <c:tickLblPos val="nextTo"/>
        <c:crossAx val="995024504"/>
        <c:crosses val="autoZero"/>
        <c:auto val="1"/>
        <c:lblAlgn val="ctr"/>
        <c:lblOffset val="100"/>
        <c:noMultiLvlLbl val="0"/>
      </c:catAx>
      <c:spPr>
        <a:noFill/>
        <a:ln>
          <a:noFill/>
        </a:ln>
        <a:effectLst/>
      </c:spPr>
    </c:plotArea>
    <c:plotVisOnly val="1"/>
    <c:dispBlanksAs val="gap"/>
    <c:showDLblsOverMax val="0"/>
    <c:extLst/>
  </c:chart>
  <c:spPr>
    <a:solidFill>
      <a:schemeClr val="accent1">
        <a:lumMod val="20000"/>
        <a:lumOff val="80000"/>
      </a:schemeClr>
    </a:solidFill>
    <a:ln w="19050" cap="flat" cmpd="sng" algn="ctr">
      <a:solidFill>
        <a:schemeClr val="accent5"/>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Lst>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ivotFmts>
      <c:pivotFmt>
        <c:idx val="0"/>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w="19050">
            <a:solidFill>
              <a:schemeClr val="lt1"/>
            </a:solidFill>
          </a:ln>
          <a:effectLst/>
        </c:spPr>
      </c:pivotFmt>
      <c:pivotFmt>
        <c:idx val="3"/>
        <c:spPr>
          <a:solidFill>
            <a:schemeClr val="accent1"/>
          </a:solidFill>
          <a:ln w="19050">
            <a:solidFill>
              <a:schemeClr val="lt1"/>
            </a:solidFill>
          </a:ln>
          <a:effectLst/>
        </c:spPr>
      </c:pivotFmt>
      <c:pivotFmt>
        <c:idx val="4"/>
        <c:spPr>
          <a:solidFill>
            <a:schemeClr val="accent1"/>
          </a:solidFill>
          <a:ln w="19050">
            <a:solidFill>
              <a:schemeClr val="lt1"/>
            </a:solidFill>
          </a:ln>
          <a:effectLst/>
        </c:spPr>
      </c:pivotFmt>
      <c:pivotFmt>
        <c:idx val="5"/>
        <c:spPr>
          <a:solidFill>
            <a:schemeClr val="accent1"/>
          </a:solidFill>
          <a:ln w="19050">
            <a:solidFill>
              <a:schemeClr val="lt1"/>
            </a:solidFill>
          </a:ln>
          <a:effectLst/>
        </c:spPr>
      </c:pivotFmt>
      <c:pivotFmt>
        <c:idx val="6"/>
        <c:spPr>
          <a:solidFill>
            <a:schemeClr val="accent1"/>
          </a:solidFill>
          <a:ln w="19050">
            <a:solidFill>
              <a:schemeClr val="lt1"/>
            </a:solidFill>
          </a:ln>
          <a:effectLst/>
        </c:spPr>
      </c:pivotFmt>
      <c:pivotFmt>
        <c:idx val="7"/>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1"/>
          </a:solidFill>
          <a:ln w="19050">
            <a:solidFill>
              <a:schemeClr val="lt1"/>
            </a:solidFill>
          </a:ln>
          <a:effectLst/>
        </c:spPr>
      </c:pivotFmt>
      <c:pivotFmt>
        <c:idx val="9"/>
        <c:spPr>
          <a:solidFill>
            <a:schemeClr val="accent1"/>
          </a:solidFill>
          <a:ln w="19050">
            <a:solidFill>
              <a:schemeClr val="lt1"/>
            </a:solidFill>
          </a:ln>
          <a:effectLst/>
        </c:spPr>
      </c:pivotFmt>
      <c:pivotFmt>
        <c:idx val="10"/>
        <c:spPr>
          <a:solidFill>
            <a:schemeClr val="accent1"/>
          </a:solidFill>
          <a:ln w="19050">
            <a:solidFill>
              <a:schemeClr val="lt1"/>
            </a:solidFill>
          </a:ln>
          <a:effectLst/>
        </c:spPr>
      </c:pivotFmt>
      <c:pivotFmt>
        <c:idx val="11"/>
        <c:spPr>
          <a:solidFill>
            <a:schemeClr val="accent1"/>
          </a:solidFill>
          <a:ln w="19050">
            <a:solidFill>
              <a:schemeClr val="lt1"/>
            </a:solidFill>
          </a:ln>
          <a:effectLst/>
        </c:spPr>
      </c:pivotFmt>
      <c:pivotFmt>
        <c:idx val="12"/>
        <c:spPr>
          <a:solidFill>
            <a:schemeClr val="accent1"/>
          </a:solidFill>
          <a:ln w="19050">
            <a:solidFill>
              <a:schemeClr val="lt1"/>
            </a:solidFill>
          </a:ln>
          <a:effectLst/>
        </c:spPr>
      </c:pivotFmt>
      <c:pivotFmt>
        <c:idx val="13"/>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4"/>
        <c:spPr>
          <a:solidFill>
            <a:schemeClr val="accent1"/>
          </a:solidFill>
          <a:ln w="19050">
            <a:solidFill>
              <a:schemeClr val="lt1"/>
            </a:solidFill>
          </a:ln>
          <a:effectLst/>
        </c:spPr>
      </c:pivotFmt>
      <c:pivotFmt>
        <c:idx val="15"/>
        <c:spPr>
          <a:solidFill>
            <a:schemeClr val="accent2"/>
          </a:solidFill>
          <a:ln w="19050">
            <a:solidFill>
              <a:schemeClr val="lt1"/>
            </a:solidFill>
          </a:ln>
          <a:effectLst/>
        </c:spPr>
      </c:pivotFmt>
      <c:pivotFmt>
        <c:idx val="16"/>
        <c:spPr>
          <a:solidFill>
            <a:schemeClr val="accent3"/>
          </a:solidFill>
          <a:ln w="19050">
            <a:solidFill>
              <a:schemeClr val="lt1"/>
            </a:solidFill>
          </a:ln>
          <a:effectLst/>
        </c:spPr>
      </c:pivotFmt>
      <c:pivotFmt>
        <c:idx val="17"/>
        <c:spPr>
          <a:solidFill>
            <a:schemeClr val="accent4"/>
          </a:solidFill>
          <a:ln w="19050">
            <a:solidFill>
              <a:schemeClr val="lt1"/>
            </a:solidFill>
          </a:ln>
          <a:effectLst/>
        </c:spPr>
      </c:pivotFmt>
      <c:pivotFmt>
        <c:idx val="18"/>
        <c:spPr>
          <a:solidFill>
            <a:schemeClr val="accent5"/>
          </a:solidFill>
          <a:ln w="19050">
            <a:solidFill>
              <a:schemeClr val="lt1"/>
            </a:solidFill>
          </a:ln>
          <a:effectLst/>
        </c:spPr>
      </c:pivotFmt>
      <c:pivotFmt>
        <c:idx val="19"/>
        <c:spPr>
          <a:solidFill>
            <a:schemeClr val="accent1"/>
          </a:solidFill>
          <a:ln w="19050">
            <a:solidFill>
              <a:schemeClr val="lt1"/>
            </a:solidFill>
          </a:ln>
          <a:effectLst/>
        </c:spPr>
      </c:pivotFmt>
      <c:pivotFmt>
        <c:idx val="20"/>
        <c:spPr>
          <a:solidFill>
            <a:schemeClr val="accent1"/>
          </a:solidFill>
          <a:ln w="19050">
            <a:solidFill>
              <a:schemeClr val="lt1"/>
            </a:solidFill>
          </a:ln>
          <a:effectLst/>
        </c:spPr>
      </c:pivotFmt>
      <c:pivotFmt>
        <c:idx val="21"/>
        <c:spPr>
          <a:solidFill>
            <a:schemeClr val="accent1"/>
          </a:solidFill>
          <a:ln w="19050">
            <a:solidFill>
              <a:schemeClr val="lt1"/>
            </a:solidFill>
          </a:ln>
          <a:effectLst/>
        </c:spPr>
      </c:pivotFmt>
      <c:pivotFmt>
        <c:idx val="22"/>
        <c:spPr>
          <a:solidFill>
            <a:schemeClr val="accent1"/>
          </a:solidFill>
          <a:ln w="19050">
            <a:solidFill>
              <a:schemeClr val="lt1"/>
            </a:solidFill>
          </a:ln>
          <a:effectLst/>
        </c:spPr>
      </c:pivotFmt>
      <c:pivotFmt>
        <c:idx val="23"/>
        <c:spPr>
          <a:solidFill>
            <a:schemeClr val="accent1"/>
          </a:solidFill>
          <a:ln w="19050">
            <a:solidFill>
              <a:schemeClr val="lt1"/>
            </a:solidFill>
          </a:ln>
          <a:effectLst/>
        </c:spPr>
      </c:pivotFmt>
      <c:pivotFmt>
        <c:idx val="24"/>
        <c:spPr>
          <a:solidFill>
            <a:schemeClr val="accent1"/>
          </a:solidFill>
          <a:ln w="19050">
            <a:solidFill>
              <a:schemeClr val="lt1"/>
            </a:solidFill>
          </a:ln>
          <a:effectLst/>
        </c:spPr>
      </c:pivotFmt>
      <c:pivotFmt>
        <c:idx val="25"/>
        <c:spPr>
          <a:solidFill>
            <a:schemeClr val="accent4"/>
          </a:solidFill>
          <a:ln w="19050">
            <a:solidFill>
              <a:schemeClr val="lt1"/>
            </a:solidFill>
          </a:ln>
          <a:effectLst/>
        </c:spPr>
      </c:pivotFmt>
      <c:pivotFmt>
        <c:idx val="26"/>
        <c:spPr>
          <a:solidFill>
            <a:schemeClr val="accent3"/>
          </a:solidFill>
          <a:ln w="19050">
            <a:solidFill>
              <a:schemeClr val="lt1"/>
            </a:solidFill>
          </a:ln>
          <a:effectLst/>
        </c:spPr>
      </c:pivotFmt>
      <c:pivotFmt>
        <c:idx val="27"/>
        <c:spPr>
          <a:solidFill>
            <a:schemeClr val="accent6"/>
          </a:solidFill>
          <a:ln w="19050">
            <a:solidFill>
              <a:schemeClr val="lt1"/>
            </a:solidFill>
          </a:ln>
          <a:effectLst/>
        </c:spPr>
      </c:pivotFmt>
      <c:pivotFmt>
        <c:idx val="28"/>
        <c:spPr>
          <a:solidFill>
            <a:schemeClr val="accent5"/>
          </a:solidFill>
          <a:ln w="19050">
            <a:solidFill>
              <a:schemeClr val="lt1"/>
            </a:solidFill>
          </a:ln>
          <a:effectLst/>
        </c:spPr>
      </c:pivotFmt>
      <c:pivotFmt>
        <c:idx val="29"/>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0"/>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1"/>
        <c:spPr>
          <a:solidFill>
            <a:schemeClr val="accent1"/>
          </a:solidFill>
          <a:ln w="19050">
            <a:solidFill>
              <a:schemeClr val="lt1"/>
            </a:solidFill>
          </a:ln>
          <a:effectLst/>
        </c:spPr>
        <c:marker>
          <c:symbol val="none"/>
        </c:marker>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32"/>
        <c:spPr>
          <a:solidFill>
            <a:schemeClr val="accent1"/>
          </a:solidFill>
          <a:ln w="19050">
            <a:solidFill>
              <a:schemeClr val="lt1"/>
            </a:solidFill>
          </a:ln>
          <a:effectLst/>
        </c:spPr>
        <c:marker>
          <c:symbol val="none"/>
        </c:marker>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33"/>
        <c:spPr>
          <a:solidFill>
            <a:schemeClr val="accent1"/>
          </a:solidFill>
          <a:ln w="19050">
            <a:solidFill>
              <a:schemeClr val="lt1"/>
            </a:solidFill>
          </a:ln>
          <a:effectLst/>
        </c:spPr>
        <c:marker>
          <c:symbol val="none"/>
        </c:marker>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34"/>
        <c:spPr>
          <a:solidFill>
            <a:schemeClr val="accent1"/>
          </a:solidFill>
          <a:ln w="19050">
            <a:solidFill>
              <a:schemeClr val="lt1"/>
            </a:solidFill>
          </a:ln>
          <a:effectLst/>
        </c:spPr>
        <c:marker>
          <c:symbol val="none"/>
        </c:marker>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35"/>
        <c:spPr>
          <a:solidFill>
            <a:schemeClr val="accent1"/>
          </a:solidFill>
          <a:ln w="19050">
            <a:solidFill>
              <a:schemeClr val="lt1"/>
            </a:solidFill>
          </a:ln>
          <a:effectLst/>
        </c:spPr>
      </c:pivotFmt>
      <c:pivotFmt>
        <c:idx val="36"/>
        <c:spPr>
          <a:solidFill>
            <a:schemeClr val="accent6"/>
          </a:solidFill>
          <a:ln w="19050">
            <a:solidFill>
              <a:schemeClr val="lt1"/>
            </a:solidFill>
          </a:ln>
          <a:effectLst/>
        </c:spPr>
      </c:pivotFmt>
      <c:pivotFmt>
        <c:idx val="37"/>
        <c:spPr>
          <a:solidFill>
            <a:schemeClr val="accent2"/>
          </a:solidFill>
          <a:ln w="19050">
            <a:solidFill>
              <a:schemeClr val="lt1"/>
            </a:solidFill>
          </a:ln>
          <a:effectLst/>
        </c:spPr>
      </c:pivotFmt>
      <c:pivotFmt>
        <c:idx val="38"/>
        <c:spPr>
          <a:solidFill>
            <a:schemeClr val="accent4"/>
          </a:solidFill>
          <a:ln w="19050">
            <a:solidFill>
              <a:schemeClr val="lt1"/>
            </a:solidFill>
          </a:ln>
          <a:effectLst/>
        </c:spPr>
      </c:pivotFmt>
      <c:pivotFmt>
        <c:idx val="39"/>
        <c:spPr>
          <a:solidFill>
            <a:schemeClr val="accent3"/>
          </a:solidFill>
          <a:ln w="19050">
            <a:solidFill>
              <a:schemeClr val="lt1"/>
            </a:solidFill>
          </a:ln>
          <a:effectLst/>
        </c:spPr>
      </c:pivotFmt>
      <c:pivotFmt>
        <c:idx val="40"/>
        <c:spPr>
          <a:solidFill>
            <a:schemeClr val="accent5"/>
          </a:solidFill>
          <a:ln w="19050">
            <a:solidFill>
              <a:schemeClr val="lt1"/>
            </a:solidFill>
          </a:ln>
          <a:effectLst/>
        </c:spPr>
      </c:pivotFmt>
    </c:pivotFmts>
    <c:plotArea>
      <c:layout/>
      <c:barChart>
        <c:barDir val="bar"/>
        <c:grouping val="clustered"/>
        <c:varyColors val="0"/>
        <c:ser>
          <c:idx val="0"/>
          <c:order val="0"/>
          <c:tx>
            <c:v>Total</c:v>
          </c:tx>
          <c:spPr>
            <a:solidFill>
              <a:schemeClr val="accent1"/>
            </a:solidFill>
            <a:ln w="19050">
              <a:solidFill>
                <a:schemeClr val="lt1"/>
              </a:solidFill>
            </a:ln>
            <a:effectLst/>
          </c:spPr>
          <c:invertIfNegative val="0"/>
          <c:dPt>
            <c:idx val="0"/>
            <c:invertIfNegative val="0"/>
            <c:bubble3D val="0"/>
            <c:spPr>
              <a:solidFill>
                <a:schemeClr val="accent5"/>
              </a:solidFill>
              <a:ln w="19050">
                <a:solidFill>
                  <a:schemeClr val="lt1"/>
                </a:solidFill>
              </a:ln>
              <a:effectLst/>
            </c:spPr>
            <c:extLst>
              <c:ext xmlns:c16="http://schemas.microsoft.com/office/drawing/2014/chart" uri="{C3380CC4-5D6E-409C-BE32-E72D297353CC}">
                <c16:uniqueId val="{00000001-7887-4BBD-B1C0-01BBA6806525}"/>
              </c:ext>
            </c:extLst>
          </c:dPt>
          <c:dPt>
            <c:idx val="1"/>
            <c:invertIfNegative val="0"/>
            <c:bubble3D val="0"/>
            <c:spPr>
              <a:solidFill>
                <a:schemeClr val="accent3"/>
              </a:solidFill>
              <a:ln w="19050">
                <a:solidFill>
                  <a:schemeClr val="lt1"/>
                </a:solidFill>
              </a:ln>
              <a:effectLst/>
            </c:spPr>
            <c:extLst>
              <c:ext xmlns:c16="http://schemas.microsoft.com/office/drawing/2014/chart" uri="{C3380CC4-5D6E-409C-BE32-E72D297353CC}">
                <c16:uniqueId val="{00000003-7887-4BBD-B1C0-01BBA6806525}"/>
              </c:ext>
            </c:extLst>
          </c:dPt>
          <c:dPt>
            <c:idx val="2"/>
            <c:invertIfNegative val="0"/>
            <c:bubble3D val="0"/>
            <c:spPr>
              <a:solidFill>
                <a:schemeClr val="accent4"/>
              </a:solidFill>
              <a:ln w="19050">
                <a:solidFill>
                  <a:schemeClr val="lt1"/>
                </a:solidFill>
              </a:ln>
              <a:effectLst/>
            </c:spPr>
            <c:extLst>
              <c:ext xmlns:c16="http://schemas.microsoft.com/office/drawing/2014/chart" uri="{C3380CC4-5D6E-409C-BE32-E72D297353CC}">
                <c16:uniqueId val="{00000005-7887-4BBD-B1C0-01BBA6806525}"/>
              </c:ext>
            </c:extLst>
          </c:dPt>
          <c:dPt>
            <c:idx val="3"/>
            <c:invertIfNegative val="0"/>
            <c:bubble3D val="0"/>
            <c:spPr>
              <a:solidFill>
                <a:schemeClr val="accent2"/>
              </a:solidFill>
              <a:ln w="19050">
                <a:solidFill>
                  <a:schemeClr val="lt1"/>
                </a:solidFill>
              </a:ln>
              <a:effectLst/>
            </c:spPr>
            <c:extLst>
              <c:ext xmlns:c16="http://schemas.microsoft.com/office/drawing/2014/chart" uri="{C3380CC4-5D6E-409C-BE32-E72D297353CC}">
                <c16:uniqueId val="{00000007-7887-4BBD-B1C0-01BBA6806525}"/>
              </c:ext>
            </c:extLst>
          </c:dPt>
          <c:dPt>
            <c:idx val="4"/>
            <c:invertIfNegative val="0"/>
            <c:bubble3D val="0"/>
            <c:spPr>
              <a:solidFill>
                <a:schemeClr val="accent6"/>
              </a:solidFill>
              <a:ln w="19050">
                <a:solidFill>
                  <a:schemeClr val="lt1"/>
                </a:solidFill>
              </a:ln>
              <a:effectLst/>
            </c:spPr>
            <c:extLst>
              <c:ext xmlns:c16="http://schemas.microsoft.com/office/drawing/2014/chart" uri="{C3380CC4-5D6E-409C-BE32-E72D297353CC}">
                <c16:uniqueId val="{00000009-7887-4BBD-B1C0-01BBA6806525}"/>
              </c:ext>
            </c:extLst>
          </c:dPt>
          <c:dPt>
            <c:idx val="5"/>
            <c:invertIfNegative val="0"/>
            <c:bubble3D val="0"/>
            <c:spPr>
              <a:solidFill>
                <a:schemeClr val="accent1"/>
              </a:solidFill>
              <a:ln w="19050">
                <a:solidFill>
                  <a:schemeClr val="lt1"/>
                </a:solidFill>
              </a:ln>
              <a:effectLst/>
            </c:spPr>
            <c:extLst>
              <c:ext xmlns:c16="http://schemas.microsoft.com/office/drawing/2014/chart" uri="{C3380CC4-5D6E-409C-BE32-E72D297353CC}">
                <c16:uniqueId val="{00000011-6399-4A40-99E6-A636E178F229}"/>
              </c:ext>
            </c:extLst>
          </c:dPt>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6"/>
              <c:pt idx="0">
                <c:v>5</c:v>
              </c:pt>
              <c:pt idx="1">
                <c:v>4</c:v>
              </c:pt>
              <c:pt idx="2">
                <c:v>3</c:v>
              </c:pt>
              <c:pt idx="3">
                <c:v>2</c:v>
              </c:pt>
              <c:pt idx="4">
                <c:v>1</c:v>
              </c:pt>
              <c:pt idx="5">
                <c:v>0</c:v>
              </c:pt>
            </c:strLit>
          </c:cat>
          <c:val>
            <c:numLit>
              <c:formatCode>General</c:formatCode>
              <c:ptCount val="6"/>
              <c:pt idx="0">
                <c:v>0.32</c:v>
              </c:pt>
              <c:pt idx="1">
                <c:v>0.49</c:v>
              </c:pt>
              <c:pt idx="2">
                <c:v>0.14499999999999899</c:v>
              </c:pt>
              <c:pt idx="3">
                <c:v>0.03</c:v>
              </c:pt>
              <c:pt idx="4">
                <c:v>1.4999999999999901E-2</c:v>
              </c:pt>
              <c:pt idx="5">
                <c:v>0</c:v>
              </c:pt>
            </c:numLit>
          </c:val>
          <c:extLst>
            <c:ext xmlns:c16="http://schemas.microsoft.com/office/drawing/2014/chart" uri="{C3380CC4-5D6E-409C-BE32-E72D297353CC}">
              <c16:uniqueId val="{0000000A-5FE8-44E9-B5D9-01A7B75C0B4B}"/>
            </c:ext>
          </c:extLst>
        </c:ser>
        <c:dLbls>
          <c:showLegendKey val="0"/>
          <c:showVal val="0"/>
          <c:showCatName val="0"/>
          <c:showSerName val="0"/>
          <c:showPercent val="0"/>
          <c:showBubbleSize val="0"/>
        </c:dLbls>
        <c:gapWidth val="100"/>
        <c:axId val="995021264"/>
        <c:axId val="995024504"/>
      </c:barChart>
      <c:valAx>
        <c:axId val="995024504"/>
        <c:scaling>
          <c:orientation val="minMax"/>
        </c:scaling>
        <c:delete val="1"/>
        <c:axPos val="t"/>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crossAx val="995021264"/>
        <c:crosses val="autoZero"/>
        <c:crossBetween val="between"/>
      </c:valAx>
      <c:catAx>
        <c:axId val="995021264"/>
        <c:scaling>
          <c:orientation val="maxMin"/>
        </c:scaling>
        <c:delete val="1"/>
        <c:axPos val="l"/>
        <c:numFmt formatCode="General" sourceLinked="1"/>
        <c:majorTickMark val="out"/>
        <c:minorTickMark val="none"/>
        <c:tickLblPos val="nextTo"/>
        <c:crossAx val="995024504"/>
        <c:crosses val="autoZero"/>
        <c:auto val="1"/>
        <c:lblAlgn val="ctr"/>
        <c:lblOffset val="100"/>
        <c:noMultiLvlLbl val="0"/>
      </c:catAx>
      <c:spPr>
        <a:noFill/>
        <a:ln>
          <a:noFill/>
        </a:ln>
        <a:effectLst/>
      </c:spPr>
    </c:plotArea>
    <c:plotVisOnly val="1"/>
    <c:dispBlanksAs val="gap"/>
    <c:showDLblsOverMax val="0"/>
    <c:extLst/>
  </c:chart>
  <c:spPr>
    <a:solidFill>
      <a:schemeClr val="accent1">
        <a:lumMod val="20000"/>
        <a:lumOff val="80000"/>
      </a:schemeClr>
    </a:solidFill>
    <a:ln w="19050" cap="flat" cmpd="sng" algn="ctr">
      <a:solidFill>
        <a:schemeClr val="accent5"/>
      </a:solidFill>
      <a:round/>
    </a:ln>
    <a:effectLst/>
  </c:spPr>
  <c:txPr>
    <a:bodyPr/>
    <a:lstStyle/>
    <a:p>
      <a:pPr>
        <a:defRPr/>
      </a:pPr>
      <a:endParaRPr lang="en-US"/>
    </a:p>
  </c:txPr>
  <c:printSettings>
    <c:headerFooter/>
    <c:pageMargins b="0.75" l="0.7" r="0.7" t="0.75" header="0.3" footer="0.3"/>
    <c:pageSetup/>
  </c:printSettings>
  <c:extLst/>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[EXCEL-ISEF-EAB-Faculty-Morale-Diagnostic-Survey-Analysis-Tool.xlsx]Professional Growth!PivotTable2</c:name>
    <c:fmtId val="5"/>
  </c:pivotSource>
  <c:chart>
    <c:autoTitleDeleted val="1"/>
    <c:pivotFmts>
      <c:pivotFmt>
        <c:idx val="0"/>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w="19050">
            <a:solidFill>
              <a:schemeClr val="lt1"/>
            </a:solidFill>
          </a:ln>
          <a:effectLst/>
        </c:spPr>
      </c:pivotFmt>
      <c:pivotFmt>
        <c:idx val="3"/>
        <c:spPr>
          <a:solidFill>
            <a:schemeClr val="accent1"/>
          </a:solidFill>
          <a:ln w="19050">
            <a:solidFill>
              <a:schemeClr val="lt1"/>
            </a:solidFill>
          </a:ln>
          <a:effectLst/>
        </c:spPr>
      </c:pivotFmt>
      <c:pivotFmt>
        <c:idx val="4"/>
        <c:spPr>
          <a:solidFill>
            <a:schemeClr val="accent1"/>
          </a:solidFill>
          <a:ln w="19050">
            <a:solidFill>
              <a:schemeClr val="lt1"/>
            </a:solidFill>
          </a:ln>
          <a:effectLst/>
        </c:spPr>
      </c:pivotFmt>
      <c:pivotFmt>
        <c:idx val="5"/>
        <c:spPr>
          <a:solidFill>
            <a:schemeClr val="accent1"/>
          </a:solidFill>
          <a:ln w="19050">
            <a:solidFill>
              <a:schemeClr val="lt1"/>
            </a:solidFill>
          </a:ln>
          <a:effectLst/>
        </c:spPr>
      </c:pivotFmt>
      <c:pivotFmt>
        <c:idx val="6"/>
        <c:spPr>
          <a:solidFill>
            <a:schemeClr val="accent1"/>
          </a:solidFill>
          <a:ln w="19050">
            <a:solidFill>
              <a:schemeClr val="lt1"/>
            </a:solidFill>
          </a:ln>
          <a:effectLst/>
        </c:spPr>
      </c:pivotFmt>
      <c:pivotFmt>
        <c:idx val="7"/>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1"/>
          </a:solidFill>
          <a:ln w="19050">
            <a:solidFill>
              <a:schemeClr val="lt1"/>
            </a:solidFill>
          </a:ln>
          <a:effectLst/>
        </c:spPr>
      </c:pivotFmt>
      <c:pivotFmt>
        <c:idx val="9"/>
        <c:spPr>
          <a:solidFill>
            <a:schemeClr val="accent1"/>
          </a:solidFill>
          <a:ln w="19050">
            <a:solidFill>
              <a:schemeClr val="lt1"/>
            </a:solidFill>
          </a:ln>
          <a:effectLst/>
        </c:spPr>
      </c:pivotFmt>
      <c:pivotFmt>
        <c:idx val="10"/>
        <c:spPr>
          <a:solidFill>
            <a:schemeClr val="accent1"/>
          </a:solidFill>
          <a:ln w="19050">
            <a:solidFill>
              <a:schemeClr val="lt1"/>
            </a:solidFill>
          </a:ln>
          <a:effectLst/>
        </c:spPr>
      </c:pivotFmt>
      <c:pivotFmt>
        <c:idx val="11"/>
        <c:spPr>
          <a:solidFill>
            <a:schemeClr val="accent1"/>
          </a:solidFill>
          <a:ln w="19050">
            <a:solidFill>
              <a:schemeClr val="lt1"/>
            </a:solidFill>
          </a:ln>
          <a:effectLst/>
        </c:spPr>
      </c:pivotFmt>
      <c:pivotFmt>
        <c:idx val="12"/>
        <c:spPr>
          <a:solidFill>
            <a:schemeClr val="accent1"/>
          </a:solidFill>
          <a:ln w="19050">
            <a:solidFill>
              <a:schemeClr val="lt1"/>
            </a:solidFill>
          </a:ln>
          <a:effectLst/>
        </c:spPr>
      </c:pivotFmt>
      <c:pivotFmt>
        <c:idx val="13"/>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4"/>
        <c:spPr>
          <a:solidFill>
            <a:schemeClr val="accent1"/>
          </a:solidFill>
          <a:ln w="19050">
            <a:solidFill>
              <a:schemeClr val="lt1"/>
            </a:solidFill>
          </a:ln>
          <a:effectLst/>
        </c:spPr>
      </c:pivotFmt>
      <c:pivotFmt>
        <c:idx val="15"/>
        <c:spPr>
          <a:solidFill>
            <a:schemeClr val="accent2"/>
          </a:solidFill>
          <a:ln w="19050">
            <a:solidFill>
              <a:schemeClr val="lt1"/>
            </a:solidFill>
          </a:ln>
          <a:effectLst/>
        </c:spPr>
      </c:pivotFmt>
      <c:pivotFmt>
        <c:idx val="16"/>
        <c:spPr>
          <a:solidFill>
            <a:schemeClr val="accent3"/>
          </a:solidFill>
          <a:ln w="19050">
            <a:solidFill>
              <a:schemeClr val="lt1"/>
            </a:solidFill>
          </a:ln>
          <a:effectLst/>
        </c:spPr>
      </c:pivotFmt>
      <c:pivotFmt>
        <c:idx val="17"/>
        <c:spPr>
          <a:solidFill>
            <a:schemeClr val="accent4"/>
          </a:solidFill>
          <a:ln w="19050">
            <a:solidFill>
              <a:schemeClr val="lt1"/>
            </a:solidFill>
          </a:ln>
          <a:effectLst/>
        </c:spPr>
      </c:pivotFmt>
      <c:pivotFmt>
        <c:idx val="18"/>
        <c:spPr>
          <a:solidFill>
            <a:schemeClr val="accent5"/>
          </a:solidFill>
          <a:ln w="19050">
            <a:solidFill>
              <a:schemeClr val="lt1"/>
            </a:solidFill>
          </a:ln>
          <a:effectLst/>
        </c:spPr>
      </c:pivotFmt>
      <c:pivotFmt>
        <c:idx val="19"/>
        <c:spPr>
          <a:solidFill>
            <a:schemeClr val="accent1"/>
          </a:solidFill>
          <a:ln w="19050">
            <a:solidFill>
              <a:schemeClr val="lt1"/>
            </a:solidFill>
          </a:ln>
          <a:effectLst/>
        </c:spPr>
      </c:pivotFmt>
      <c:pivotFmt>
        <c:idx val="20"/>
        <c:spPr>
          <a:solidFill>
            <a:schemeClr val="accent1"/>
          </a:solidFill>
          <a:ln w="19050">
            <a:solidFill>
              <a:schemeClr val="lt1"/>
            </a:solidFill>
          </a:ln>
          <a:effectLst/>
        </c:spPr>
      </c:pivotFmt>
      <c:pivotFmt>
        <c:idx val="21"/>
        <c:spPr>
          <a:solidFill>
            <a:schemeClr val="accent1"/>
          </a:solidFill>
          <a:ln w="19050">
            <a:solidFill>
              <a:schemeClr val="lt1"/>
            </a:solidFill>
          </a:ln>
          <a:effectLst/>
        </c:spPr>
      </c:pivotFmt>
      <c:pivotFmt>
        <c:idx val="22"/>
        <c:spPr>
          <a:solidFill>
            <a:schemeClr val="accent1"/>
          </a:solidFill>
          <a:ln w="19050">
            <a:solidFill>
              <a:schemeClr val="lt1"/>
            </a:solidFill>
          </a:ln>
          <a:effectLst/>
        </c:spPr>
      </c:pivotFmt>
      <c:pivotFmt>
        <c:idx val="23"/>
        <c:spPr>
          <a:solidFill>
            <a:schemeClr val="accent1"/>
          </a:solidFill>
          <a:ln w="19050">
            <a:solidFill>
              <a:schemeClr val="lt1"/>
            </a:solidFill>
          </a:ln>
          <a:effectLst/>
        </c:spPr>
      </c:pivotFmt>
      <c:pivotFmt>
        <c:idx val="24"/>
        <c:spPr>
          <a:solidFill>
            <a:schemeClr val="accent1"/>
          </a:solidFill>
          <a:ln w="19050">
            <a:solidFill>
              <a:schemeClr val="lt1"/>
            </a:solidFill>
          </a:ln>
          <a:effectLst/>
        </c:spPr>
      </c:pivotFmt>
      <c:pivotFmt>
        <c:idx val="25"/>
        <c:spPr>
          <a:solidFill>
            <a:schemeClr val="accent4"/>
          </a:solidFill>
          <a:ln w="19050">
            <a:solidFill>
              <a:schemeClr val="lt1"/>
            </a:solidFill>
          </a:ln>
          <a:effectLst/>
        </c:spPr>
      </c:pivotFmt>
      <c:pivotFmt>
        <c:idx val="26"/>
        <c:spPr>
          <a:solidFill>
            <a:schemeClr val="accent3"/>
          </a:solidFill>
          <a:ln w="19050">
            <a:solidFill>
              <a:schemeClr val="lt1"/>
            </a:solidFill>
          </a:ln>
          <a:effectLst/>
        </c:spPr>
      </c:pivotFmt>
      <c:pivotFmt>
        <c:idx val="27"/>
        <c:spPr>
          <a:solidFill>
            <a:schemeClr val="accent6"/>
          </a:solidFill>
          <a:ln w="19050">
            <a:solidFill>
              <a:schemeClr val="lt1"/>
            </a:solidFill>
          </a:ln>
          <a:effectLst/>
        </c:spPr>
      </c:pivotFmt>
      <c:pivotFmt>
        <c:idx val="28"/>
        <c:spPr>
          <a:solidFill>
            <a:schemeClr val="accent5"/>
          </a:solidFill>
          <a:ln w="19050">
            <a:solidFill>
              <a:schemeClr val="lt1"/>
            </a:solidFill>
          </a:ln>
          <a:effectLst/>
        </c:spPr>
      </c:pivotFmt>
      <c:pivotFmt>
        <c:idx val="29"/>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0"/>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1"/>
        <c:spPr>
          <a:solidFill>
            <a:schemeClr val="accent1"/>
          </a:solidFill>
          <a:ln w="19050">
            <a:solidFill>
              <a:schemeClr val="lt1"/>
            </a:solidFill>
          </a:ln>
          <a:effectLst/>
        </c:spPr>
        <c:marker>
          <c:symbol val="none"/>
        </c:marker>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32"/>
        <c:spPr>
          <a:solidFill>
            <a:schemeClr val="accent1"/>
          </a:solidFill>
          <a:ln w="19050">
            <a:solidFill>
              <a:schemeClr val="lt1"/>
            </a:solidFill>
          </a:ln>
          <a:effectLst/>
        </c:spPr>
        <c:marker>
          <c:symbol val="none"/>
        </c:marker>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33"/>
        <c:spPr>
          <a:solidFill>
            <a:schemeClr val="accent1"/>
          </a:solidFill>
          <a:ln w="19050">
            <a:solidFill>
              <a:schemeClr val="lt1"/>
            </a:solidFill>
          </a:ln>
          <a:effectLst/>
        </c:spPr>
        <c:marker>
          <c:symbol val="none"/>
        </c:marker>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34"/>
        <c:spPr>
          <a:solidFill>
            <a:schemeClr val="accent1"/>
          </a:solidFill>
          <a:ln w="19050">
            <a:solidFill>
              <a:schemeClr val="lt1"/>
            </a:solidFill>
          </a:ln>
          <a:effectLst/>
        </c:spPr>
        <c:marker>
          <c:symbol val="none"/>
        </c:marker>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35"/>
        <c:spPr>
          <a:solidFill>
            <a:schemeClr val="accent1"/>
          </a:solidFill>
          <a:ln w="19050">
            <a:solidFill>
              <a:schemeClr val="lt1"/>
            </a:solidFill>
          </a:ln>
          <a:effectLst/>
        </c:spPr>
      </c:pivotFmt>
      <c:pivotFmt>
        <c:idx val="36"/>
        <c:spPr>
          <a:solidFill>
            <a:schemeClr val="accent6"/>
          </a:solidFill>
          <a:ln w="19050">
            <a:solidFill>
              <a:schemeClr val="lt1"/>
            </a:solidFill>
          </a:ln>
          <a:effectLst/>
        </c:spPr>
      </c:pivotFmt>
      <c:pivotFmt>
        <c:idx val="37"/>
        <c:spPr>
          <a:solidFill>
            <a:schemeClr val="accent2"/>
          </a:solidFill>
          <a:ln w="19050">
            <a:solidFill>
              <a:schemeClr val="lt1"/>
            </a:solidFill>
          </a:ln>
          <a:effectLst/>
        </c:spPr>
      </c:pivotFmt>
      <c:pivotFmt>
        <c:idx val="38"/>
        <c:spPr>
          <a:solidFill>
            <a:schemeClr val="accent4"/>
          </a:solidFill>
          <a:ln w="19050">
            <a:solidFill>
              <a:schemeClr val="lt1"/>
            </a:solidFill>
          </a:ln>
          <a:effectLst/>
        </c:spPr>
      </c:pivotFmt>
      <c:pivotFmt>
        <c:idx val="39"/>
        <c:spPr>
          <a:solidFill>
            <a:schemeClr val="accent3"/>
          </a:solidFill>
          <a:ln w="19050">
            <a:solidFill>
              <a:schemeClr val="lt1"/>
            </a:solidFill>
          </a:ln>
          <a:effectLst/>
        </c:spPr>
      </c:pivotFmt>
      <c:pivotFmt>
        <c:idx val="40"/>
        <c:spPr>
          <a:solidFill>
            <a:schemeClr val="accent5"/>
          </a:solidFill>
          <a:ln w="19050">
            <a:solidFill>
              <a:schemeClr val="lt1"/>
            </a:solidFill>
          </a:ln>
          <a:effectLst/>
        </c:spPr>
      </c:pivotFmt>
      <c:pivotFmt>
        <c:idx val="41"/>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2"/>
        <c:spPr>
          <a:solidFill>
            <a:schemeClr val="accent5"/>
          </a:solidFill>
          <a:ln w="19050">
            <a:solidFill>
              <a:schemeClr val="lt1"/>
            </a:solidFill>
          </a:ln>
          <a:effectLst/>
        </c:spPr>
      </c:pivotFmt>
      <c:pivotFmt>
        <c:idx val="43"/>
        <c:spPr>
          <a:solidFill>
            <a:schemeClr val="accent3"/>
          </a:solidFill>
          <a:ln w="19050">
            <a:solidFill>
              <a:schemeClr val="lt1"/>
            </a:solidFill>
          </a:ln>
          <a:effectLst/>
        </c:spPr>
      </c:pivotFmt>
      <c:pivotFmt>
        <c:idx val="44"/>
        <c:spPr>
          <a:solidFill>
            <a:schemeClr val="accent4"/>
          </a:solidFill>
          <a:ln w="19050">
            <a:solidFill>
              <a:schemeClr val="lt1"/>
            </a:solidFill>
          </a:ln>
          <a:effectLst/>
        </c:spPr>
      </c:pivotFmt>
      <c:pivotFmt>
        <c:idx val="45"/>
        <c:spPr>
          <a:solidFill>
            <a:schemeClr val="accent2"/>
          </a:solidFill>
          <a:ln w="19050">
            <a:solidFill>
              <a:schemeClr val="lt1"/>
            </a:solidFill>
          </a:ln>
          <a:effectLst/>
        </c:spPr>
      </c:pivotFmt>
      <c:pivotFmt>
        <c:idx val="46"/>
        <c:spPr>
          <a:solidFill>
            <a:schemeClr val="accent6"/>
          </a:solidFill>
          <a:ln w="19050">
            <a:solidFill>
              <a:schemeClr val="lt1"/>
            </a:solidFill>
          </a:ln>
          <a:effectLst/>
        </c:spPr>
      </c:pivotFmt>
      <c:pivotFmt>
        <c:idx val="47"/>
        <c:spPr>
          <a:solidFill>
            <a:schemeClr val="accent1"/>
          </a:solidFill>
          <a:ln w="19050">
            <a:solidFill>
              <a:schemeClr val="lt1"/>
            </a:solidFill>
          </a:ln>
          <a:effectLst/>
        </c:spPr>
      </c:pivotFmt>
    </c:pivotFmts>
    <c:plotArea>
      <c:layout/>
      <c:barChart>
        <c:barDir val="bar"/>
        <c:grouping val="clustered"/>
        <c:varyColors val="0"/>
        <c:ser>
          <c:idx val="0"/>
          <c:order val="0"/>
          <c:tx>
            <c:strRef>
              <c:f>'Professional Growth'!$D$6</c:f>
              <c:strCache>
                <c:ptCount val="1"/>
                <c:pt idx="0">
                  <c:v>Total</c:v>
                </c:pt>
              </c:strCache>
            </c:strRef>
          </c:tx>
          <c:spPr>
            <a:solidFill>
              <a:schemeClr val="accent1"/>
            </a:solidFill>
            <a:ln w="19050">
              <a:solidFill>
                <a:schemeClr val="lt1"/>
              </a:solidFill>
            </a:ln>
            <a:effectLst/>
          </c:spPr>
          <c:invertIfNegative val="0"/>
          <c:dPt>
            <c:idx val="0"/>
            <c:invertIfNegative val="0"/>
            <c:bubble3D val="0"/>
            <c:spPr>
              <a:solidFill>
                <a:schemeClr val="accent5"/>
              </a:solidFill>
              <a:ln w="19050">
                <a:solidFill>
                  <a:schemeClr val="lt1"/>
                </a:solidFill>
              </a:ln>
              <a:effectLst/>
            </c:spPr>
            <c:extLst>
              <c:ext xmlns:c16="http://schemas.microsoft.com/office/drawing/2014/chart" uri="{C3380CC4-5D6E-409C-BE32-E72D297353CC}">
                <c16:uniqueId val="{00000001-7887-4BBD-B1C0-01BBA6806525}"/>
              </c:ext>
            </c:extLst>
          </c:dPt>
          <c:dPt>
            <c:idx val="1"/>
            <c:invertIfNegative val="0"/>
            <c:bubble3D val="0"/>
            <c:spPr>
              <a:solidFill>
                <a:schemeClr val="accent3"/>
              </a:solidFill>
              <a:ln w="19050">
                <a:solidFill>
                  <a:schemeClr val="lt1"/>
                </a:solidFill>
              </a:ln>
              <a:effectLst/>
            </c:spPr>
            <c:extLst>
              <c:ext xmlns:c16="http://schemas.microsoft.com/office/drawing/2014/chart" uri="{C3380CC4-5D6E-409C-BE32-E72D297353CC}">
                <c16:uniqueId val="{00000003-7887-4BBD-B1C0-01BBA6806525}"/>
              </c:ext>
            </c:extLst>
          </c:dPt>
          <c:dPt>
            <c:idx val="2"/>
            <c:invertIfNegative val="0"/>
            <c:bubble3D val="0"/>
            <c:spPr>
              <a:solidFill>
                <a:schemeClr val="accent4"/>
              </a:solidFill>
              <a:ln w="19050">
                <a:solidFill>
                  <a:schemeClr val="lt1"/>
                </a:solidFill>
              </a:ln>
              <a:effectLst/>
            </c:spPr>
            <c:extLst>
              <c:ext xmlns:c16="http://schemas.microsoft.com/office/drawing/2014/chart" uri="{C3380CC4-5D6E-409C-BE32-E72D297353CC}">
                <c16:uniqueId val="{00000005-7887-4BBD-B1C0-01BBA6806525}"/>
              </c:ext>
            </c:extLst>
          </c:dPt>
          <c:dPt>
            <c:idx val="3"/>
            <c:invertIfNegative val="0"/>
            <c:bubble3D val="0"/>
            <c:spPr>
              <a:solidFill>
                <a:schemeClr val="accent2"/>
              </a:solidFill>
              <a:ln w="19050">
                <a:solidFill>
                  <a:schemeClr val="lt1"/>
                </a:solidFill>
              </a:ln>
              <a:effectLst/>
            </c:spPr>
            <c:extLst>
              <c:ext xmlns:c16="http://schemas.microsoft.com/office/drawing/2014/chart" uri="{C3380CC4-5D6E-409C-BE32-E72D297353CC}">
                <c16:uniqueId val="{00000007-7887-4BBD-B1C0-01BBA6806525}"/>
              </c:ext>
            </c:extLst>
          </c:dPt>
          <c:dPt>
            <c:idx val="4"/>
            <c:invertIfNegative val="0"/>
            <c:bubble3D val="0"/>
            <c:spPr>
              <a:solidFill>
                <a:schemeClr val="accent6"/>
              </a:solidFill>
              <a:ln w="19050">
                <a:solidFill>
                  <a:schemeClr val="lt1"/>
                </a:solidFill>
              </a:ln>
              <a:effectLst/>
            </c:spPr>
            <c:extLst>
              <c:ext xmlns:c16="http://schemas.microsoft.com/office/drawing/2014/chart" uri="{C3380CC4-5D6E-409C-BE32-E72D297353CC}">
                <c16:uniqueId val="{00000009-7887-4BBD-B1C0-01BBA6806525}"/>
              </c:ext>
            </c:extLst>
          </c:dPt>
          <c:dPt>
            <c:idx val="5"/>
            <c:invertIfNegative val="0"/>
            <c:bubble3D val="0"/>
            <c:spPr>
              <a:solidFill>
                <a:schemeClr val="accent1"/>
              </a:solidFill>
              <a:ln w="19050">
                <a:solidFill>
                  <a:schemeClr val="lt1"/>
                </a:solidFill>
              </a:ln>
              <a:effectLst/>
            </c:spPr>
            <c:extLst>
              <c:ext xmlns:c16="http://schemas.microsoft.com/office/drawing/2014/chart" uri="{C3380CC4-5D6E-409C-BE32-E72D297353CC}">
                <c16:uniqueId val="{00000011-6399-4A40-99E6-A636E178F229}"/>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'Professional Growth'!$C$7:$C$12</c:f>
              <c:strCache>
                <c:ptCount val="6"/>
                <c:pt idx="0">
                  <c:v>5</c:v>
                </c:pt>
                <c:pt idx="1">
                  <c:v>4</c:v>
                </c:pt>
                <c:pt idx="2">
                  <c:v>3</c:v>
                </c:pt>
                <c:pt idx="3">
                  <c:v>2</c:v>
                </c:pt>
                <c:pt idx="4">
                  <c:v>1</c:v>
                </c:pt>
                <c:pt idx="5">
                  <c:v>0</c:v>
                </c:pt>
              </c:strCache>
            </c:strRef>
          </c:cat>
          <c:val>
            <c:numRef>
              <c:f>'Professional Growth'!$D$7:$D$12</c:f>
              <c:numCache>
                <c:formatCode>0%</c:formatCode>
                <c:ptCount val="6"/>
                <c:pt idx="0">
                  <c:v>0.33500000000000002</c:v>
                </c:pt>
                <c:pt idx="1">
                  <c:v>0.42</c:v>
                </c:pt>
                <c:pt idx="2">
                  <c:v>0.09</c:v>
                </c:pt>
                <c:pt idx="3">
                  <c:v>0.11</c:v>
                </c:pt>
                <c:pt idx="4">
                  <c:v>4.4999999999999998E-2</c:v>
                </c:pt>
                <c:pt idx="5">
                  <c:v>0</c:v>
                </c:pt>
              </c:numCache>
            </c:numRef>
          </c:val>
          <c:extLst>
            <c:ext xmlns:c16="http://schemas.microsoft.com/office/drawing/2014/chart" uri="{C3380CC4-5D6E-409C-BE32-E72D297353CC}">
              <c16:uniqueId val="{0000000A-5FE8-44E9-B5D9-01A7B75C0B4B}"/>
            </c:ext>
          </c:extLst>
        </c:ser>
        <c:dLbls>
          <c:showLegendKey val="0"/>
          <c:showVal val="0"/>
          <c:showCatName val="0"/>
          <c:showSerName val="0"/>
          <c:showPercent val="0"/>
          <c:showBubbleSize val="0"/>
        </c:dLbls>
        <c:gapWidth val="100"/>
        <c:axId val="995021264"/>
        <c:axId val="995024504"/>
      </c:barChart>
      <c:valAx>
        <c:axId val="995024504"/>
        <c:scaling>
          <c:orientation val="minMax"/>
        </c:scaling>
        <c:delete val="1"/>
        <c:axPos val="t"/>
        <c:majorGridlines>
          <c:spPr>
            <a:ln w="9525" cap="flat" cmpd="sng" algn="ctr">
              <a:solidFill>
                <a:schemeClr val="tx1">
                  <a:lumMod val="15000"/>
                  <a:lumOff val="85000"/>
                </a:schemeClr>
              </a:solidFill>
              <a:round/>
            </a:ln>
            <a:effectLst/>
          </c:spPr>
        </c:majorGridlines>
        <c:numFmt formatCode="0%" sourceLinked="1"/>
        <c:majorTickMark val="out"/>
        <c:minorTickMark val="none"/>
        <c:tickLblPos val="nextTo"/>
        <c:crossAx val="995021264"/>
        <c:crosses val="autoZero"/>
        <c:crossBetween val="between"/>
      </c:valAx>
      <c:catAx>
        <c:axId val="995021264"/>
        <c:scaling>
          <c:orientation val="maxMin"/>
        </c:scaling>
        <c:delete val="1"/>
        <c:axPos val="l"/>
        <c:numFmt formatCode="General" sourceLinked="1"/>
        <c:majorTickMark val="out"/>
        <c:minorTickMark val="none"/>
        <c:tickLblPos val="nextTo"/>
        <c:crossAx val="995024504"/>
        <c:crosses val="autoZero"/>
        <c:auto val="1"/>
        <c:lblAlgn val="ctr"/>
        <c:lblOffset val="100"/>
        <c:noMultiLvlLbl val="0"/>
      </c:catAx>
      <c:spPr>
        <a:noFill/>
        <a:ln>
          <a:noFill/>
        </a:ln>
        <a:effectLst/>
      </c:spPr>
    </c:plotArea>
    <c:plotVisOnly val="1"/>
    <c:dispBlanksAs val="gap"/>
    <c:showDLblsOverMax val="0"/>
    <c:extLst/>
  </c:chart>
  <c:spPr>
    <a:solidFill>
      <a:schemeClr val="accent1">
        <a:lumMod val="20000"/>
        <a:lumOff val="80000"/>
      </a:schemeClr>
    </a:solidFill>
    <a:ln w="19050" cap="flat" cmpd="sng" algn="ctr">
      <a:solidFill>
        <a:schemeClr val="accent5"/>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Lst>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[EXCEL-ISEF-EAB-Faculty-Morale-Diagnostic-Survey-Analysis-Tool.xlsx]Professional Growth!PivotTable17</c:name>
    <c:fmtId val="18"/>
  </c:pivotSource>
  <c:chart>
    <c:autoTitleDeleted val="1"/>
    <c:pivotFmts>
      <c:pivotFmt>
        <c:idx val="0"/>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w="19050">
            <a:solidFill>
              <a:schemeClr val="lt1"/>
            </a:solidFill>
          </a:ln>
          <a:effectLst/>
        </c:spPr>
      </c:pivotFmt>
      <c:pivotFmt>
        <c:idx val="3"/>
        <c:spPr>
          <a:solidFill>
            <a:schemeClr val="accent1"/>
          </a:solidFill>
          <a:ln w="19050">
            <a:solidFill>
              <a:schemeClr val="lt1"/>
            </a:solidFill>
          </a:ln>
          <a:effectLst/>
        </c:spPr>
      </c:pivotFmt>
      <c:pivotFmt>
        <c:idx val="4"/>
        <c:spPr>
          <a:solidFill>
            <a:schemeClr val="accent1"/>
          </a:solidFill>
          <a:ln w="19050">
            <a:solidFill>
              <a:schemeClr val="lt1"/>
            </a:solidFill>
          </a:ln>
          <a:effectLst/>
        </c:spPr>
      </c:pivotFmt>
      <c:pivotFmt>
        <c:idx val="5"/>
        <c:spPr>
          <a:solidFill>
            <a:schemeClr val="accent1"/>
          </a:solidFill>
          <a:ln w="19050">
            <a:solidFill>
              <a:schemeClr val="lt1"/>
            </a:solidFill>
          </a:ln>
          <a:effectLst/>
        </c:spPr>
      </c:pivotFmt>
      <c:pivotFmt>
        <c:idx val="6"/>
        <c:spPr>
          <a:solidFill>
            <a:schemeClr val="accent1"/>
          </a:solidFill>
          <a:ln w="19050">
            <a:solidFill>
              <a:schemeClr val="lt1"/>
            </a:solidFill>
          </a:ln>
          <a:effectLst/>
        </c:spPr>
      </c:pivotFmt>
      <c:pivotFmt>
        <c:idx val="7"/>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1"/>
          </a:solidFill>
          <a:ln w="19050">
            <a:solidFill>
              <a:schemeClr val="lt1"/>
            </a:solidFill>
          </a:ln>
          <a:effectLst/>
        </c:spPr>
      </c:pivotFmt>
      <c:pivotFmt>
        <c:idx val="9"/>
        <c:spPr>
          <a:solidFill>
            <a:schemeClr val="accent1"/>
          </a:solidFill>
          <a:ln w="19050">
            <a:solidFill>
              <a:schemeClr val="lt1"/>
            </a:solidFill>
          </a:ln>
          <a:effectLst/>
        </c:spPr>
      </c:pivotFmt>
      <c:pivotFmt>
        <c:idx val="10"/>
        <c:spPr>
          <a:solidFill>
            <a:schemeClr val="accent1"/>
          </a:solidFill>
          <a:ln w="19050">
            <a:solidFill>
              <a:schemeClr val="lt1"/>
            </a:solidFill>
          </a:ln>
          <a:effectLst/>
        </c:spPr>
      </c:pivotFmt>
      <c:pivotFmt>
        <c:idx val="11"/>
        <c:spPr>
          <a:solidFill>
            <a:schemeClr val="accent1"/>
          </a:solidFill>
          <a:ln w="19050">
            <a:solidFill>
              <a:schemeClr val="lt1"/>
            </a:solidFill>
          </a:ln>
          <a:effectLst/>
        </c:spPr>
      </c:pivotFmt>
      <c:pivotFmt>
        <c:idx val="12"/>
        <c:spPr>
          <a:solidFill>
            <a:schemeClr val="accent1"/>
          </a:solidFill>
          <a:ln w="19050">
            <a:solidFill>
              <a:schemeClr val="lt1"/>
            </a:solidFill>
          </a:ln>
          <a:effectLst/>
        </c:spPr>
      </c:pivotFmt>
      <c:pivotFmt>
        <c:idx val="13"/>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4"/>
        <c:spPr>
          <a:solidFill>
            <a:schemeClr val="accent1"/>
          </a:solidFill>
          <a:ln w="19050">
            <a:solidFill>
              <a:schemeClr val="lt1"/>
            </a:solidFill>
          </a:ln>
          <a:effectLst/>
        </c:spPr>
      </c:pivotFmt>
      <c:pivotFmt>
        <c:idx val="15"/>
        <c:spPr>
          <a:solidFill>
            <a:schemeClr val="accent2"/>
          </a:solidFill>
          <a:ln w="19050">
            <a:solidFill>
              <a:schemeClr val="lt1"/>
            </a:solidFill>
          </a:ln>
          <a:effectLst/>
        </c:spPr>
      </c:pivotFmt>
      <c:pivotFmt>
        <c:idx val="16"/>
        <c:spPr>
          <a:solidFill>
            <a:schemeClr val="accent3"/>
          </a:solidFill>
          <a:ln w="19050">
            <a:solidFill>
              <a:schemeClr val="lt1"/>
            </a:solidFill>
          </a:ln>
          <a:effectLst/>
        </c:spPr>
      </c:pivotFmt>
      <c:pivotFmt>
        <c:idx val="17"/>
        <c:spPr>
          <a:solidFill>
            <a:schemeClr val="accent4"/>
          </a:solidFill>
          <a:ln w="19050">
            <a:solidFill>
              <a:schemeClr val="lt1"/>
            </a:solidFill>
          </a:ln>
          <a:effectLst/>
        </c:spPr>
      </c:pivotFmt>
      <c:pivotFmt>
        <c:idx val="18"/>
        <c:spPr>
          <a:solidFill>
            <a:schemeClr val="accent5"/>
          </a:solidFill>
          <a:ln w="19050">
            <a:solidFill>
              <a:schemeClr val="lt1"/>
            </a:solidFill>
          </a:ln>
          <a:effectLst/>
        </c:spPr>
      </c:pivotFmt>
      <c:pivotFmt>
        <c:idx val="19"/>
        <c:spPr>
          <a:solidFill>
            <a:schemeClr val="accent1"/>
          </a:solidFill>
          <a:ln w="19050">
            <a:solidFill>
              <a:schemeClr val="lt1"/>
            </a:solidFill>
          </a:ln>
          <a:effectLst/>
        </c:spPr>
      </c:pivotFmt>
      <c:pivotFmt>
        <c:idx val="20"/>
        <c:spPr>
          <a:solidFill>
            <a:schemeClr val="accent1"/>
          </a:solidFill>
          <a:ln w="19050">
            <a:solidFill>
              <a:schemeClr val="lt1"/>
            </a:solidFill>
          </a:ln>
          <a:effectLst/>
        </c:spPr>
      </c:pivotFmt>
      <c:pivotFmt>
        <c:idx val="21"/>
        <c:spPr>
          <a:solidFill>
            <a:schemeClr val="accent1"/>
          </a:solidFill>
          <a:ln w="19050">
            <a:solidFill>
              <a:schemeClr val="lt1"/>
            </a:solidFill>
          </a:ln>
          <a:effectLst/>
        </c:spPr>
      </c:pivotFmt>
      <c:pivotFmt>
        <c:idx val="22"/>
        <c:spPr>
          <a:solidFill>
            <a:schemeClr val="accent1"/>
          </a:solidFill>
          <a:ln w="19050">
            <a:solidFill>
              <a:schemeClr val="lt1"/>
            </a:solidFill>
          </a:ln>
          <a:effectLst/>
        </c:spPr>
      </c:pivotFmt>
      <c:pivotFmt>
        <c:idx val="23"/>
        <c:spPr>
          <a:solidFill>
            <a:schemeClr val="accent1"/>
          </a:solidFill>
          <a:ln w="19050">
            <a:solidFill>
              <a:schemeClr val="lt1"/>
            </a:solidFill>
          </a:ln>
          <a:effectLst/>
        </c:spPr>
      </c:pivotFmt>
      <c:pivotFmt>
        <c:idx val="24"/>
        <c:spPr>
          <a:solidFill>
            <a:schemeClr val="accent1"/>
          </a:solidFill>
          <a:ln w="19050">
            <a:solidFill>
              <a:schemeClr val="lt1"/>
            </a:solidFill>
          </a:ln>
          <a:effectLst/>
        </c:spPr>
      </c:pivotFmt>
      <c:pivotFmt>
        <c:idx val="25"/>
        <c:spPr>
          <a:solidFill>
            <a:schemeClr val="accent4"/>
          </a:solidFill>
          <a:ln w="19050">
            <a:solidFill>
              <a:schemeClr val="lt1"/>
            </a:solidFill>
          </a:ln>
          <a:effectLst/>
        </c:spPr>
      </c:pivotFmt>
      <c:pivotFmt>
        <c:idx val="26"/>
        <c:spPr>
          <a:solidFill>
            <a:schemeClr val="accent3"/>
          </a:solidFill>
          <a:ln w="19050">
            <a:solidFill>
              <a:schemeClr val="lt1"/>
            </a:solidFill>
          </a:ln>
          <a:effectLst/>
        </c:spPr>
      </c:pivotFmt>
      <c:pivotFmt>
        <c:idx val="27"/>
        <c:spPr>
          <a:solidFill>
            <a:schemeClr val="accent6"/>
          </a:solidFill>
          <a:ln w="19050">
            <a:solidFill>
              <a:schemeClr val="lt1"/>
            </a:solidFill>
          </a:ln>
          <a:effectLst/>
        </c:spPr>
      </c:pivotFmt>
      <c:pivotFmt>
        <c:idx val="28"/>
        <c:spPr>
          <a:solidFill>
            <a:schemeClr val="accent5"/>
          </a:solidFill>
          <a:ln w="19050">
            <a:solidFill>
              <a:schemeClr val="lt1"/>
            </a:solidFill>
          </a:ln>
          <a:effectLst/>
        </c:spPr>
      </c:pivotFmt>
      <c:pivotFmt>
        <c:idx val="29"/>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0"/>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1"/>
        <c:spPr>
          <a:solidFill>
            <a:schemeClr val="accent1"/>
          </a:solidFill>
          <a:ln w="19050">
            <a:solidFill>
              <a:schemeClr val="lt1"/>
            </a:solidFill>
          </a:ln>
          <a:effectLst/>
        </c:spPr>
        <c:marker>
          <c:symbol val="none"/>
        </c:marker>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32"/>
        <c:spPr>
          <a:solidFill>
            <a:schemeClr val="accent1"/>
          </a:solidFill>
          <a:ln w="19050">
            <a:solidFill>
              <a:schemeClr val="lt1"/>
            </a:solidFill>
          </a:ln>
          <a:effectLst/>
        </c:spPr>
        <c:marker>
          <c:symbol val="none"/>
        </c:marker>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33"/>
        <c:spPr>
          <a:solidFill>
            <a:schemeClr val="accent1"/>
          </a:solidFill>
          <a:ln w="19050">
            <a:solidFill>
              <a:schemeClr val="lt1"/>
            </a:solidFill>
          </a:ln>
          <a:effectLst/>
        </c:spPr>
        <c:marker>
          <c:symbol val="none"/>
        </c:marker>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34"/>
        <c:spPr>
          <a:solidFill>
            <a:schemeClr val="accent1"/>
          </a:solidFill>
          <a:ln w="19050">
            <a:solidFill>
              <a:schemeClr val="lt1"/>
            </a:solidFill>
          </a:ln>
          <a:effectLst/>
        </c:spPr>
        <c:marker>
          <c:symbol val="none"/>
        </c:marker>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35"/>
        <c:spPr>
          <a:solidFill>
            <a:schemeClr val="accent1"/>
          </a:solidFill>
          <a:ln w="19050">
            <a:solidFill>
              <a:schemeClr val="lt1"/>
            </a:solidFill>
          </a:ln>
          <a:effectLst/>
        </c:spPr>
      </c:pivotFmt>
      <c:pivotFmt>
        <c:idx val="36"/>
        <c:spPr>
          <a:solidFill>
            <a:schemeClr val="accent6"/>
          </a:solidFill>
          <a:ln w="19050">
            <a:solidFill>
              <a:schemeClr val="lt1"/>
            </a:solidFill>
          </a:ln>
          <a:effectLst/>
        </c:spPr>
      </c:pivotFmt>
      <c:pivotFmt>
        <c:idx val="37"/>
        <c:spPr>
          <a:solidFill>
            <a:schemeClr val="accent2"/>
          </a:solidFill>
          <a:ln w="19050">
            <a:solidFill>
              <a:schemeClr val="lt1"/>
            </a:solidFill>
          </a:ln>
          <a:effectLst/>
        </c:spPr>
      </c:pivotFmt>
      <c:pivotFmt>
        <c:idx val="38"/>
        <c:spPr>
          <a:solidFill>
            <a:schemeClr val="accent4"/>
          </a:solidFill>
          <a:ln w="19050">
            <a:solidFill>
              <a:schemeClr val="lt1"/>
            </a:solidFill>
          </a:ln>
          <a:effectLst/>
        </c:spPr>
      </c:pivotFmt>
      <c:pivotFmt>
        <c:idx val="39"/>
        <c:spPr>
          <a:solidFill>
            <a:schemeClr val="accent3"/>
          </a:solidFill>
          <a:ln w="19050">
            <a:solidFill>
              <a:schemeClr val="lt1"/>
            </a:solidFill>
          </a:ln>
          <a:effectLst/>
        </c:spPr>
      </c:pivotFmt>
      <c:pivotFmt>
        <c:idx val="40"/>
        <c:spPr>
          <a:solidFill>
            <a:schemeClr val="accent5"/>
          </a:solidFill>
          <a:ln w="19050">
            <a:solidFill>
              <a:schemeClr val="lt1"/>
            </a:solidFill>
          </a:ln>
          <a:effectLst/>
        </c:spPr>
      </c:pivotFmt>
      <c:pivotFmt>
        <c:idx val="41"/>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2"/>
        <c:spPr>
          <a:solidFill>
            <a:schemeClr val="accent5"/>
          </a:solidFill>
          <a:ln w="19050">
            <a:solidFill>
              <a:schemeClr val="lt1"/>
            </a:solidFill>
          </a:ln>
          <a:effectLst/>
        </c:spPr>
      </c:pivotFmt>
      <c:pivotFmt>
        <c:idx val="43"/>
        <c:spPr>
          <a:solidFill>
            <a:schemeClr val="accent3"/>
          </a:solidFill>
          <a:ln w="19050">
            <a:solidFill>
              <a:schemeClr val="lt1"/>
            </a:solidFill>
          </a:ln>
          <a:effectLst/>
        </c:spPr>
      </c:pivotFmt>
      <c:pivotFmt>
        <c:idx val="44"/>
        <c:spPr>
          <a:solidFill>
            <a:schemeClr val="accent4"/>
          </a:solidFill>
          <a:ln w="19050">
            <a:solidFill>
              <a:schemeClr val="lt1"/>
            </a:solidFill>
          </a:ln>
          <a:effectLst/>
        </c:spPr>
      </c:pivotFmt>
      <c:pivotFmt>
        <c:idx val="45"/>
        <c:spPr>
          <a:solidFill>
            <a:schemeClr val="accent2"/>
          </a:solidFill>
          <a:ln w="19050">
            <a:solidFill>
              <a:schemeClr val="lt1"/>
            </a:solidFill>
          </a:ln>
          <a:effectLst/>
        </c:spPr>
      </c:pivotFmt>
      <c:pivotFmt>
        <c:idx val="46"/>
        <c:spPr>
          <a:solidFill>
            <a:schemeClr val="accent6"/>
          </a:solidFill>
          <a:ln w="19050">
            <a:solidFill>
              <a:schemeClr val="lt1"/>
            </a:solidFill>
          </a:ln>
          <a:effectLst/>
        </c:spPr>
      </c:pivotFmt>
    </c:pivotFmts>
    <c:plotArea>
      <c:layout/>
      <c:barChart>
        <c:barDir val="bar"/>
        <c:grouping val="clustered"/>
        <c:varyColors val="0"/>
        <c:ser>
          <c:idx val="0"/>
          <c:order val="0"/>
          <c:tx>
            <c:strRef>
              <c:f>'Professional Growth'!$D$18</c:f>
              <c:strCache>
                <c:ptCount val="1"/>
                <c:pt idx="0">
                  <c:v>Total</c:v>
                </c:pt>
              </c:strCache>
            </c:strRef>
          </c:tx>
          <c:spPr>
            <a:solidFill>
              <a:schemeClr val="accent1"/>
            </a:solidFill>
            <a:ln w="19050">
              <a:solidFill>
                <a:schemeClr val="lt1"/>
              </a:solidFill>
            </a:ln>
            <a:effectLst/>
          </c:spPr>
          <c:invertIfNegative val="0"/>
          <c:dPt>
            <c:idx val="0"/>
            <c:invertIfNegative val="0"/>
            <c:bubble3D val="0"/>
            <c:spPr>
              <a:solidFill>
                <a:schemeClr val="accent5"/>
              </a:solidFill>
              <a:ln w="19050">
                <a:solidFill>
                  <a:schemeClr val="lt1"/>
                </a:solidFill>
              </a:ln>
              <a:effectLst/>
            </c:spPr>
            <c:extLst>
              <c:ext xmlns:c16="http://schemas.microsoft.com/office/drawing/2014/chart" uri="{C3380CC4-5D6E-409C-BE32-E72D297353CC}">
                <c16:uniqueId val="{00000001-7887-4BBD-B1C0-01BBA6806525}"/>
              </c:ext>
            </c:extLst>
          </c:dPt>
          <c:dPt>
            <c:idx val="1"/>
            <c:invertIfNegative val="0"/>
            <c:bubble3D val="0"/>
            <c:spPr>
              <a:solidFill>
                <a:schemeClr val="accent3"/>
              </a:solidFill>
              <a:ln w="19050">
                <a:solidFill>
                  <a:schemeClr val="lt1"/>
                </a:solidFill>
              </a:ln>
              <a:effectLst/>
            </c:spPr>
            <c:extLst>
              <c:ext xmlns:c16="http://schemas.microsoft.com/office/drawing/2014/chart" uri="{C3380CC4-5D6E-409C-BE32-E72D297353CC}">
                <c16:uniqueId val="{00000003-7887-4BBD-B1C0-01BBA6806525}"/>
              </c:ext>
            </c:extLst>
          </c:dPt>
          <c:dPt>
            <c:idx val="2"/>
            <c:invertIfNegative val="0"/>
            <c:bubble3D val="0"/>
            <c:spPr>
              <a:solidFill>
                <a:schemeClr val="accent4"/>
              </a:solidFill>
              <a:ln w="19050">
                <a:solidFill>
                  <a:schemeClr val="lt1"/>
                </a:solidFill>
              </a:ln>
              <a:effectLst/>
            </c:spPr>
            <c:extLst>
              <c:ext xmlns:c16="http://schemas.microsoft.com/office/drawing/2014/chart" uri="{C3380CC4-5D6E-409C-BE32-E72D297353CC}">
                <c16:uniqueId val="{00000005-7887-4BBD-B1C0-01BBA6806525}"/>
              </c:ext>
            </c:extLst>
          </c:dPt>
          <c:dPt>
            <c:idx val="3"/>
            <c:invertIfNegative val="0"/>
            <c:bubble3D val="0"/>
            <c:spPr>
              <a:solidFill>
                <a:schemeClr val="accent2"/>
              </a:solidFill>
              <a:ln w="19050">
                <a:solidFill>
                  <a:schemeClr val="lt1"/>
                </a:solidFill>
              </a:ln>
              <a:effectLst/>
            </c:spPr>
            <c:extLst>
              <c:ext xmlns:c16="http://schemas.microsoft.com/office/drawing/2014/chart" uri="{C3380CC4-5D6E-409C-BE32-E72D297353CC}">
                <c16:uniqueId val="{00000007-7887-4BBD-B1C0-01BBA6806525}"/>
              </c:ext>
            </c:extLst>
          </c:dPt>
          <c:dPt>
            <c:idx val="4"/>
            <c:invertIfNegative val="0"/>
            <c:bubble3D val="0"/>
            <c:spPr>
              <a:solidFill>
                <a:schemeClr val="accent6"/>
              </a:solidFill>
              <a:ln w="19050">
                <a:solidFill>
                  <a:schemeClr val="lt1"/>
                </a:solidFill>
              </a:ln>
              <a:effectLst/>
            </c:spPr>
            <c:extLst>
              <c:ext xmlns:c16="http://schemas.microsoft.com/office/drawing/2014/chart" uri="{C3380CC4-5D6E-409C-BE32-E72D297353CC}">
                <c16:uniqueId val="{00000009-7887-4BBD-B1C0-01BBA6806525}"/>
              </c:ext>
            </c:extLst>
          </c:dPt>
          <c:dPt>
            <c:idx val="5"/>
            <c:invertIfNegative val="0"/>
            <c:bubble3D val="0"/>
            <c:extLst>
              <c:ext xmlns:c16="http://schemas.microsoft.com/office/drawing/2014/chart" uri="{C3380CC4-5D6E-409C-BE32-E72D297353CC}">
                <c16:uniqueId val="{00000011-6399-4A40-99E6-A636E178F229}"/>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'Professional Growth'!$C$19:$C$23</c:f>
              <c:strCache>
                <c:ptCount val="5"/>
                <c:pt idx="0">
                  <c:v>5</c:v>
                </c:pt>
                <c:pt idx="1">
                  <c:v>4</c:v>
                </c:pt>
                <c:pt idx="2">
                  <c:v>3</c:v>
                </c:pt>
                <c:pt idx="3">
                  <c:v>2</c:v>
                </c:pt>
                <c:pt idx="4">
                  <c:v>1</c:v>
                </c:pt>
              </c:strCache>
            </c:strRef>
          </c:cat>
          <c:val>
            <c:numRef>
              <c:f>'Professional Growth'!$D$19:$D$23</c:f>
              <c:numCache>
                <c:formatCode>0%</c:formatCode>
                <c:ptCount val="5"/>
                <c:pt idx="0">
                  <c:v>0.105</c:v>
                </c:pt>
                <c:pt idx="1">
                  <c:v>0.33</c:v>
                </c:pt>
                <c:pt idx="2">
                  <c:v>0.32500000000000001</c:v>
                </c:pt>
                <c:pt idx="3">
                  <c:v>0.19500000000000001</c:v>
                </c:pt>
                <c:pt idx="4">
                  <c:v>4.4999999999999998E-2</c:v>
                </c:pt>
              </c:numCache>
            </c:numRef>
          </c:val>
          <c:extLst>
            <c:ext xmlns:c16="http://schemas.microsoft.com/office/drawing/2014/chart" uri="{C3380CC4-5D6E-409C-BE32-E72D297353CC}">
              <c16:uniqueId val="{0000000A-5FE8-44E9-B5D9-01A7B75C0B4B}"/>
            </c:ext>
          </c:extLst>
        </c:ser>
        <c:dLbls>
          <c:showLegendKey val="0"/>
          <c:showVal val="0"/>
          <c:showCatName val="0"/>
          <c:showSerName val="0"/>
          <c:showPercent val="0"/>
          <c:showBubbleSize val="0"/>
        </c:dLbls>
        <c:gapWidth val="100"/>
        <c:axId val="995021264"/>
        <c:axId val="995024504"/>
      </c:barChart>
      <c:valAx>
        <c:axId val="995024504"/>
        <c:scaling>
          <c:orientation val="minMax"/>
        </c:scaling>
        <c:delete val="1"/>
        <c:axPos val="t"/>
        <c:majorGridlines>
          <c:spPr>
            <a:ln w="9525" cap="flat" cmpd="sng" algn="ctr">
              <a:solidFill>
                <a:schemeClr val="tx1">
                  <a:lumMod val="15000"/>
                  <a:lumOff val="85000"/>
                </a:schemeClr>
              </a:solidFill>
              <a:round/>
            </a:ln>
            <a:effectLst/>
          </c:spPr>
        </c:majorGridlines>
        <c:numFmt formatCode="0%" sourceLinked="1"/>
        <c:majorTickMark val="out"/>
        <c:minorTickMark val="none"/>
        <c:tickLblPos val="nextTo"/>
        <c:crossAx val="995021264"/>
        <c:crosses val="autoZero"/>
        <c:crossBetween val="between"/>
      </c:valAx>
      <c:catAx>
        <c:axId val="995021264"/>
        <c:scaling>
          <c:orientation val="maxMin"/>
        </c:scaling>
        <c:delete val="1"/>
        <c:axPos val="l"/>
        <c:numFmt formatCode="General" sourceLinked="1"/>
        <c:majorTickMark val="out"/>
        <c:minorTickMark val="none"/>
        <c:tickLblPos val="nextTo"/>
        <c:crossAx val="995024504"/>
        <c:crosses val="autoZero"/>
        <c:auto val="1"/>
        <c:lblAlgn val="ctr"/>
        <c:lblOffset val="100"/>
        <c:noMultiLvlLbl val="0"/>
      </c:catAx>
      <c:spPr>
        <a:noFill/>
        <a:ln>
          <a:noFill/>
        </a:ln>
        <a:effectLst/>
      </c:spPr>
    </c:plotArea>
    <c:plotVisOnly val="1"/>
    <c:dispBlanksAs val="gap"/>
    <c:showDLblsOverMax val="0"/>
    <c:extLst/>
  </c:chart>
  <c:spPr>
    <a:solidFill>
      <a:schemeClr val="accent1">
        <a:lumMod val="20000"/>
        <a:lumOff val="80000"/>
      </a:schemeClr>
    </a:solidFill>
    <a:ln w="19050" cap="flat" cmpd="sng" algn="ctr">
      <a:solidFill>
        <a:schemeClr val="accent5"/>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image" Target="../media/image5.png"/><Relationship Id="rId4" Type="http://schemas.openxmlformats.org/officeDocument/2006/relationships/image" Target="../media/image4.png"/></Relationships>
</file>

<file path=xl/drawings/_rels/drawing4.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chart" Target="../charts/chart5.xml"/><Relationship Id="rId1" Type="http://schemas.openxmlformats.org/officeDocument/2006/relationships/chart" Target="../charts/chart4.xml"/><Relationship Id="rId6" Type="http://schemas.openxmlformats.org/officeDocument/2006/relationships/chart" Target="../charts/chart7.xml"/><Relationship Id="rId5" Type="http://schemas.openxmlformats.org/officeDocument/2006/relationships/image" Target="../media/image6.png"/><Relationship Id="rId4" Type="http://schemas.openxmlformats.org/officeDocument/2006/relationships/image" Target="../media/image4.png"/></Relationships>
</file>

<file path=xl/drawings/_rels/drawing5.xml.rels><?xml version="1.0" encoding="UTF-8" standalone="yes"?>
<Relationships xmlns="http://schemas.openxmlformats.org/package/2006/relationships"><Relationship Id="rId3" Type="http://schemas.openxmlformats.org/officeDocument/2006/relationships/chart" Target="../charts/chart10.xml"/><Relationship Id="rId2" Type="http://schemas.openxmlformats.org/officeDocument/2006/relationships/chart" Target="../charts/chart9.xml"/><Relationship Id="rId1" Type="http://schemas.openxmlformats.org/officeDocument/2006/relationships/chart" Target="../charts/chart8.xml"/><Relationship Id="rId5" Type="http://schemas.openxmlformats.org/officeDocument/2006/relationships/image" Target="../media/image7.png"/><Relationship Id="rId4" Type="http://schemas.openxmlformats.org/officeDocument/2006/relationships/image" Target="../media/image4.png"/></Relationships>
</file>

<file path=xl/drawings/_rels/drawing6.xml.rels><?xml version="1.0" encoding="UTF-8" standalone="yes"?>
<Relationships xmlns="http://schemas.openxmlformats.org/package/2006/relationships"><Relationship Id="rId3" Type="http://schemas.openxmlformats.org/officeDocument/2006/relationships/chart" Target="../charts/chart13.xml"/><Relationship Id="rId2" Type="http://schemas.openxmlformats.org/officeDocument/2006/relationships/chart" Target="../charts/chart12.xml"/><Relationship Id="rId1" Type="http://schemas.openxmlformats.org/officeDocument/2006/relationships/chart" Target="../charts/chart11.xml"/><Relationship Id="rId5" Type="http://schemas.openxmlformats.org/officeDocument/2006/relationships/image" Target="../media/image8.png"/><Relationship Id="rId4" Type="http://schemas.openxmlformats.org/officeDocument/2006/relationships/image" Target="../media/image4.png"/></Relationships>
</file>

<file path=xl/drawings/_rels/drawing7.xml.rels><?xml version="1.0" encoding="UTF-8" standalone="yes"?>
<Relationships xmlns="http://schemas.openxmlformats.org/package/2006/relationships"><Relationship Id="rId3" Type="http://schemas.openxmlformats.org/officeDocument/2006/relationships/chart" Target="../charts/chart16.xml"/><Relationship Id="rId2" Type="http://schemas.openxmlformats.org/officeDocument/2006/relationships/chart" Target="../charts/chart15.xml"/><Relationship Id="rId1" Type="http://schemas.openxmlformats.org/officeDocument/2006/relationships/chart" Target="../charts/chart14.xml"/><Relationship Id="rId5" Type="http://schemas.openxmlformats.org/officeDocument/2006/relationships/image" Target="../media/image9.png"/><Relationship Id="rId4" Type="http://schemas.openxmlformats.org/officeDocument/2006/relationships/image" Target="../media/image4.png"/></Relationships>
</file>

<file path=xl/drawings/_rels/drawing8.xml.rels><?xml version="1.0" encoding="UTF-8" standalone="yes"?>
<Relationships xmlns="http://schemas.openxmlformats.org/package/2006/relationships"><Relationship Id="rId3" Type="http://schemas.openxmlformats.org/officeDocument/2006/relationships/chart" Target="../charts/chart19.xml"/><Relationship Id="rId2" Type="http://schemas.openxmlformats.org/officeDocument/2006/relationships/chart" Target="../charts/chart18.xml"/><Relationship Id="rId1" Type="http://schemas.openxmlformats.org/officeDocument/2006/relationships/chart" Target="../charts/chart17.xml"/><Relationship Id="rId6" Type="http://schemas.openxmlformats.org/officeDocument/2006/relationships/image" Target="../media/image10.png"/><Relationship Id="rId5" Type="http://schemas.openxmlformats.org/officeDocument/2006/relationships/image" Target="../media/image4.png"/><Relationship Id="rId4" Type="http://schemas.openxmlformats.org/officeDocument/2006/relationships/chart" Target="../charts/chart20.xml"/></Relationships>
</file>

<file path=xl/drawings/_rels/drawing9.xml.rels><?xml version="1.0" encoding="UTF-8" standalone="yes"?>
<Relationships xmlns="http://schemas.openxmlformats.org/package/2006/relationships"><Relationship Id="rId3" Type="http://schemas.openxmlformats.org/officeDocument/2006/relationships/chart" Target="../charts/chart23.xml"/><Relationship Id="rId2" Type="http://schemas.openxmlformats.org/officeDocument/2006/relationships/chart" Target="../charts/chart22.xml"/><Relationship Id="rId1" Type="http://schemas.openxmlformats.org/officeDocument/2006/relationships/chart" Target="../charts/chart21.xml"/><Relationship Id="rId5" Type="http://schemas.openxmlformats.org/officeDocument/2006/relationships/image" Target="../media/image11.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0</xdr:col>
      <xdr:colOff>104775</xdr:colOff>
      <xdr:row>0</xdr:row>
      <xdr:rowOff>122291</xdr:rowOff>
    </xdr:from>
    <xdr:to>
      <xdr:col>2</xdr:col>
      <xdr:colOff>171450</xdr:colOff>
      <xdr:row>0</xdr:row>
      <xdr:rowOff>734283</xdr:rowOff>
    </xdr:to>
    <xdr:pic>
      <xdr:nvPicPr>
        <xdr:cNvPr id="2" name="Picture 1">
          <a:extLst>
            <a:ext uri="{FF2B5EF4-FFF2-40B4-BE49-F238E27FC236}">
              <a16:creationId xmlns:a16="http://schemas.microsoft.com/office/drawing/2014/main" id="{B61C7B51-8EBB-4C29-973D-66B7E149157E}"/>
            </a:ext>
          </a:extLst>
        </xdr:cNvPr>
        <xdr:cNvPicPr>
          <a:picLocks noChangeAspect="1"/>
        </xdr:cNvPicPr>
      </xdr:nvPicPr>
      <xdr:blipFill>
        <a:blip xmlns:r="http://schemas.openxmlformats.org/officeDocument/2006/relationships" r:embed="rId1"/>
        <a:stretch>
          <a:fillRect/>
        </a:stretch>
      </xdr:blipFill>
      <xdr:spPr>
        <a:xfrm>
          <a:off x="104775" y="122291"/>
          <a:ext cx="1362075" cy="611992"/>
        </a:xfrm>
        <a:prstGeom prst="rect">
          <a:avLst/>
        </a:prstGeom>
      </xdr:spPr>
    </xdr:pic>
    <xdr:clientData/>
  </xdr:twoCellAnchor>
  <xdr:oneCellAnchor>
    <xdr:from>
      <xdr:col>0</xdr:col>
      <xdr:colOff>112856</xdr:colOff>
      <xdr:row>2</xdr:row>
      <xdr:rowOff>29152</xdr:rowOff>
    </xdr:from>
    <xdr:ext cx="8214591" cy="8526029"/>
    <xdr:sp macro="" textlink="">
      <xdr:nvSpPr>
        <xdr:cNvPr id="3" name="TextBox 2">
          <a:extLst>
            <a:ext uri="{FF2B5EF4-FFF2-40B4-BE49-F238E27FC236}">
              <a16:creationId xmlns:a16="http://schemas.microsoft.com/office/drawing/2014/main" id="{6062ECBE-A123-400C-8421-9C55DD48189A}"/>
            </a:ext>
          </a:extLst>
        </xdr:cNvPr>
        <xdr:cNvSpPr txBox="1"/>
      </xdr:nvSpPr>
      <xdr:spPr bwMode="gray">
        <a:xfrm>
          <a:off x="112856" y="1057852"/>
          <a:ext cx="8214591" cy="8526029"/>
        </a:xfrm>
        <a:prstGeom prst="rect">
          <a:avLst/>
        </a:prstGeom>
        <a:noFill/>
      </xdr:spPr>
      <xdr:txBody>
        <a:bodyPr vertOverflow="clip" horzOverflow="clip" wrap="square" lIns="0" tIns="0" rIns="0" bIns="0" rtlCol="0" anchor="t">
          <a:noAutofit/>
        </a:bodyPr>
        <a:lstStyle/>
        <a:p>
          <a:pPr marL="0" marR="0" lvl="0" indent="0" defTabSz="914400" eaLnBrk="1" fontAlgn="auto" latinLnBrk="0" hangingPunct="1">
            <a:lnSpc>
              <a:spcPct val="100000"/>
            </a:lnSpc>
            <a:spcBef>
              <a:spcPts val="500"/>
            </a:spcBef>
            <a:spcAft>
              <a:spcPts val="0"/>
            </a:spcAft>
            <a:buClrTx/>
            <a:buSzTx/>
            <a:buFontTx/>
            <a:buNone/>
            <a:tabLst/>
            <a:defRPr/>
          </a:pPr>
          <a:endParaRPr kumimoji="0" lang="en-US" sz="1000" b="0" i="0" u="none" strike="noStrike" kern="0" cap="none" spc="0" normalizeH="0" baseline="0" noProof="0" dirty="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500"/>
            </a:spcBef>
            <a:spcAft>
              <a:spcPts val="0"/>
            </a:spcAft>
            <a:buClrTx/>
            <a:buSzTx/>
            <a:buFontTx/>
            <a:buNone/>
            <a:tabLst/>
            <a:defRPr/>
          </a:pPr>
          <a:r>
            <a:rPr kumimoji="0" lang="en-US" sz="1000" b="1" i="0" u="none" strike="noStrike" kern="0" cap="none" spc="0" normalizeH="0" baseline="0" noProof="0" dirty="0">
              <a:ln>
                <a:noFill/>
              </a:ln>
              <a:solidFill>
                <a:sysClr val="windowText" lastClr="000000"/>
              </a:solidFill>
              <a:effectLst/>
              <a:uLnTx/>
              <a:uFillTx/>
              <a:latin typeface="+mn-lt"/>
              <a:ea typeface="+mn-ea"/>
              <a:cs typeface="+mn-cs"/>
            </a:rPr>
            <a:t>Follow the instructions below to use the template: </a:t>
          </a:r>
        </a:p>
        <a:p>
          <a:pPr marL="0" marR="0" lvl="0" indent="0" defTabSz="914400" eaLnBrk="1" fontAlgn="auto" latinLnBrk="0" hangingPunct="1">
            <a:lnSpc>
              <a:spcPct val="100000"/>
            </a:lnSpc>
            <a:spcBef>
              <a:spcPts val="500"/>
            </a:spcBef>
            <a:spcAft>
              <a:spcPts val="0"/>
            </a:spcAft>
            <a:buClrTx/>
            <a:buSzTx/>
            <a:buFontTx/>
            <a:buNone/>
            <a:tabLst/>
            <a:defRPr/>
          </a:pPr>
          <a:endParaRPr kumimoji="0" lang="en-US" sz="1000" b="0" i="0" u="none" strike="noStrike" kern="0" cap="none" spc="0" normalizeH="0" baseline="0" noProof="0" dirty="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1200"/>
            </a:spcBef>
            <a:spcAft>
              <a:spcPts val="0"/>
            </a:spcAft>
            <a:buClrTx/>
            <a:buSzTx/>
            <a:buFontTx/>
            <a:buNone/>
            <a:tabLst/>
            <a:defRPr/>
          </a:pPr>
          <a:r>
            <a:rPr kumimoji="0" lang="en-US" sz="1000" b="0" i="0" u="none" strike="noStrike" kern="0" cap="none" spc="0" normalizeH="0" baseline="0" noProof="0" dirty="0">
              <a:ln>
                <a:noFill/>
              </a:ln>
              <a:solidFill>
                <a:sysClr val="windowText" lastClr="000000"/>
              </a:solidFill>
              <a:effectLst/>
              <a:uLnTx/>
              <a:uFillTx/>
              <a:latin typeface="+mn-lt"/>
              <a:ea typeface="+mn-ea"/>
              <a:cs typeface="+mn-cs"/>
            </a:rPr>
            <a:t>1. First, in the tab labeled "Key," fill out the "School Info" table.</a:t>
          </a:r>
        </a:p>
        <a:p>
          <a:pPr marL="0" marR="0" lvl="0" indent="0" defTabSz="914400" eaLnBrk="1" fontAlgn="auto" latinLnBrk="0" hangingPunct="1">
            <a:lnSpc>
              <a:spcPct val="100000"/>
            </a:lnSpc>
            <a:spcBef>
              <a:spcPts val="1200"/>
            </a:spcBef>
            <a:spcAft>
              <a:spcPts val="0"/>
            </a:spcAft>
            <a:buClrTx/>
            <a:buSzTx/>
            <a:buFontTx/>
            <a:buNone/>
            <a:tabLst/>
            <a:defRPr/>
          </a:pPr>
          <a:r>
            <a:rPr kumimoji="0" lang="en-US" sz="1000" b="1" i="0" u="none" strike="noStrike" kern="0" cap="none" spc="0" normalizeH="0" baseline="0" noProof="0" dirty="0">
              <a:ln>
                <a:noFill/>
              </a:ln>
              <a:solidFill>
                <a:sysClr val="windowText" lastClr="000000"/>
              </a:solidFill>
              <a:effectLst/>
              <a:uLnTx/>
              <a:uFillTx/>
              <a:latin typeface="+mn-lt"/>
              <a:ea typeface="+mn-ea"/>
              <a:cs typeface="+mn-cs"/>
            </a:rPr>
            <a:t>**Do not edit the "Scale" table as this is used as a reference for the data reporting tabs.** If you used a different scale, please reach out to your EAB dedicated advisor for assistance.</a:t>
          </a:r>
        </a:p>
        <a:p>
          <a:pPr marL="0" marR="0" lvl="0" indent="0" defTabSz="914400" eaLnBrk="1" fontAlgn="auto" latinLnBrk="0" hangingPunct="1">
            <a:lnSpc>
              <a:spcPct val="100000"/>
            </a:lnSpc>
            <a:spcBef>
              <a:spcPts val="1200"/>
            </a:spcBef>
            <a:spcAft>
              <a:spcPts val="0"/>
            </a:spcAft>
            <a:buClrTx/>
            <a:buSzTx/>
            <a:buFontTx/>
            <a:buNone/>
            <a:tabLst/>
            <a:defRPr/>
          </a:pPr>
          <a:r>
            <a:rPr kumimoji="0" lang="en-US" sz="1000" b="0" i="0" u="none" strike="noStrike" kern="0" cap="none" spc="0" normalizeH="0" baseline="0" noProof="0" dirty="0">
              <a:ln>
                <a:noFill/>
              </a:ln>
              <a:solidFill>
                <a:sysClr val="windowText" lastClr="000000"/>
              </a:solidFill>
              <a:effectLst/>
              <a:uLnTx/>
              <a:uFillTx/>
              <a:latin typeface="+mn-lt"/>
              <a:ea typeface="+mn-ea"/>
              <a:cs typeface="+mn-cs"/>
            </a:rPr>
            <a:t>2. Copy and paste your survey data into the tab labelled </a:t>
          </a:r>
          <a:r>
            <a:rPr kumimoji="0" lang="en-US" sz="1000" b="1" i="0" u="none" strike="noStrike" kern="0" cap="none" spc="0" normalizeH="0" baseline="0" noProof="0" dirty="0">
              <a:ln>
                <a:noFill/>
              </a:ln>
              <a:solidFill>
                <a:sysClr val="windowText" lastClr="000000"/>
              </a:solidFill>
              <a:effectLst/>
              <a:uLnTx/>
              <a:uFillTx/>
              <a:latin typeface="+mn-lt"/>
              <a:ea typeface="+mn-ea"/>
              <a:cs typeface="+mn-cs"/>
            </a:rPr>
            <a:t>"Data-Numerical"</a:t>
          </a:r>
          <a:r>
            <a:rPr kumimoji="0" lang="en-US" sz="1000" b="0" i="0" u="none" strike="noStrike" kern="0" cap="none" spc="0" normalizeH="0" baseline="0" noProof="0" dirty="0">
              <a:ln>
                <a:noFill/>
              </a:ln>
              <a:solidFill>
                <a:sysClr val="windowText" lastClr="000000"/>
              </a:solidFill>
              <a:effectLst/>
              <a:uLnTx/>
              <a:uFillTx/>
              <a:latin typeface="+mn-lt"/>
              <a:ea typeface="+mn-ea"/>
              <a:cs typeface="+mn-cs"/>
            </a:rPr>
            <a:t>.</a:t>
          </a:r>
          <a:r>
            <a:rPr kumimoji="0" lang="en-US" sz="1000" b="1" i="0" u="none" strike="noStrike" kern="0" cap="none" spc="0" normalizeH="0" baseline="0" noProof="0" dirty="0">
              <a:ln>
                <a:noFill/>
              </a:ln>
              <a:solidFill>
                <a:sysClr val="windowText" lastClr="000000"/>
              </a:solidFill>
              <a:effectLst/>
              <a:uLnTx/>
              <a:uFillTx/>
              <a:latin typeface="+mn-lt"/>
              <a:ea typeface="+mn-ea"/>
              <a:cs typeface="+mn-cs"/>
            </a:rPr>
            <a:t> </a:t>
          </a:r>
          <a:r>
            <a:rPr kumimoji="0" lang="en-US" sz="1000" b="0" i="0" u="none" strike="noStrike" kern="0" cap="none" spc="0" normalizeH="0" baseline="0" noProof="0" dirty="0">
              <a:ln>
                <a:noFill/>
              </a:ln>
              <a:solidFill>
                <a:sysClr val="windowText" lastClr="000000"/>
              </a:solidFill>
              <a:effectLst/>
              <a:uLnTx/>
              <a:uFillTx/>
              <a:latin typeface="+mn-lt"/>
              <a:ea typeface="+mn-ea"/>
              <a:cs typeface="+mn-cs"/>
            </a:rPr>
            <a:t>Enter your survey data in the same order as the headings in the "Data-Numerical" tab for the template to calculate reports correctly. Please do not attempt to edit, delete, or alter the survey questions in the "Data-Numerical" tab, as this will make all calculations incorrect. If you have altered these questions in your survey, please reach out to the EAB staff listed below. Make sure the # of responses matches your raw data. Delete any leftover 'sample' data. </a:t>
          </a:r>
        </a:p>
        <a:p>
          <a:pPr eaLnBrk="1" fontAlgn="auto" latinLnBrk="0" hangingPunct="1">
            <a:spcBef>
              <a:spcPts val="1200"/>
            </a:spcBef>
          </a:pPr>
          <a:r>
            <a:rPr lang="en-US" sz="1000" b="0" i="0" baseline="0">
              <a:effectLst/>
              <a:latin typeface="+mn-lt"/>
              <a:ea typeface="+mn-ea"/>
              <a:cs typeface="+mn-cs"/>
            </a:rPr>
            <a:t>*If your district's n-value is </a:t>
          </a:r>
          <a:r>
            <a:rPr lang="en-US" sz="1000" b="0" i="1" baseline="0">
              <a:effectLst/>
              <a:latin typeface="+mn-lt"/>
              <a:ea typeface="+mn-ea"/>
              <a:cs typeface="+mn-cs"/>
            </a:rPr>
            <a:t>greater than </a:t>
          </a:r>
          <a:r>
            <a:rPr lang="en-US" sz="1000" b="0" i="0" baseline="0">
              <a:effectLst/>
              <a:latin typeface="+mn-lt"/>
              <a:ea typeface="+mn-ea"/>
              <a:cs typeface="+mn-cs"/>
            </a:rPr>
            <a:t>the sample data's - value, highlight the last row of data on the "Data-Numerical" tab and double click to add formulas to additional cells. Your additional data should autopopulate at this time.</a:t>
          </a:r>
          <a:endParaRPr lang="en-US" sz="1000">
            <a:effectLst/>
          </a:endParaRPr>
        </a:p>
        <a:p>
          <a:pPr eaLnBrk="1" fontAlgn="auto" latinLnBrk="0" hangingPunct="1">
            <a:spcBef>
              <a:spcPts val="1200"/>
            </a:spcBef>
          </a:pPr>
          <a:r>
            <a:rPr lang="en-US" sz="1000" b="0" i="0" baseline="0">
              <a:effectLst/>
              <a:latin typeface="+mn-lt"/>
              <a:ea typeface="+mn-ea"/>
              <a:cs typeface="+mn-cs"/>
            </a:rPr>
            <a:t>*If your district's n-value is </a:t>
          </a:r>
          <a:r>
            <a:rPr lang="en-US" sz="1000" b="0" i="1" baseline="0">
              <a:effectLst/>
              <a:latin typeface="+mn-lt"/>
              <a:ea typeface="+mn-ea"/>
              <a:cs typeface="+mn-cs"/>
            </a:rPr>
            <a:t>less than </a:t>
          </a:r>
          <a:r>
            <a:rPr lang="en-US" sz="1000" b="0" i="0" baseline="0">
              <a:effectLst/>
              <a:latin typeface="+mn-lt"/>
              <a:ea typeface="+mn-ea"/>
              <a:cs typeface="+mn-cs"/>
            </a:rPr>
            <a:t>the sample data's n-value, highlight remaining 'sample' data, right click and select 'clear contents'. After, highlight those same empty cells, right click, and select 'delete rows'. </a:t>
          </a:r>
          <a:endParaRPr kumimoji="0" lang="en-US" sz="1000" b="0" i="0" u="none" strike="noStrike" kern="0" cap="none" spc="0" normalizeH="0" baseline="0" noProof="0" dirty="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1200"/>
            </a:spcBef>
            <a:spcAft>
              <a:spcPts val="0"/>
            </a:spcAft>
            <a:buClrTx/>
            <a:buSzTx/>
            <a:buFontTx/>
            <a:buNone/>
            <a:tabLst/>
            <a:defRPr/>
          </a:pPr>
          <a:r>
            <a:rPr kumimoji="0" lang="en-US" sz="1000" b="0" i="0" u="none" strike="noStrike" kern="0" cap="none" spc="0" normalizeH="0" baseline="0" noProof="0" dirty="0">
              <a:ln>
                <a:noFill/>
              </a:ln>
              <a:solidFill>
                <a:sysClr val="windowText" lastClr="000000"/>
              </a:solidFill>
              <a:effectLst/>
              <a:uLnTx/>
              <a:uFillTx/>
              <a:latin typeface="+mn-lt"/>
              <a:ea typeface="+mn-ea"/>
              <a:cs typeface="+mn-cs"/>
            </a:rPr>
            <a:t>3. Ensure that any non-response in the 'Data-Numerical' tab is left blank or input as a 0. Entering "N/A, no response, blank cells, etc." in the "Data-Numerical" tab will disrupt the tables and analyses.</a:t>
          </a:r>
        </a:p>
        <a:p>
          <a:pPr marL="0" marR="0" lvl="0" indent="0" defTabSz="914400" eaLnBrk="1" fontAlgn="auto" latinLnBrk="0" hangingPunct="1">
            <a:lnSpc>
              <a:spcPct val="100000"/>
            </a:lnSpc>
            <a:spcBef>
              <a:spcPts val="1200"/>
            </a:spcBef>
            <a:spcAft>
              <a:spcPts val="0"/>
            </a:spcAft>
            <a:buClrTx/>
            <a:buSzTx/>
            <a:buFontTx/>
            <a:buNone/>
            <a:tabLst/>
            <a:defRPr/>
          </a:pPr>
          <a:r>
            <a:rPr lang="en-US" sz="1000" b="1" i="0" baseline="0">
              <a:effectLst/>
              <a:latin typeface="+mn-lt"/>
              <a:ea typeface="+mn-ea"/>
              <a:cs typeface="+mn-cs"/>
            </a:rPr>
            <a:t>**Do not enter data into the "Data-Response" tab. Response data will auto-populate based on the "Data-Numerical" tab.**</a:t>
          </a:r>
          <a:endParaRPr kumimoji="0" lang="en-US" sz="1000" b="0" i="0" u="none" strike="noStrike" kern="0" cap="none" spc="0" normalizeH="0" baseline="0" noProof="0" dirty="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1200"/>
            </a:spcBef>
            <a:spcAft>
              <a:spcPts val="0"/>
            </a:spcAft>
            <a:buClrTx/>
            <a:buSzTx/>
            <a:buFontTx/>
            <a:buNone/>
            <a:tabLst/>
            <a:defRPr/>
          </a:pPr>
          <a:r>
            <a:rPr kumimoji="0" lang="en-US" sz="1000" b="0" i="0" u="none" strike="noStrike" kern="0" cap="none" spc="0" normalizeH="0" baseline="0" noProof="0" dirty="0">
              <a:ln>
                <a:noFill/>
              </a:ln>
              <a:solidFill>
                <a:sysClr val="windowText" lastClr="000000"/>
              </a:solidFill>
              <a:effectLst/>
              <a:uLnTx/>
              <a:uFillTx/>
              <a:latin typeface="+mn-lt"/>
              <a:ea typeface="+mn-ea"/>
              <a:cs typeface="+mn-cs"/>
            </a:rPr>
            <a:t>4. Check the "Data-Response" tab to ensure the # of responses matches the "Data-Numerical" tab. *See instructions in step #2 to delete or add additional data.*</a:t>
          </a:r>
        </a:p>
        <a:p>
          <a:pPr marL="0" marR="0" lvl="0" indent="0" defTabSz="914400" eaLnBrk="1" fontAlgn="auto" latinLnBrk="0" hangingPunct="1">
            <a:lnSpc>
              <a:spcPct val="100000"/>
            </a:lnSpc>
            <a:spcBef>
              <a:spcPts val="1200"/>
            </a:spcBef>
            <a:spcAft>
              <a:spcPts val="0"/>
            </a:spcAft>
            <a:buClrTx/>
            <a:buSzTx/>
            <a:buFontTx/>
            <a:buNone/>
            <a:tabLst/>
            <a:defRPr/>
          </a:pPr>
          <a:r>
            <a:rPr kumimoji="0" lang="en-US" sz="1000" b="0" i="0" u="none" strike="noStrike" kern="0" cap="none" spc="0" normalizeH="0" baseline="0" noProof="0" dirty="0">
              <a:ln>
                <a:noFill/>
              </a:ln>
              <a:solidFill>
                <a:sysClr val="windowText" lastClr="000000"/>
              </a:solidFill>
              <a:effectLst/>
              <a:uLnTx/>
              <a:uFillTx/>
              <a:latin typeface="+mn-lt"/>
              <a:ea typeface="+mn-ea"/>
              <a:cs typeface="+mn-cs"/>
            </a:rPr>
            <a:t>5. Once the survey data is in the template, select the "Data" heading in Excel and </a:t>
          </a:r>
          <a:r>
            <a:rPr kumimoji="0" lang="en-US" sz="1000" b="1" i="0" u="none" strike="noStrike" kern="0" cap="none" spc="0" normalizeH="0" baseline="0" noProof="0" dirty="0">
              <a:ln>
                <a:noFill/>
              </a:ln>
              <a:solidFill>
                <a:sysClr val="windowText" lastClr="000000"/>
              </a:solidFill>
              <a:effectLst/>
              <a:uLnTx/>
              <a:uFillTx/>
              <a:latin typeface="+mn-lt"/>
              <a:ea typeface="+mn-ea"/>
              <a:cs typeface="+mn-cs"/>
            </a:rPr>
            <a:t>click "Refresh All"</a:t>
          </a:r>
          <a:r>
            <a:rPr kumimoji="0" lang="en-US" sz="1000" b="0" i="0" u="none" strike="noStrike" kern="0" cap="none" spc="0" normalizeH="0" baseline="0" noProof="0" dirty="0">
              <a:ln>
                <a:noFill/>
              </a:ln>
              <a:solidFill>
                <a:sysClr val="windowText" lastClr="000000"/>
              </a:solidFill>
              <a:effectLst/>
              <a:uLnTx/>
              <a:uFillTx/>
              <a:latin typeface="+mn-lt"/>
              <a:ea typeface="+mn-ea"/>
              <a:cs typeface="+mn-cs"/>
            </a:rPr>
            <a:t>.</a:t>
          </a:r>
          <a:r>
            <a:rPr kumimoji="0" lang="en-US" sz="1000" b="1" i="0" u="none" strike="noStrike" kern="0" cap="none" spc="0" normalizeH="0" baseline="0" noProof="0" dirty="0">
              <a:ln>
                <a:noFill/>
              </a:ln>
              <a:solidFill>
                <a:sysClr val="windowText" lastClr="000000"/>
              </a:solidFill>
              <a:effectLst/>
              <a:uLnTx/>
              <a:uFillTx/>
              <a:latin typeface="+mn-lt"/>
              <a:ea typeface="+mn-ea"/>
              <a:cs typeface="+mn-cs"/>
            </a:rPr>
            <a:t> </a:t>
          </a:r>
          <a:r>
            <a:rPr kumimoji="0" lang="en-US" sz="1000" b="0" i="0" u="none" strike="noStrike" kern="0" cap="none" spc="0" normalizeH="0" baseline="0" noProof="0" dirty="0">
              <a:ln>
                <a:noFill/>
              </a:ln>
              <a:solidFill>
                <a:sysClr val="windowText" lastClr="000000"/>
              </a:solidFill>
              <a:effectLst/>
              <a:uLnTx/>
              <a:uFillTx/>
              <a:latin typeface="+mn-lt"/>
              <a:ea typeface="+mn-ea"/>
              <a:cs typeface="+mn-cs"/>
            </a:rPr>
            <a:t>If you do not click "Refresh All," the tables and charts will not update with your data.</a:t>
          </a:r>
        </a:p>
        <a:p>
          <a:pPr marL="0" marR="0" lvl="0" indent="0" defTabSz="914400" eaLnBrk="1" fontAlgn="auto" latinLnBrk="0" hangingPunct="1">
            <a:lnSpc>
              <a:spcPct val="100000"/>
            </a:lnSpc>
            <a:spcBef>
              <a:spcPts val="1200"/>
            </a:spcBef>
            <a:spcAft>
              <a:spcPts val="0"/>
            </a:spcAft>
            <a:buClrTx/>
            <a:buSzTx/>
            <a:buFontTx/>
            <a:buNone/>
            <a:tabLst/>
            <a:defRPr/>
          </a:pPr>
          <a:r>
            <a:rPr kumimoji="0" lang="en-US" sz="1000" b="0" i="0" u="none" strike="noStrike" kern="0" cap="none" spc="0" normalizeH="0" baseline="0" noProof="0" dirty="0">
              <a:ln>
                <a:noFill/>
              </a:ln>
              <a:solidFill>
                <a:sysClr val="windowText" lastClr="000000"/>
              </a:solidFill>
              <a:effectLst/>
              <a:uLnTx/>
              <a:uFillTx/>
              <a:latin typeface="+mn-lt"/>
              <a:ea typeface="+mn-ea"/>
              <a:cs typeface="+mn-cs"/>
            </a:rPr>
            <a:t>6. Review the dark blue morale focus area tabs and the teal "Measurement and Progress" tab. Ensure that each table is sorted from 5 to 1 (or 0 for any question that includes a no response in the data). </a:t>
          </a:r>
        </a:p>
        <a:p>
          <a:pPr marL="0" marR="0" lvl="0" indent="0" defTabSz="914400" eaLnBrk="1" fontAlgn="auto" latinLnBrk="0" hangingPunct="1">
            <a:lnSpc>
              <a:spcPct val="100000"/>
            </a:lnSpc>
            <a:spcBef>
              <a:spcPts val="1200"/>
            </a:spcBef>
            <a:spcAft>
              <a:spcPts val="0"/>
            </a:spcAft>
            <a:buClrTx/>
            <a:buSzTx/>
            <a:buFontTx/>
            <a:buNone/>
            <a:tabLst/>
            <a:defRPr/>
          </a:pPr>
          <a:r>
            <a:rPr kumimoji="0" lang="en-US" sz="1000" b="1" i="0" u="none" strike="noStrike" kern="0" cap="none" spc="0" normalizeH="0" baseline="0" noProof="0" dirty="0">
              <a:ln>
                <a:noFill/>
              </a:ln>
              <a:solidFill>
                <a:sysClr val="windowText" lastClr="000000"/>
              </a:solidFill>
              <a:effectLst/>
              <a:uLnTx/>
              <a:uFillTx/>
              <a:latin typeface="+mn-lt"/>
              <a:ea typeface="+mn-ea"/>
              <a:cs typeface="+mn-cs"/>
            </a:rPr>
            <a:t>**If the tables are not in decending response order, the orange "Overview" tab could miscalculate your Overall School Score.**</a:t>
          </a:r>
        </a:p>
        <a:p>
          <a:pPr marL="0" marR="0" lvl="0" indent="0" defTabSz="914400" eaLnBrk="1" fontAlgn="auto" latinLnBrk="0" hangingPunct="1">
            <a:lnSpc>
              <a:spcPct val="100000"/>
            </a:lnSpc>
            <a:spcBef>
              <a:spcPts val="1200"/>
            </a:spcBef>
            <a:spcAft>
              <a:spcPts val="0"/>
            </a:spcAft>
            <a:buClrTx/>
            <a:buSzTx/>
            <a:buFontTx/>
            <a:buNone/>
            <a:tabLst/>
            <a:defRPr/>
          </a:pPr>
          <a:r>
            <a:rPr kumimoji="0" lang="en-US" sz="1000" b="0" i="0" u="none" strike="noStrike" kern="0" cap="none" spc="0" normalizeH="0" baseline="0" noProof="0" dirty="0">
              <a:ln>
                <a:noFill/>
              </a:ln>
              <a:solidFill>
                <a:sysClr val="windowText" lastClr="000000"/>
              </a:solidFill>
              <a:effectLst/>
              <a:uLnTx/>
              <a:uFillTx/>
              <a:latin typeface="+mn-lt"/>
              <a:ea typeface="+mn-ea"/>
              <a:cs typeface="+mn-cs"/>
            </a:rPr>
            <a:t>7. Navigate to the orange "Overview" tab and filter two tables from largest to smallest in order to sort results correctly.</a:t>
          </a:r>
        </a:p>
        <a:p>
          <a:pPr marL="0" marR="0" lvl="0" indent="0" defTabSz="914400" eaLnBrk="1" fontAlgn="auto" latinLnBrk="0" hangingPunct="1">
            <a:lnSpc>
              <a:spcPct val="100000"/>
            </a:lnSpc>
            <a:spcBef>
              <a:spcPts val="1200"/>
            </a:spcBef>
            <a:spcAft>
              <a:spcPts val="0"/>
            </a:spcAft>
            <a:buClrTx/>
            <a:buSzTx/>
            <a:buFontTx/>
            <a:buNone/>
            <a:tabLst/>
            <a:defRPr/>
          </a:pPr>
          <a:r>
            <a:rPr kumimoji="0" lang="en-US" sz="1000" b="0" i="0" u="none" strike="noStrike" kern="0" cap="none" spc="0" normalizeH="0" baseline="0" noProof="0" dirty="0">
              <a:ln>
                <a:noFill/>
              </a:ln>
              <a:solidFill>
                <a:sysClr val="windowText" lastClr="000000"/>
              </a:solidFill>
              <a:effectLst/>
              <a:uLnTx/>
              <a:uFillTx/>
              <a:latin typeface="+mn-lt"/>
              <a:ea typeface="+mn-ea"/>
              <a:cs typeface="+mn-cs"/>
            </a:rPr>
            <a:t>8. Once the data is entered and the tables are in the correct order, follow the instructions found on each tab to analyze your data. We recommend reviewing the questions provided in each tab to guide your analysis of the data provided in the tables.</a:t>
          </a:r>
        </a:p>
        <a:p>
          <a:pPr marL="0" marR="0" lvl="0" indent="0" defTabSz="914400" eaLnBrk="1" fontAlgn="auto" latinLnBrk="0" hangingPunct="1">
            <a:lnSpc>
              <a:spcPct val="100000"/>
            </a:lnSpc>
            <a:spcBef>
              <a:spcPts val="500"/>
            </a:spcBef>
            <a:spcAft>
              <a:spcPts val="0"/>
            </a:spcAft>
            <a:buClrTx/>
            <a:buSzTx/>
            <a:buFontTx/>
            <a:buNone/>
            <a:tabLst/>
            <a:defRPr/>
          </a:pPr>
          <a:endParaRPr kumimoji="0" lang="en-US" sz="1000" b="0" i="0" u="none" strike="noStrike" kern="0" cap="none" spc="0" normalizeH="0" baseline="0" noProof="0" dirty="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500"/>
            </a:spcBef>
            <a:spcAft>
              <a:spcPts val="0"/>
            </a:spcAft>
            <a:buClrTx/>
            <a:buSzTx/>
            <a:buFontTx/>
            <a:buNone/>
            <a:tabLst/>
            <a:defRPr/>
          </a:pPr>
          <a:r>
            <a:rPr kumimoji="0" lang="en-US" sz="1000" b="0" i="0" u="none" strike="noStrike" kern="0" cap="none" spc="0" normalizeH="0" baseline="0" noProof="0" dirty="0">
              <a:ln>
                <a:noFill/>
              </a:ln>
              <a:solidFill>
                <a:sysClr val="windowText" lastClr="000000"/>
              </a:solidFill>
              <a:effectLst/>
              <a:uLnTx/>
              <a:uFillTx/>
              <a:latin typeface="+mn-lt"/>
              <a:ea typeface="+mn-ea"/>
              <a:cs typeface="+mn-cs"/>
            </a:rPr>
            <a:t>DISCLAIMERS: There are some hidden cells in the orange "Overview" and dark blue morale focus area tabs. They are used to calculate the </a:t>
          </a:r>
          <a:r>
            <a:rPr kumimoji="0" lang="en-US" sz="1000" b="1" i="0" u="none" strike="noStrike" kern="0" cap="none" spc="0" normalizeH="0" baseline="0" noProof="0" dirty="0">
              <a:ln>
                <a:noFill/>
              </a:ln>
              <a:solidFill>
                <a:sysClr val="windowText" lastClr="000000"/>
              </a:solidFill>
              <a:effectLst/>
              <a:uLnTx/>
              <a:uFillTx/>
              <a:latin typeface="+mn-lt"/>
              <a:ea typeface="+mn-ea"/>
              <a:cs typeface="+mn-cs"/>
            </a:rPr>
            <a:t>Overall School Score</a:t>
          </a:r>
          <a:r>
            <a:rPr kumimoji="0" lang="en-US" sz="1000" b="0" i="0" u="none" strike="noStrike" kern="0" cap="none" spc="0" normalizeH="0" baseline="0" noProof="0" dirty="0">
              <a:ln>
                <a:noFill/>
              </a:ln>
              <a:solidFill>
                <a:sysClr val="windowText" lastClr="000000"/>
              </a:solidFill>
              <a:effectLst/>
              <a:uLnTx/>
              <a:uFillTx/>
              <a:latin typeface="+mn-lt"/>
              <a:ea typeface="+mn-ea"/>
              <a:cs typeface="+mn-cs"/>
            </a:rPr>
            <a:t>. Please do not remove or edit these cells or the scoring will not be accurate. If cells 45-55 on the "Overview" tab are not hidden, hide them or DO NOT edit them. These directly calculate the Overall School Score. If they are edited, all calculations will be incorrect. Additionally, if individual questions are 'missing' responses (e.g., there are no 'Strongly Agree' responses, this could impact the overview tab. Reach out to EAB (see below) with any questions or to troubleshoot this issue.</a:t>
          </a:r>
        </a:p>
        <a:p>
          <a:pPr marL="0" marR="0" lvl="0" indent="0" defTabSz="914400" eaLnBrk="1" fontAlgn="auto" latinLnBrk="0" hangingPunct="1">
            <a:lnSpc>
              <a:spcPct val="100000"/>
            </a:lnSpc>
            <a:spcBef>
              <a:spcPts val="500"/>
            </a:spcBef>
            <a:spcAft>
              <a:spcPts val="0"/>
            </a:spcAft>
            <a:buClrTx/>
            <a:buSzTx/>
            <a:buFontTx/>
            <a:buNone/>
            <a:tabLst/>
            <a:defRPr/>
          </a:pPr>
          <a:endParaRPr kumimoji="0" lang="en-US" sz="1000" b="1" i="0" u="none" strike="noStrike" kern="0" cap="none" spc="0" normalizeH="0" baseline="0" noProof="0" dirty="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500"/>
            </a:spcBef>
            <a:spcAft>
              <a:spcPts val="0"/>
            </a:spcAft>
            <a:buClrTx/>
            <a:buSzTx/>
            <a:buFontTx/>
            <a:buNone/>
            <a:tabLst/>
            <a:defRPr/>
          </a:pPr>
          <a:r>
            <a:rPr kumimoji="0" lang="en-US" sz="1000" b="1" i="0" u="none" strike="noStrike" kern="0" cap="none" spc="0" normalizeH="0" baseline="0" noProof="0" dirty="0">
              <a:ln>
                <a:noFill/>
              </a:ln>
              <a:solidFill>
                <a:sysClr val="windowText" lastClr="000000"/>
              </a:solidFill>
              <a:effectLst/>
              <a:uLnTx/>
              <a:uFillTx/>
              <a:latin typeface="+mn-lt"/>
              <a:ea typeface="+mn-ea"/>
              <a:cs typeface="+mn-cs"/>
            </a:rPr>
            <a:t>For questions, please reach out to Mac Sinclair at msinclair@eab.com or Olivia Rios at orios@eab.com.</a:t>
          </a:r>
        </a:p>
      </xdr:txBody>
    </xdr:sp>
    <xdr:clientData/>
  </xdr:oneCellAnchor>
</xdr:wsDr>
</file>

<file path=xl/drawings/drawing10.xml><?xml version="1.0" encoding="utf-8"?>
<xdr:wsDr xmlns:xdr="http://schemas.openxmlformats.org/drawingml/2006/spreadsheetDrawing" xmlns:a="http://schemas.openxmlformats.org/drawingml/2006/main">
  <xdr:oneCellAnchor>
    <xdr:from>
      <xdr:col>0</xdr:col>
      <xdr:colOff>169334</xdr:colOff>
      <xdr:row>0</xdr:row>
      <xdr:rowOff>65406</xdr:rowOff>
    </xdr:from>
    <xdr:ext cx="5583766" cy="361446"/>
    <xdr:sp macro="" textlink="">
      <xdr:nvSpPr>
        <xdr:cNvPr id="2" name="TextBox 1">
          <a:extLst>
            <a:ext uri="{FF2B5EF4-FFF2-40B4-BE49-F238E27FC236}">
              <a16:creationId xmlns:a16="http://schemas.microsoft.com/office/drawing/2014/main" id="{376071F1-55BE-4173-BB76-3AF4B72A5B5C}"/>
            </a:ext>
          </a:extLst>
        </xdr:cNvPr>
        <xdr:cNvSpPr txBox="1">
          <a:spLocks noChangeAspect="1"/>
        </xdr:cNvSpPr>
      </xdr:nvSpPr>
      <xdr:spPr bwMode="gray">
        <a:xfrm>
          <a:off x="169334" y="65406"/>
          <a:ext cx="5583766" cy="361446"/>
        </a:xfrm>
        <a:prstGeom prst="rect">
          <a:avLst/>
        </a:prstGeom>
        <a:noFill/>
      </xdr:spPr>
      <xdr:txBody>
        <a:bodyPr vertOverflow="clip" horzOverflow="clip" wrap="square" lIns="0" tIns="0" rIns="0" bIns="0" rtlCol="0" anchor="t">
          <a:spAutoFit/>
        </a:bodyPr>
        <a:lstStyle/>
        <a:p>
          <a:pPr marL="0" marR="0" lvl="0" indent="0" defTabSz="914400" eaLnBrk="1" fontAlgn="auto" latinLnBrk="0" hangingPunct="1">
            <a:lnSpc>
              <a:spcPct val="100000"/>
            </a:lnSpc>
            <a:spcBef>
              <a:spcPts val="500"/>
            </a:spcBef>
            <a:spcAft>
              <a:spcPts val="0"/>
            </a:spcAft>
            <a:buClrTx/>
            <a:buSzTx/>
            <a:buFontTx/>
            <a:buNone/>
            <a:tabLst/>
            <a:defRPr/>
          </a:pPr>
          <a:r>
            <a:rPr kumimoji="0" lang="en-US" sz="2400" b="0" i="0" u="none" strike="noStrike" kern="0" cap="none" spc="0" normalizeH="0" baseline="0" noProof="0" dirty="0">
              <a:ln>
                <a:noFill/>
              </a:ln>
              <a:solidFill>
                <a:schemeClr val="accent3"/>
              </a:solidFill>
              <a:effectLst/>
              <a:uLnTx/>
              <a:uFillTx/>
              <a:latin typeface="Rockwell"/>
            </a:rPr>
            <a:t>Key</a:t>
          </a:r>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10</xdr:col>
      <xdr:colOff>131234</xdr:colOff>
      <xdr:row>10</xdr:row>
      <xdr:rowOff>0</xdr:rowOff>
    </xdr:from>
    <xdr:ext cx="4402666" cy="155877"/>
    <xdr:sp macro="" textlink="">
      <xdr:nvSpPr>
        <xdr:cNvPr id="2" name="TextBox 1">
          <a:extLst>
            <a:ext uri="{FF2B5EF4-FFF2-40B4-BE49-F238E27FC236}">
              <a16:creationId xmlns:a16="http://schemas.microsoft.com/office/drawing/2014/main" id="{4E62AF2F-0704-4746-87F6-E5CC05F64F34}"/>
            </a:ext>
          </a:extLst>
        </xdr:cNvPr>
        <xdr:cNvSpPr txBox="1">
          <a:spLocks noChangeAspect="1"/>
        </xdr:cNvSpPr>
      </xdr:nvSpPr>
      <xdr:spPr bwMode="gray">
        <a:xfrm>
          <a:off x="7543095" y="818444"/>
          <a:ext cx="4402666" cy="155877"/>
        </a:xfrm>
        <a:prstGeom prst="rect">
          <a:avLst/>
        </a:prstGeom>
        <a:noFill/>
      </xdr:spPr>
      <xdr:txBody>
        <a:bodyPr vertOverflow="clip" horzOverflow="clip" wrap="square" lIns="0" tIns="0" rIns="0" bIns="0" rtlCol="0" anchor="t">
          <a:spAutoFit/>
        </a:bodyPr>
        <a:lstStyle/>
        <a:p>
          <a:pPr marL="0" marR="0" lvl="0" indent="0" defTabSz="914400" eaLnBrk="1" fontAlgn="auto" latinLnBrk="0" hangingPunct="1">
            <a:lnSpc>
              <a:spcPct val="100000"/>
            </a:lnSpc>
            <a:spcBef>
              <a:spcPts val="500"/>
            </a:spcBef>
            <a:spcAft>
              <a:spcPts val="0"/>
            </a:spcAft>
            <a:buClrTx/>
            <a:buSzTx/>
            <a:buFontTx/>
            <a:buNone/>
            <a:tabLst/>
            <a:defRPr/>
          </a:pPr>
          <a:endParaRPr kumimoji="0" lang="en-US" sz="1000" b="0" i="1" u="none" strike="noStrike" kern="0" cap="none" spc="0" normalizeH="0" baseline="0" noProof="0" dirty="0">
            <a:ln>
              <a:noFill/>
            </a:ln>
            <a:solidFill>
              <a:schemeClr val="tx1"/>
            </a:solidFill>
            <a:effectLst/>
            <a:uLnTx/>
            <a:uFillTx/>
            <a:latin typeface="+mn-lt"/>
          </a:endParaRPr>
        </a:p>
      </xdr:txBody>
    </xdr:sp>
    <xdr:clientData/>
  </xdr:oneCellAnchor>
  <xdr:oneCellAnchor>
    <xdr:from>
      <xdr:col>10</xdr:col>
      <xdr:colOff>119804</xdr:colOff>
      <xdr:row>10</xdr:row>
      <xdr:rowOff>0</xdr:rowOff>
    </xdr:from>
    <xdr:ext cx="2832946" cy="271100"/>
    <xdr:sp macro="" textlink="">
      <xdr:nvSpPr>
        <xdr:cNvPr id="3" name="TextBox 2">
          <a:extLst>
            <a:ext uri="{FF2B5EF4-FFF2-40B4-BE49-F238E27FC236}">
              <a16:creationId xmlns:a16="http://schemas.microsoft.com/office/drawing/2014/main" id="{C329AB75-56E6-4D6D-83DE-68800C1D2DB8}"/>
            </a:ext>
          </a:extLst>
        </xdr:cNvPr>
        <xdr:cNvSpPr txBox="1">
          <a:spLocks noChangeAspect="1"/>
        </xdr:cNvSpPr>
      </xdr:nvSpPr>
      <xdr:spPr bwMode="gray">
        <a:xfrm>
          <a:off x="14961486" y="2199409"/>
          <a:ext cx="2832946" cy="271100"/>
        </a:xfrm>
        <a:prstGeom prst="rect">
          <a:avLst/>
        </a:prstGeom>
        <a:noFill/>
      </xdr:spPr>
      <xdr:txBody>
        <a:bodyPr vertOverflow="clip" horzOverflow="clip" wrap="square" lIns="0" tIns="0" rIns="0" bIns="0" rtlCol="0" anchor="t">
          <a:spAutoFit/>
        </a:bodyPr>
        <a:lstStyle/>
        <a:p>
          <a:pPr marL="0" marR="0" lvl="0" indent="0" defTabSz="914400" eaLnBrk="1" fontAlgn="auto" latinLnBrk="0" hangingPunct="1">
            <a:lnSpc>
              <a:spcPct val="100000"/>
            </a:lnSpc>
            <a:spcBef>
              <a:spcPts val="500"/>
            </a:spcBef>
            <a:spcAft>
              <a:spcPts val="0"/>
            </a:spcAft>
            <a:buClrTx/>
            <a:buSzTx/>
            <a:buFontTx/>
            <a:buNone/>
            <a:tabLst/>
            <a:defRPr/>
          </a:pPr>
          <a:endParaRPr kumimoji="0" lang="en-US" sz="1800" b="0" i="0" u="none" strike="noStrike" kern="0" cap="none" spc="0" normalizeH="0" baseline="0" noProof="0" dirty="0">
            <a:ln>
              <a:noFill/>
            </a:ln>
            <a:solidFill>
              <a:schemeClr val="tx1"/>
            </a:solidFill>
            <a:effectLst/>
            <a:uLnTx/>
            <a:uFillTx/>
            <a:latin typeface="Rockwell"/>
          </a:endParaRPr>
        </a:p>
      </xdr:txBody>
    </xdr:sp>
    <xdr:clientData/>
  </xdr:oneCellAnchor>
  <xdr:oneCellAnchor>
    <xdr:from>
      <xdr:col>1</xdr:col>
      <xdr:colOff>1019177</xdr:colOff>
      <xdr:row>0</xdr:row>
      <xdr:rowOff>84666</xdr:rowOff>
    </xdr:from>
    <xdr:ext cx="4781548" cy="450532"/>
    <xdr:sp macro="" textlink="">
      <xdr:nvSpPr>
        <xdr:cNvPr id="4" name="TextBox 3">
          <a:extLst>
            <a:ext uri="{FF2B5EF4-FFF2-40B4-BE49-F238E27FC236}">
              <a16:creationId xmlns:a16="http://schemas.microsoft.com/office/drawing/2014/main" id="{47240B20-2A90-4DE7-AB6D-746C37462E10}"/>
            </a:ext>
          </a:extLst>
        </xdr:cNvPr>
        <xdr:cNvSpPr txBox="1">
          <a:spLocks noChangeAspect="1"/>
        </xdr:cNvSpPr>
      </xdr:nvSpPr>
      <xdr:spPr bwMode="gray">
        <a:xfrm>
          <a:off x="1343027" y="84666"/>
          <a:ext cx="4781548" cy="450532"/>
        </a:xfrm>
        <a:prstGeom prst="rect">
          <a:avLst/>
        </a:prstGeom>
        <a:noFill/>
      </xdr:spPr>
      <xdr:txBody>
        <a:bodyPr vertOverflow="clip" horzOverflow="clip" wrap="square" lIns="0" tIns="0" rIns="0" bIns="0" rtlCol="0" anchor="t">
          <a:noAutofit/>
        </a:bodyPr>
        <a:lstStyle/>
        <a:p>
          <a:pPr marL="0" marR="0" lvl="0" indent="0" defTabSz="914400" eaLnBrk="1" fontAlgn="auto" latinLnBrk="0" hangingPunct="1">
            <a:lnSpc>
              <a:spcPct val="100000"/>
            </a:lnSpc>
            <a:spcBef>
              <a:spcPts val="500"/>
            </a:spcBef>
            <a:spcAft>
              <a:spcPts val="0"/>
            </a:spcAft>
            <a:buClrTx/>
            <a:buSzTx/>
            <a:buFontTx/>
            <a:buNone/>
            <a:tabLst/>
            <a:defRPr/>
          </a:pPr>
          <a:r>
            <a:rPr kumimoji="0" lang="en-US" sz="2400" b="0" i="0" u="none" strike="noStrike" kern="0" cap="none" spc="0" normalizeH="0" baseline="0" noProof="0" dirty="0">
              <a:ln>
                <a:noFill/>
              </a:ln>
              <a:solidFill>
                <a:schemeClr val="bg1"/>
              </a:solidFill>
              <a:effectLst/>
              <a:uLnTx/>
              <a:uFillTx/>
              <a:latin typeface="Rockwell"/>
            </a:rPr>
            <a:t>Overview </a:t>
          </a:r>
          <a:endParaRPr kumimoji="0" lang="en-US" sz="2400" b="0" i="0" u="none" strike="noStrike" kern="0" cap="none" spc="0" normalizeH="0" baseline="0" noProof="0" dirty="0">
            <a:ln>
              <a:noFill/>
            </a:ln>
            <a:solidFill>
              <a:schemeClr val="accent3"/>
            </a:solidFill>
            <a:effectLst/>
            <a:uLnTx/>
            <a:uFillTx/>
            <a:latin typeface="Rockwell"/>
          </a:endParaRPr>
        </a:p>
      </xdr:txBody>
    </xdr:sp>
    <xdr:clientData/>
  </xdr:oneCellAnchor>
  <xdr:oneCellAnchor>
    <xdr:from>
      <xdr:col>1</xdr:col>
      <xdr:colOff>113510</xdr:colOff>
      <xdr:row>3</xdr:row>
      <xdr:rowOff>122238</xdr:rowOff>
    </xdr:from>
    <xdr:ext cx="3735302" cy="271100"/>
    <xdr:sp macro="" textlink="">
      <xdr:nvSpPr>
        <xdr:cNvPr id="9" name="TextBox 8">
          <a:extLst>
            <a:ext uri="{FF2B5EF4-FFF2-40B4-BE49-F238E27FC236}">
              <a16:creationId xmlns:a16="http://schemas.microsoft.com/office/drawing/2014/main" id="{A611CFD7-73A6-4B31-841F-67111209271F}"/>
            </a:ext>
          </a:extLst>
        </xdr:cNvPr>
        <xdr:cNvSpPr txBox="1">
          <a:spLocks noChangeAspect="1"/>
        </xdr:cNvSpPr>
      </xdr:nvSpPr>
      <xdr:spPr bwMode="gray">
        <a:xfrm>
          <a:off x="434979" y="947738"/>
          <a:ext cx="3735302" cy="271100"/>
        </a:xfrm>
        <a:prstGeom prst="rect">
          <a:avLst/>
        </a:prstGeom>
        <a:noFill/>
      </xdr:spPr>
      <xdr:txBody>
        <a:bodyPr vertOverflow="clip" horzOverflow="clip" wrap="square" lIns="0" tIns="0" rIns="0" bIns="0" rtlCol="0" anchor="t">
          <a:spAutoFit/>
        </a:bodyPr>
        <a:lstStyle/>
        <a:p>
          <a:pPr marL="0" marR="0" lvl="0" indent="0" defTabSz="914400" eaLnBrk="1" fontAlgn="auto" latinLnBrk="0" hangingPunct="1">
            <a:lnSpc>
              <a:spcPct val="100000"/>
            </a:lnSpc>
            <a:spcBef>
              <a:spcPts val="500"/>
            </a:spcBef>
            <a:spcAft>
              <a:spcPts val="0"/>
            </a:spcAft>
            <a:buClrTx/>
            <a:buSzTx/>
            <a:buFontTx/>
            <a:buNone/>
            <a:tabLst/>
            <a:defRPr/>
          </a:pPr>
          <a:r>
            <a:rPr kumimoji="0" lang="en-US" sz="1800" b="0" i="0" u="none" strike="noStrike" kern="0" cap="none" spc="0" normalizeH="0" baseline="0" noProof="0" dirty="0">
              <a:ln>
                <a:noFill/>
              </a:ln>
              <a:solidFill>
                <a:schemeClr val="bg1"/>
              </a:solidFill>
              <a:effectLst/>
              <a:uLnTx/>
              <a:uFillTx/>
              <a:latin typeface="Rockwell"/>
            </a:rPr>
            <a:t>Overall School Score</a:t>
          </a:r>
        </a:p>
      </xdr:txBody>
    </xdr:sp>
    <xdr:clientData/>
  </xdr:oneCellAnchor>
  <xdr:twoCellAnchor editAs="oneCell">
    <xdr:from>
      <xdr:col>0</xdr:col>
      <xdr:colOff>110067</xdr:colOff>
      <xdr:row>0</xdr:row>
      <xdr:rowOff>38118</xdr:rowOff>
    </xdr:from>
    <xdr:to>
      <xdr:col>1</xdr:col>
      <xdr:colOff>800524</xdr:colOff>
      <xdr:row>0</xdr:row>
      <xdr:rowOff>506179</xdr:rowOff>
    </xdr:to>
    <xdr:pic>
      <xdr:nvPicPr>
        <xdr:cNvPr id="10" name="Picture 9">
          <a:extLst>
            <a:ext uri="{FF2B5EF4-FFF2-40B4-BE49-F238E27FC236}">
              <a16:creationId xmlns:a16="http://schemas.microsoft.com/office/drawing/2014/main" id="{7BBB632A-2E5A-46A9-AC59-DAA35F7A516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0067" y="38118"/>
          <a:ext cx="1018540" cy="46806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3</xdr:row>
      <xdr:rowOff>0</xdr:rowOff>
    </xdr:from>
    <xdr:to>
      <xdr:col>7</xdr:col>
      <xdr:colOff>408686</xdr:colOff>
      <xdr:row>20</xdr:row>
      <xdr:rowOff>144032</xdr:rowOff>
    </xdr:to>
    <xdr:pic>
      <xdr:nvPicPr>
        <xdr:cNvPr id="6" name="Picture 5" descr="A screenshot of a survey&#10;&#10;Description automatically generated">
          <a:extLst>
            <a:ext uri="{FF2B5EF4-FFF2-40B4-BE49-F238E27FC236}">
              <a16:creationId xmlns:a16="http://schemas.microsoft.com/office/drawing/2014/main" id="{F96607BC-8B24-6C03-18CA-C5D34FE8EECC}"/>
            </a:ext>
          </a:extLst>
        </xdr:cNvPr>
        <xdr:cNvPicPr>
          <a:picLocks noChangeAspect="1"/>
        </xdr:cNvPicPr>
      </xdr:nvPicPr>
      <xdr:blipFill>
        <a:blip xmlns:r="http://schemas.openxmlformats.org/officeDocument/2006/relationships" r:embed="rId2"/>
        <a:stretch>
          <a:fillRect/>
        </a:stretch>
      </xdr:blipFill>
      <xdr:spPr>
        <a:xfrm>
          <a:off x="7344578" y="826265"/>
          <a:ext cx="5420481" cy="362953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1</xdr:col>
      <xdr:colOff>169334</xdr:colOff>
      <xdr:row>0</xdr:row>
      <xdr:rowOff>65406</xdr:rowOff>
    </xdr:from>
    <xdr:ext cx="5583766" cy="361446"/>
    <xdr:sp macro="" textlink="">
      <xdr:nvSpPr>
        <xdr:cNvPr id="4" name="TextBox 3">
          <a:extLst>
            <a:ext uri="{FF2B5EF4-FFF2-40B4-BE49-F238E27FC236}">
              <a16:creationId xmlns:a16="http://schemas.microsoft.com/office/drawing/2014/main" id="{A2F44F91-9335-4189-9FE0-7A26A24C99CC}"/>
            </a:ext>
          </a:extLst>
        </xdr:cNvPr>
        <xdr:cNvSpPr txBox="1">
          <a:spLocks noChangeAspect="1"/>
        </xdr:cNvSpPr>
      </xdr:nvSpPr>
      <xdr:spPr bwMode="gray">
        <a:xfrm>
          <a:off x="169334" y="65406"/>
          <a:ext cx="5583766" cy="361446"/>
        </a:xfrm>
        <a:prstGeom prst="rect">
          <a:avLst/>
        </a:prstGeom>
        <a:noFill/>
      </xdr:spPr>
      <xdr:txBody>
        <a:bodyPr vertOverflow="clip" horzOverflow="clip" wrap="square" lIns="0" tIns="0" rIns="0" bIns="0" rtlCol="0" anchor="t">
          <a:spAutoFit/>
        </a:bodyPr>
        <a:lstStyle/>
        <a:p>
          <a:pPr marL="0" marR="0" lvl="0" indent="0" defTabSz="914400" eaLnBrk="1" fontAlgn="auto" latinLnBrk="0" hangingPunct="1">
            <a:lnSpc>
              <a:spcPct val="100000"/>
            </a:lnSpc>
            <a:spcBef>
              <a:spcPts val="500"/>
            </a:spcBef>
            <a:spcAft>
              <a:spcPts val="0"/>
            </a:spcAft>
            <a:buClrTx/>
            <a:buSzTx/>
            <a:buFontTx/>
            <a:buNone/>
            <a:tabLst/>
            <a:defRPr/>
          </a:pPr>
          <a:r>
            <a:rPr kumimoji="0" lang="en-US" sz="2400" b="0" i="0" u="none" strike="noStrike" kern="0" cap="none" spc="0" normalizeH="0" baseline="0" noProof="0" dirty="0">
              <a:ln>
                <a:noFill/>
              </a:ln>
              <a:solidFill>
                <a:schemeClr val="bg1"/>
              </a:solidFill>
              <a:effectLst/>
              <a:uLnTx/>
              <a:uFillTx/>
              <a:latin typeface="Rockwell"/>
            </a:rPr>
            <a:t>Measurement and Progress</a:t>
          </a:r>
        </a:p>
      </xdr:txBody>
    </xdr:sp>
    <xdr:clientData/>
  </xdr:oneCellAnchor>
  <xdr:twoCellAnchor>
    <xdr:from>
      <xdr:col>7</xdr:col>
      <xdr:colOff>14106</xdr:colOff>
      <xdr:row>4</xdr:row>
      <xdr:rowOff>186971</xdr:rowOff>
    </xdr:from>
    <xdr:to>
      <xdr:col>11</xdr:col>
      <xdr:colOff>3969</xdr:colOff>
      <xdr:row>14</xdr:row>
      <xdr:rowOff>19331</xdr:rowOff>
    </xdr:to>
    <xdr:graphicFrame macro="">
      <xdr:nvGraphicFramePr>
        <xdr:cNvPr id="5" name="Chart 4">
          <a:extLst>
            <a:ext uri="{FF2B5EF4-FFF2-40B4-BE49-F238E27FC236}">
              <a16:creationId xmlns:a16="http://schemas.microsoft.com/office/drawing/2014/main" id="{75195D01-CF8D-450A-907F-8216A6D4AF6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10931</xdr:colOff>
      <xdr:row>4</xdr:row>
      <xdr:rowOff>190146</xdr:rowOff>
    </xdr:from>
    <xdr:to>
      <xdr:col>11</xdr:col>
      <xdr:colOff>794</xdr:colOff>
      <xdr:row>14</xdr:row>
      <xdr:rowOff>19331</xdr:rowOff>
    </xdr:to>
    <xdr:graphicFrame macro="">
      <xdr:nvGraphicFramePr>
        <xdr:cNvPr id="9" name="Chart 8">
          <a:extLst>
            <a:ext uri="{FF2B5EF4-FFF2-40B4-BE49-F238E27FC236}">
              <a16:creationId xmlns:a16="http://schemas.microsoft.com/office/drawing/2014/main" id="{6F9EEC2E-E3A6-4CFC-B479-DCCD9802CB1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10897</xdr:colOff>
      <xdr:row>17</xdr:row>
      <xdr:rowOff>10722</xdr:rowOff>
    </xdr:from>
    <xdr:to>
      <xdr:col>10</xdr:col>
      <xdr:colOff>911771</xdr:colOff>
      <xdr:row>26</xdr:row>
      <xdr:rowOff>33582</xdr:rowOff>
    </xdr:to>
    <xdr:graphicFrame macro="">
      <xdr:nvGraphicFramePr>
        <xdr:cNvPr id="10" name="Chart 9">
          <a:extLst>
            <a:ext uri="{FF2B5EF4-FFF2-40B4-BE49-F238E27FC236}">
              <a16:creationId xmlns:a16="http://schemas.microsoft.com/office/drawing/2014/main" id="{2ED9BEEF-7C8F-4ADC-AB8A-CC5C3AAFB55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12</xdr:col>
      <xdr:colOff>0</xdr:colOff>
      <xdr:row>4</xdr:row>
      <xdr:rowOff>0</xdr:rowOff>
    </xdr:from>
    <xdr:to>
      <xdr:col>14</xdr:col>
      <xdr:colOff>629654</xdr:colOff>
      <xdr:row>17</xdr:row>
      <xdr:rowOff>187695</xdr:rowOff>
    </xdr:to>
    <xdr:pic>
      <xdr:nvPicPr>
        <xdr:cNvPr id="7" name="Picture 6" descr="A chart with blue and white squares&#10;&#10;Description automatically generated with medium confidence">
          <a:extLst>
            <a:ext uri="{FF2B5EF4-FFF2-40B4-BE49-F238E27FC236}">
              <a16:creationId xmlns:a16="http://schemas.microsoft.com/office/drawing/2014/main" id="{E1E27DA2-7783-47BF-9CF6-F7D0D89E7D2F}"/>
            </a:ext>
          </a:extLst>
        </xdr:cNvPr>
        <xdr:cNvPicPr>
          <a:picLocks noChangeAspect="1"/>
        </xdr:cNvPicPr>
      </xdr:nvPicPr>
      <xdr:blipFill>
        <a:blip xmlns:r="http://schemas.openxmlformats.org/officeDocument/2006/relationships" r:embed="rId4"/>
        <a:stretch>
          <a:fillRect/>
        </a:stretch>
      </xdr:blipFill>
      <xdr:spPr>
        <a:xfrm>
          <a:off x="8371974" y="1190625"/>
          <a:ext cx="3875674" cy="2634784"/>
        </a:xfrm>
        <a:prstGeom prst="rect">
          <a:avLst/>
        </a:prstGeom>
      </xdr:spPr>
    </xdr:pic>
    <xdr:clientData/>
  </xdr:twoCellAnchor>
  <xdr:twoCellAnchor editAs="oneCell">
    <xdr:from>
      <xdr:col>12</xdr:col>
      <xdr:colOff>0</xdr:colOff>
      <xdr:row>19</xdr:row>
      <xdr:rowOff>0</xdr:rowOff>
    </xdr:from>
    <xdr:to>
      <xdr:col>15</xdr:col>
      <xdr:colOff>761221</xdr:colOff>
      <xdr:row>32</xdr:row>
      <xdr:rowOff>9358</xdr:rowOff>
    </xdr:to>
    <xdr:pic>
      <xdr:nvPicPr>
        <xdr:cNvPr id="13" name="Picture 12" descr="A close-up of a data&#10;&#10;Description automatically generated">
          <a:extLst>
            <a:ext uri="{FF2B5EF4-FFF2-40B4-BE49-F238E27FC236}">
              <a16:creationId xmlns:a16="http://schemas.microsoft.com/office/drawing/2014/main" id="{90471801-2A56-FA74-D611-5FB53E071FF4}"/>
            </a:ext>
          </a:extLst>
        </xdr:cNvPr>
        <xdr:cNvPicPr>
          <a:picLocks noChangeAspect="1"/>
        </xdr:cNvPicPr>
      </xdr:nvPicPr>
      <xdr:blipFill>
        <a:blip xmlns:r="http://schemas.openxmlformats.org/officeDocument/2006/relationships" r:embed="rId5"/>
        <a:stretch>
          <a:fillRect/>
        </a:stretch>
      </xdr:blipFill>
      <xdr:spPr>
        <a:xfrm>
          <a:off x="8371974" y="3822533"/>
          <a:ext cx="5188508" cy="223085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1</xdr:col>
      <xdr:colOff>169334</xdr:colOff>
      <xdr:row>0</xdr:row>
      <xdr:rowOff>65406</xdr:rowOff>
    </xdr:from>
    <xdr:ext cx="5583766" cy="361446"/>
    <xdr:sp macro="" textlink="">
      <xdr:nvSpPr>
        <xdr:cNvPr id="4" name="TextBox 3">
          <a:extLst>
            <a:ext uri="{FF2B5EF4-FFF2-40B4-BE49-F238E27FC236}">
              <a16:creationId xmlns:a16="http://schemas.microsoft.com/office/drawing/2014/main" id="{22674C04-2ADD-4C4F-A69C-CC36266DFDA9}"/>
            </a:ext>
          </a:extLst>
        </xdr:cNvPr>
        <xdr:cNvSpPr txBox="1">
          <a:spLocks noChangeAspect="1"/>
        </xdr:cNvSpPr>
      </xdr:nvSpPr>
      <xdr:spPr bwMode="gray">
        <a:xfrm>
          <a:off x="169334" y="65406"/>
          <a:ext cx="5583766" cy="361446"/>
        </a:xfrm>
        <a:prstGeom prst="rect">
          <a:avLst/>
        </a:prstGeom>
        <a:noFill/>
      </xdr:spPr>
      <xdr:txBody>
        <a:bodyPr vertOverflow="clip" horzOverflow="clip" wrap="square" lIns="0" tIns="0" rIns="0" bIns="0" rtlCol="0" anchor="t">
          <a:spAutoFit/>
        </a:bodyPr>
        <a:lstStyle/>
        <a:p>
          <a:pPr marL="0" marR="0" lvl="0" indent="0" defTabSz="914400" eaLnBrk="1" fontAlgn="auto" latinLnBrk="0" hangingPunct="1">
            <a:lnSpc>
              <a:spcPct val="100000"/>
            </a:lnSpc>
            <a:spcBef>
              <a:spcPts val="500"/>
            </a:spcBef>
            <a:spcAft>
              <a:spcPts val="0"/>
            </a:spcAft>
            <a:buClrTx/>
            <a:buSzTx/>
            <a:buFontTx/>
            <a:buNone/>
            <a:tabLst/>
            <a:defRPr/>
          </a:pPr>
          <a:r>
            <a:rPr kumimoji="0" lang="en-US" sz="2400" b="0" i="0" u="none" strike="noStrike" kern="0" cap="none" spc="0" normalizeH="0" baseline="0" noProof="0" dirty="0">
              <a:ln>
                <a:noFill/>
              </a:ln>
              <a:solidFill>
                <a:schemeClr val="bg1"/>
              </a:solidFill>
              <a:effectLst/>
              <a:uLnTx/>
              <a:uFillTx/>
              <a:latin typeface="Rockwell"/>
            </a:rPr>
            <a:t>Personal Safety and Belonging</a:t>
          </a:r>
        </a:p>
      </xdr:txBody>
    </xdr:sp>
    <xdr:clientData/>
  </xdr:oneCellAnchor>
  <xdr:twoCellAnchor>
    <xdr:from>
      <xdr:col>7</xdr:col>
      <xdr:colOff>14106</xdr:colOff>
      <xdr:row>4</xdr:row>
      <xdr:rowOff>186971</xdr:rowOff>
    </xdr:from>
    <xdr:to>
      <xdr:col>11</xdr:col>
      <xdr:colOff>3969</xdr:colOff>
      <xdr:row>14</xdr:row>
      <xdr:rowOff>19331</xdr:rowOff>
    </xdr:to>
    <xdr:graphicFrame macro="">
      <xdr:nvGraphicFramePr>
        <xdr:cNvPr id="5" name="Chart 4">
          <a:extLst>
            <a:ext uri="{FF2B5EF4-FFF2-40B4-BE49-F238E27FC236}">
              <a16:creationId xmlns:a16="http://schemas.microsoft.com/office/drawing/2014/main" id="{F624F918-7522-47CB-8422-8D4FB23EC71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10897</xdr:colOff>
      <xdr:row>17</xdr:row>
      <xdr:rowOff>10722</xdr:rowOff>
    </xdr:from>
    <xdr:to>
      <xdr:col>10</xdr:col>
      <xdr:colOff>911771</xdr:colOff>
      <xdr:row>26</xdr:row>
      <xdr:rowOff>33582</xdr:rowOff>
    </xdr:to>
    <xdr:graphicFrame macro="">
      <xdr:nvGraphicFramePr>
        <xdr:cNvPr id="6" name="Chart 5">
          <a:extLst>
            <a:ext uri="{FF2B5EF4-FFF2-40B4-BE49-F238E27FC236}">
              <a16:creationId xmlns:a16="http://schemas.microsoft.com/office/drawing/2014/main" id="{41B09C69-E5D5-4124-9144-B0CBFDA49B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1763</xdr:colOff>
      <xdr:row>29</xdr:row>
      <xdr:rowOff>25400</xdr:rowOff>
    </xdr:from>
    <xdr:to>
      <xdr:col>10</xdr:col>
      <xdr:colOff>901431</xdr:colOff>
      <xdr:row>38</xdr:row>
      <xdr:rowOff>11684</xdr:rowOff>
    </xdr:to>
    <xdr:graphicFrame macro="">
      <xdr:nvGraphicFramePr>
        <xdr:cNvPr id="9" name="Chart 8">
          <a:extLst>
            <a:ext uri="{FF2B5EF4-FFF2-40B4-BE49-F238E27FC236}">
              <a16:creationId xmlns:a16="http://schemas.microsoft.com/office/drawing/2014/main" id="{67C90311-C5C7-4AFC-8E6F-C8E6AAF434D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12</xdr:col>
      <xdr:colOff>0</xdr:colOff>
      <xdr:row>4</xdr:row>
      <xdr:rowOff>0</xdr:rowOff>
    </xdr:from>
    <xdr:to>
      <xdr:col>14</xdr:col>
      <xdr:colOff>827674</xdr:colOff>
      <xdr:row>18</xdr:row>
      <xdr:rowOff>1401</xdr:rowOff>
    </xdr:to>
    <xdr:pic>
      <xdr:nvPicPr>
        <xdr:cNvPr id="14" name="Picture 13" descr="A chart with blue and white squares&#10;&#10;Description automatically generated with medium confidence">
          <a:extLst>
            <a:ext uri="{FF2B5EF4-FFF2-40B4-BE49-F238E27FC236}">
              <a16:creationId xmlns:a16="http://schemas.microsoft.com/office/drawing/2014/main" id="{78F27977-9C0C-469E-8E7E-7A4D2A8A6AFC}"/>
            </a:ext>
          </a:extLst>
        </xdr:cNvPr>
        <xdr:cNvPicPr>
          <a:picLocks noChangeAspect="1"/>
        </xdr:cNvPicPr>
      </xdr:nvPicPr>
      <xdr:blipFill>
        <a:blip xmlns:r="http://schemas.openxmlformats.org/officeDocument/2006/relationships" r:embed="rId4"/>
        <a:stretch>
          <a:fillRect/>
        </a:stretch>
      </xdr:blipFill>
      <xdr:spPr>
        <a:xfrm>
          <a:off x="8897471" y="1199029"/>
          <a:ext cx="3875674" cy="2634784"/>
        </a:xfrm>
        <a:prstGeom prst="rect">
          <a:avLst/>
        </a:prstGeom>
      </xdr:spPr>
    </xdr:pic>
    <xdr:clientData/>
  </xdr:twoCellAnchor>
  <xdr:twoCellAnchor editAs="oneCell">
    <xdr:from>
      <xdr:col>12</xdr:col>
      <xdr:colOff>0</xdr:colOff>
      <xdr:row>19</xdr:row>
      <xdr:rowOff>0</xdr:rowOff>
    </xdr:from>
    <xdr:to>
      <xdr:col>14</xdr:col>
      <xdr:colOff>904501</xdr:colOff>
      <xdr:row>33</xdr:row>
      <xdr:rowOff>37397</xdr:rowOff>
    </xdr:to>
    <xdr:pic>
      <xdr:nvPicPr>
        <xdr:cNvPr id="15" name="Picture 14" descr="A close-up of a question&#10;&#10;Description automatically generated">
          <a:extLst>
            <a:ext uri="{FF2B5EF4-FFF2-40B4-BE49-F238E27FC236}">
              <a16:creationId xmlns:a16="http://schemas.microsoft.com/office/drawing/2014/main" id="{41E90D82-DD26-9E8B-84EF-7DF634B4208E}"/>
            </a:ext>
          </a:extLst>
        </xdr:cNvPr>
        <xdr:cNvPicPr>
          <a:picLocks noChangeAspect="1"/>
        </xdr:cNvPicPr>
      </xdr:nvPicPr>
      <xdr:blipFill>
        <a:blip xmlns:r="http://schemas.openxmlformats.org/officeDocument/2006/relationships" r:embed="rId5"/>
        <a:stretch>
          <a:fillRect/>
        </a:stretch>
      </xdr:blipFill>
      <xdr:spPr>
        <a:xfrm>
          <a:off x="8897471" y="3832412"/>
          <a:ext cx="3955676" cy="2667604"/>
        </a:xfrm>
        <a:prstGeom prst="rect">
          <a:avLst/>
        </a:prstGeom>
      </xdr:spPr>
    </xdr:pic>
    <xdr:clientData/>
  </xdr:twoCellAnchor>
  <xdr:twoCellAnchor>
    <xdr:from>
      <xdr:col>7</xdr:col>
      <xdr:colOff>22225</xdr:colOff>
      <xdr:row>40</xdr:row>
      <xdr:rowOff>147637</xdr:rowOff>
    </xdr:from>
    <xdr:to>
      <xdr:col>11</xdr:col>
      <xdr:colOff>7493</xdr:colOff>
      <xdr:row>49</xdr:row>
      <xdr:rowOff>133921</xdr:rowOff>
    </xdr:to>
    <xdr:graphicFrame macro="">
      <xdr:nvGraphicFramePr>
        <xdr:cNvPr id="2" name="Chart 1">
          <a:extLst>
            <a:ext uri="{FF2B5EF4-FFF2-40B4-BE49-F238E27FC236}">
              <a16:creationId xmlns:a16="http://schemas.microsoft.com/office/drawing/2014/main" id="{B1C35AC7-50F1-4370-BD2A-DAE0B42FD5A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5.xml><?xml version="1.0" encoding="utf-8"?>
<xdr:wsDr xmlns:xdr="http://schemas.openxmlformats.org/drawingml/2006/spreadsheetDrawing" xmlns:a="http://schemas.openxmlformats.org/drawingml/2006/main">
  <xdr:oneCellAnchor>
    <xdr:from>
      <xdr:col>1</xdr:col>
      <xdr:colOff>169334</xdr:colOff>
      <xdr:row>0</xdr:row>
      <xdr:rowOff>65406</xdr:rowOff>
    </xdr:from>
    <xdr:ext cx="5583766" cy="361446"/>
    <xdr:sp macro="" textlink="">
      <xdr:nvSpPr>
        <xdr:cNvPr id="4" name="TextBox 3">
          <a:extLst>
            <a:ext uri="{FF2B5EF4-FFF2-40B4-BE49-F238E27FC236}">
              <a16:creationId xmlns:a16="http://schemas.microsoft.com/office/drawing/2014/main" id="{DC6E9DDB-5832-4CEE-880F-E8132DD98F6A}"/>
            </a:ext>
          </a:extLst>
        </xdr:cNvPr>
        <xdr:cNvSpPr txBox="1">
          <a:spLocks noChangeAspect="1"/>
        </xdr:cNvSpPr>
      </xdr:nvSpPr>
      <xdr:spPr bwMode="gray">
        <a:xfrm>
          <a:off x="169334" y="65406"/>
          <a:ext cx="5583766" cy="361446"/>
        </a:xfrm>
        <a:prstGeom prst="rect">
          <a:avLst/>
        </a:prstGeom>
        <a:noFill/>
      </xdr:spPr>
      <xdr:txBody>
        <a:bodyPr vertOverflow="clip" horzOverflow="clip" wrap="square" lIns="0" tIns="0" rIns="0" bIns="0" rtlCol="0" anchor="t">
          <a:spAutoFit/>
        </a:bodyPr>
        <a:lstStyle/>
        <a:p>
          <a:pPr marL="0" marR="0" lvl="0" indent="0" defTabSz="914400" eaLnBrk="1" fontAlgn="auto" latinLnBrk="0" hangingPunct="1">
            <a:lnSpc>
              <a:spcPct val="100000"/>
            </a:lnSpc>
            <a:spcBef>
              <a:spcPts val="500"/>
            </a:spcBef>
            <a:spcAft>
              <a:spcPts val="0"/>
            </a:spcAft>
            <a:buClrTx/>
            <a:buSzTx/>
            <a:buFontTx/>
            <a:buNone/>
            <a:tabLst/>
            <a:defRPr/>
          </a:pPr>
          <a:r>
            <a:rPr kumimoji="0" lang="en-US" sz="2400" b="0" i="0" u="none" strike="noStrike" kern="0" cap="none" spc="0" normalizeH="0" baseline="0" noProof="0" dirty="0">
              <a:ln>
                <a:noFill/>
              </a:ln>
              <a:solidFill>
                <a:schemeClr val="bg1"/>
              </a:solidFill>
              <a:effectLst/>
              <a:uLnTx/>
              <a:uFillTx/>
              <a:latin typeface="Rockwell"/>
            </a:rPr>
            <a:t>Professional Growth</a:t>
          </a:r>
        </a:p>
      </xdr:txBody>
    </xdr:sp>
    <xdr:clientData/>
  </xdr:oneCellAnchor>
  <xdr:twoCellAnchor>
    <xdr:from>
      <xdr:col>7</xdr:col>
      <xdr:colOff>14106</xdr:colOff>
      <xdr:row>4</xdr:row>
      <xdr:rowOff>186971</xdr:rowOff>
    </xdr:from>
    <xdr:to>
      <xdr:col>11</xdr:col>
      <xdr:colOff>3969</xdr:colOff>
      <xdr:row>14</xdr:row>
      <xdr:rowOff>19331</xdr:rowOff>
    </xdr:to>
    <xdr:graphicFrame macro="">
      <xdr:nvGraphicFramePr>
        <xdr:cNvPr id="5" name="Chart 4">
          <a:extLst>
            <a:ext uri="{FF2B5EF4-FFF2-40B4-BE49-F238E27FC236}">
              <a16:creationId xmlns:a16="http://schemas.microsoft.com/office/drawing/2014/main" id="{3A0FD005-EE7E-4A9A-8141-ADD1B189D03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10897</xdr:colOff>
      <xdr:row>17</xdr:row>
      <xdr:rowOff>10722</xdr:rowOff>
    </xdr:from>
    <xdr:to>
      <xdr:col>11</xdr:col>
      <xdr:colOff>4779</xdr:colOff>
      <xdr:row>26</xdr:row>
      <xdr:rowOff>36757</xdr:rowOff>
    </xdr:to>
    <xdr:graphicFrame macro="">
      <xdr:nvGraphicFramePr>
        <xdr:cNvPr id="6" name="Chart 5">
          <a:extLst>
            <a:ext uri="{FF2B5EF4-FFF2-40B4-BE49-F238E27FC236}">
              <a16:creationId xmlns:a16="http://schemas.microsoft.com/office/drawing/2014/main" id="{83C6A98A-9697-4F60-8C84-A1FDD44F834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1763</xdr:colOff>
      <xdr:row>29</xdr:row>
      <xdr:rowOff>14816</xdr:rowOff>
    </xdr:from>
    <xdr:to>
      <xdr:col>10</xdr:col>
      <xdr:colOff>901431</xdr:colOff>
      <xdr:row>38</xdr:row>
      <xdr:rowOff>1100</xdr:rowOff>
    </xdr:to>
    <xdr:graphicFrame macro="">
      <xdr:nvGraphicFramePr>
        <xdr:cNvPr id="2" name="Chart 1">
          <a:extLst>
            <a:ext uri="{FF2B5EF4-FFF2-40B4-BE49-F238E27FC236}">
              <a16:creationId xmlns:a16="http://schemas.microsoft.com/office/drawing/2014/main" id="{2081D62D-8EC1-4075-8C6A-A79A4EC31CE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12</xdr:col>
      <xdr:colOff>0</xdr:colOff>
      <xdr:row>4</xdr:row>
      <xdr:rowOff>0</xdr:rowOff>
    </xdr:from>
    <xdr:to>
      <xdr:col>14</xdr:col>
      <xdr:colOff>818267</xdr:colOff>
      <xdr:row>18</xdr:row>
      <xdr:rowOff>39162</xdr:rowOff>
    </xdr:to>
    <xdr:pic>
      <xdr:nvPicPr>
        <xdr:cNvPr id="3" name="Picture 2" descr="A chart with blue and white squares&#10;&#10;Description automatically generated with medium confidence">
          <a:extLst>
            <a:ext uri="{FF2B5EF4-FFF2-40B4-BE49-F238E27FC236}">
              <a16:creationId xmlns:a16="http://schemas.microsoft.com/office/drawing/2014/main" id="{0F0AFAAC-08E2-4510-9074-26F722FB98FF}"/>
            </a:ext>
          </a:extLst>
        </xdr:cNvPr>
        <xdr:cNvPicPr>
          <a:picLocks noChangeAspect="1"/>
        </xdr:cNvPicPr>
      </xdr:nvPicPr>
      <xdr:blipFill>
        <a:blip xmlns:r="http://schemas.openxmlformats.org/officeDocument/2006/relationships" r:embed="rId4"/>
        <a:stretch>
          <a:fillRect/>
        </a:stretch>
      </xdr:blipFill>
      <xdr:spPr>
        <a:xfrm>
          <a:off x="9148704" y="1199444"/>
          <a:ext cx="3875674" cy="2634784"/>
        </a:xfrm>
        <a:prstGeom prst="rect">
          <a:avLst/>
        </a:prstGeom>
      </xdr:spPr>
    </xdr:pic>
    <xdr:clientData/>
  </xdr:twoCellAnchor>
  <xdr:twoCellAnchor editAs="oneCell">
    <xdr:from>
      <xdr:col>12</xdr:col>
      <xdr:colOff>0</xdr:colOff>
      <xdr:row>19</xdr:row>
      <xdr:rowOff>0</xdr:rowOff>
    </xdr:from>
    <xdr:to>
      <xdr:col>15</xdr:col>
      <xdr:colOff>56386</xdr:colOff>
      <xdr:row>34</xdr:row>
      <xdr:rowOff>86832</xdr:rowOff>
    </xdr:to>
    <xdr:pic>
      <xdr:nvPicPr>
        <xdr:cNvPr id="7" name="Picture 6" descr="A close-up of a question&#10;&#10;Description automatically generated">
          <a:extLst>
            <a:ext uri="{FF2B5EF4-FFF2-40B4-BE49-F238E27FC236}">
              <a16:creationId xmlns:a16="http://schemas.microsoft.com/office/drawing/2014/main" id="{A656CED5-F42B-4109-0C91-D5CBA00BA2F4}"/>
            </a:ext>
          </a:extLst>
        </xdr:cNvPr>
        <xdr:cNvPicPr>
          <a:picLocks noChangeAspect="1"/>
        </xdr:cNvPicPr>
      </xdr:nvPicPr>
      <xdr:blipFill>
        <a:blip xmlns:r="http://schemas.openxmlformats.org/officeDocument/2006/relationships" r:embed="rId5"/>
        <a:stretch>
          <a:fillRect/>
        </a:stretch>
      </xdr:blipFill>
      <xdr:spPr>
        <a:xfrm>
          <a:off x="8960556" y="3798241"/>
          <a:ext cx="4639322" cy="2876951"/>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oneCellAnchor>
    <xdr:from>
      <xdr:col>1</xdr:col>
      <xdr:colOff>169334</xdr:colOff>
      <xdr:row>0</xdr:row>
      <xdr:rowOff>65406</xdr:rowOff>
    </xdr:from>
    <xdr:ext cx="5583766" cy="361446"/>
    <xdr:sp macro="" textlink="">
      <xdr:nvSpPr>
        <xdr:cNvPr id="4" name="TextBox 3">
          <a:extLst>
            <a:ext uri="{FF2B5EF4-FFF2-40B4-BE49-F238E27FC236}">
              <a16:creationId xmlns:a16="http://schemas.microsoft.com/office/drawing/2014/main" id="{5D1414F2-FB6A-4126-AE20-DFD1CC4F2013}"/>
            </a:ext>
          </a:extLst>
        </xdr:cNvPr>
        <xdr:cNvSpPr txBox="1">
          <a:spLocks noChangeAspect="1"/>
        </xdr:cNvSpPr>
      </xdr:nvSpPr>
      <xdr:spPr bwMode="gray">
        <a:xfrm>
          <a:off x="169334" y="65406"/>
          <a:ext cx="5583766" cy="361446"/>
        </a:xfrm>
        <a:prstGeom prst="rect">
          <a:avLst/>
        </a:prstGeom>
        <a:noFill/>
      </xdr:spPr>
      <xdr:txBody>
        <a:bodyPr vertOverflow="clip" horzOverflow="clip" wrap="square" lIns="0" tIns="0" rIns="0" bIns="0" rtlCol="0" anchor="t">
          <a:spAutoFit/>
        </a:bodyPr>
        <a:lstStyle/>
        <a:p>
          <a:pPr marL="0" marR="0" lvl="0" indent="0" defTabSz="914400" eaLnBrk="1" fontAlgn="auto" latinLnBrk="0" hangingPunct="1">
            <a:lnSpc>
              <a:spcPct val="100000"/>
            </a:lnSpc>
            <a:spcBef>
              <a:spcPts val="500"/>
            </a:spcBef>
            <a:spcAft>
              <a:spcPts val="0"/>
            </a:spcAft>
            <a:buClrTx/>
            <a:buSzTx/>
            <a:buFontTx/>
            <a:buNone/>
            <a:tabLst/>
            <a:defRPr/>
          </a:pPr>
          <a:r>
            <a:rPr kumimoji="0" lang="en-US" sz="2400" b="0" i="0" u="none" strike="noStrike" kern="0" cap="none" spc="0" normalizeH="0" baseline="0" noProof="0" dirty="0">
              <a:ln>
                <a:noFill/>
              </a:ln>
              <a:solidFill>
                <a:schemeClr val="bg1"/>
              </a:solidFill>
              <a:effectLst/>
              <a:uLnTx/>
              <a:uFillTx/>
              <a:latin typeface="Rockwell"/>
            </a:rPr>
            <a:t>Time and Resources</a:t>
          </a:r>
        </a:p>
      </xdr:txBody>
    </xdr:sp>
    <xdr:clientData/>
  </xdr:oneCellAnchor>
  <xdr:twoCellAnchor>
    <xdr:from>
      <xdr:col>7</xdr:col>
      <xdr:colOff>14106</xdr:colOff>
      <xdr:row>4</xdr:row>
      <xdr:rowOff>186971</xdr:rowOff>
    </xdr:from>
    <xdr:to>
      <xdr:col>11</xdr:col>
      <xdr:colOff>3969</xdr:colOff>
      <xdr:row>14</xdr:row>
      <xdr:rowOff>19331</xdr:rowOff>
    </xdr:to>
    <xdr:graphicFrame macro="">
      <xdr:nvGraphicFramePr>
        <xdr:cNvPr id="5" name="Chart 4">
          <a:extLst>
            <a:ext uri="{FF2B5EF4-FFF2-40B4-BE49-F238E27FC236}">
              <a16:creationId xmlns:a16="http://schemas.microsoft.com/office/drawing/2014/main" id="{A8A7BFCA-FBA2-4D1A-9E0C-F70B3977467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10897</xdr:colOff>
      <xdr:row>17</xdr:row>
      <xdr:rowOff>10722</xdr:rowOff>
    </xdr:from>
    <xdr:to>
      <xdr:col>10</xdr:col>
      <xdr:colOff>911771</xdr:colOff>
      <xdr:row>26</xdr:row>
      <xdr:rowOff>33582</xdr:rowOff>
    </xdr:to>
    <xdr:graphicFrame macro="">
      <xdr:nvGraphicFramePr>
        <xdr:cNvPr id="6" name="Chart 5">
          <a:extLst>
            <a:ext uri="{FF2B5EF4-FFF2-40B4-BE49-F238E27FC236}">
              <a16:creationId xmlns:a16="http://schemas.microsoft.com/office/drawing/2014/main" id="{039F5A92-B785-4845-B5BB-61604564048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12346</xdr:colOff>
      <xdr:row>29</xdr:row>
      <xdr:rowOff>25400</xdr:rowOff>
    </xdr:from>
    <xdr:to>
      <xdr:col>11</xdr:col>
      <xdr:colOff>1848</xdr:colOff>
      <xdr:row>38</xdr:row>
      <xdr:rowOff>11684</xdr:rowOff>
    </xdr:to>
    <xdr:graphicFrame macro="">
      <xdr:nvGraphicFramePr>
        <xdr:cNvPr id="2" name="Chart 1">
          <a:extLst>
            <a:ext uri="{FF2B5EF4-FFF2-40B4-BE49-F238E27FC236}">
              <a16:creationId xmlns:a16="http://schemas.microsoft.com/office/drawing/2014/main" id="{9F543338-0E86-4EC0-B7B5-E0D4501268E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12</xdr:col>
      <xdr:colOff>0</xdr:colOff>
      <xdr:row>4</xdr:row>
      <xdr:rowOff>0</xdr:rowOff>
    </xdr:from>
    <xdr:to>
      <xdr:col>14</xdr:col>
      <xdr:colOff>827674</xdr:colOff>
      <xdr:row>17</xdr:row>
      <xdr:rowOff>161459</xdr:rowOff>
    </xdr:to>
    <xdr:pic>
      <xdr:nvPicPr>
        <xdr:cNvPr id="7" name="Picture 6" descr="A chart with blue and white squares&#10;&#10;Description automatically generated with medium confidence">
          <a:extLst>
            <a:ext uri="{FF2B5EF4-FFF2-40B4-BE49-F238E27FC236}">
              <a16:creationId xmlns:a16="http://schemas.microsoft.com/office/drawing/2014/main" id="{1C5E7079-BA4C-49B2-AF06-8915D13107FF}"/>
            </a:ext>
          </a:extLst>
        </xdr:cNvPr>
        <xdr:cNvPicPr>
          <a:picLocks noChangeAspect="1"/>
        </xdr:cNvPicPr>
      </xdr:nvPicPr>
      <xdr:blipFill>
        <a:blip xmlns:r="http://schemas.openxmlformats.org/officeDocument/2006/relationships" r:embed="rId4"/>
        <a:stretch>
          <a:fillRect/>
        </a:stretch>
      </xdr:blipFill>
      <xdr:spPr>
        <a:xfrm>
          <a:off x="9184821" y="1197429"/>
          <a:ext cx="3875674" cy="2634784"/>
        </a:xfrm>
        <a:prstGeom prst="rect">
          <a:avLst/>
        </a:prstGeom>
      </xdr:spPr>
    </xdr:pic>
    <xdr:clientData/>
  </xdr:twoCellAnchor>
  <xdr:twoCellAnchor editAs="oneCell">
    <xdr:from>
      <xdr:col>12</xdr:col>
      <xdr:colOff>27214</xdr:colOff>
      <xdr:row>18</xdr:row>
      <xdr:rowOff>122464</xdr:rowOff>
    </xdr:from>
    <xdr:to>
      <xdr:col>17</xdr:col>
      <xdr:colOff>512962</xdr:colOff>
      <xdr:row>40</xdr:row>
      <xdr:rowOff>151170</xdr:rowOff>
    </xdr:to>
    <xdr:pic>
      <xdr:nvPicPr>
        <xdr:cNvPr id="9" name="Picture 8" descr="A questionnaire with text&#10;&#10;Description automatically generated with medium confidence">
          <a:extLst>
            <a:ext uri="{FF2B5EF4-FFF2-40B4-BE49-F238E27FC236}">
              <a16:creationId xmlns:a16="http://schemas.microsoft.com/office/drawing/2014/main" id="{4143E5F6-BF62-4CAC-F3C0-336EE45500DA}"/>
            </a:ext>
          </a:extLst>
        </xdr:cNvPr>
        <xdr:cNvPicPr>
          <a:picLocks noChangeAspect="1"/>
        </xdr:cNvPicPr>
      </xdr:nvPicPr>
      <xdr:blipFill>
        <a:blip xmlns:r="http://schemas.openxmlformats.org/officeDocument/2006/relationships" r:embed="rId5"/>
        <a:stretch>
          <a:fillRect/>
        </a:stretch>
      </xdr:blipFill>
      <xdr:spPr>
        <a:xfrm>
          <a:off x="9212035" y="3796393"/>
          <a:ext cx="6306430" cy="418205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oneCellAnchor>
    <xdr:from>
      <xdr:col>1</xdr:col>
      <xdr:colOff>169334</xdr:colOff>
      <xdr:row>0</xdr:row>
      <xdr:rowOff>65406</xdr:rowOff>
    </xdr:from>
    <xdr:ext cx="5583766" cy="361446"/>
    <xdr:sp macro="" textlink="">
      <xdr:nvSpPr>
        <xdr:cNvPr id="4" name="TextBox 3">
          <a:extLst>
            <a:ext uri="{FF2B5EF4-FFF2-40B4-BE49-F238E27FC236}">
              <a16:creationId xmlns:a16="http://schemas.microsoft.com/office/drawing/2014/main" id="{A7C4F4D7-AF57-4883-BEBE-FFDB4CA64DFA}"/>
            </a:ext>
          </a:extLst>
        </xdr:cNvPr>
        <xdr:cNvSpPr txBox="1">
          <a:spLocks noChangeAspect="1"/>
        </xdr:cNvSpPr>
      </xdr:nvSpPr>
      <xdr:spPr bwMode="gray">
        <a:xfrm>
          <a:off x="169334" y="65406"/>
          <a:ext cx="5583766" cy="361446"/>
        </a:xfrm>
        <a:prstGeom prst="rect">
          <a:avLst/>
        </a:prstGeom>
        <a:noFill/>
      </xdr:spPr>
      <xdr:txBody>
        <a:bodyPr vertOverflow="clip" horzOverflow="clip" wrap="square" lIns="0" tIns="0" rIns="0" bIns="0" rtlCol="0" anchor="t">
          <a:spAutoFit/>
        </a:bodyPr>
        <a:lstStyle/>
        <a:p>
          <a:pPr marL="0" marR="0" lvl="0" indent="0" defTabSz="914400" eaLnBrk="1" fontAlgn="auto" latinLnBrk="0" hangingPunct="1">
            <a:lnSpc>
              <a:spcPct val="100000"/>
            </a:lnSpc>
            <a:spcBef>
              <a:spcPts val="500"/>
            </a:spcBef>
            <a:spcAft>
              <a:spcPts val="0"/>
            </a:spcAft>
            <a:buClrTx/>
            <a:buSzTx/>
            <a:buFontTx/>
            <a:buNone/>
            <a:tabLst/>
            <a:defRPr/>
          </a:pPr>
          <a:r>
            <a:rPr kumimoji="0" lang="en-US" sz="2400" b="0" i="0" u="none" strike="noStrike" kern="0" cap="none" spc="0" normalizeH="0" baseline="0" noProof="0" dirty="0">
              <a:ln>
                <a:noFill/>
              </a:ln>
              <a:solidFill>
                <a:schemeClr val="bg1"/>
              </a:solidFill>
              <a:effectLst/>
              <a:uLnTx/>
              <a:uFillTx/>
              <a:latin typeface="Rockwell"/>
            </a:rPr>
            <a:t>Leadership Trust and Values Alignment</a:t>
          </a:r>
        </a:p>
      </xdr:txBody>
    </xdr:sp>
    <xdr:clientData/>
  </xdr:oneCellAnchor>
  <xdr:twoCellAnchor>
    <xdr:from>
      <xdr:col>7</xdr:col>
      <xdr:colOff>14106</xdr:colOff>
      <xdr:row>4</xdr:row>
      <xdr:rowOff>186971</xdr:rowOff>
    </xdr:from>
    <xdr:to>
      <xdr:col>11</xdr:col>
      <xdr:colOff>3969</xdr:colOff>
      <xdr:row>14</xdr:row>
      <xdr:rowOff>19331</xdr:rowOff>
    </xdr:to>
    <xdr:graphicFrame macro="">
      <xdr:nvGraphicFramePr>
        <xdr:cNvPr id="5" name="Chart 4">
          <a:extLst>
            <a:ext uri="{FF2B5EF4-FFF2-40B4-BE49-F238E27FC236}">
              <a16:creationId xmlns:a16="http://schemas.microsoft.com/office/drawing/2014/main" id="{5B27B9F6-711F-4CFC-9755-7525093C0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10897</xdr:colOff>
      <xdr:row>17</xdr:row>
      <xdr:rowOff>10722</xdr:rowOff>
    </xdr:from>
    <xdr:to>
      <xdr:col>10</xdr:col>
      <xdr:colOff>911771</xdr:colOff>
      <xdr:row>26</xdr:row>
      <xdr:rowOff>33582</xdr:rowOff>
    </xdr:to>
    <xdr:graphicFrame macro="">
      <xdr:nvGraphicFramePr>
        <xdr:cNvPr id="6" name="Chart 5">
          <a:extLst>
            <a:ext uri="{FF2B5EF4-FFF2-40B4-BE49-F238E27FC236}">
              <a16:creationId xmlns:a16="http://schemas.microsoft.com/office/drawing/2014/main" id="{8F09FB56-311E-479A-A91F-23E8310001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24693</xdr:colOff>
      <xdr:row>29</xdr:row>
      <xdr:rowOff>21872</xdr:rowOff>
    </xdr:from>
    <xdr:to>
      <xdr:col>11</xdr:col>
      <xdr:colOff>14195</xdr:colOff>
      <xdr:row>38</xdr:row>
      <xdr:rowOff>8156</xdr:rowOff>
    </xdr:to>
    <xdr:graphicFrame macro="">
      <xdr:nvGraphicFramePr>
        <xdr:cNvPr id="3" name="Chart 2">
          <a:extLst>
            <a:ext uri="{FF2B5EF4-FFF2-40B4-BE49-F238E27FC236}">
              <a16:creationId xmlns:a16="http://schemas.microsoft.com/office/drawing/2014/main" id="{91502DBC-C20A-4117-9414-DE2FA8C938A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12</xdr:col>
      <xdr:colOff>0</xdr:colOff>
      <xdr:row>4</xdr:row>
      <xdr:rowOff>0</xdr:rowOff>
    </xdr:from>
    <xdr:to>
      <xdr:col>14</xdr:col>
      <xdr:colOff>830185</xdr:colOff>
      <xdr:row>18</xdr:row>
      <xdr:rowOff>47396</xdr:rowOff>
    </xdr:to>
    <xdr:pic>
      <xdr:nvPicPr>
        <xdr:cNvPr id="7" name="Picture 6" descr="A chart with blue and white squares&#10;&#10;Description automatically generated with medium confidence">
          <a:extLst>
            <a:ext uri="{FF2B5EF4-FFF2-40B4-BE49-F238E27FC236}">
              <a16:creationId xmlns:a16="http://schemas.microsoft.com/office/drawing/2014/main" id="{24E13648-54E7-4140-AB16-08726413D1E1}"/>
            </a:ext>
          </a:extLst>
        </xdr:cNvPr>
        <xdr:cNvPicPr>
          <a:picLocks noChangeAspect="1"/>
        </xdr:cNvPicPr>
      </xdr:nvPicPr>
      <xdr:blipFill>
        <a:blip xmlns:r="http://schemas.openxmlformats.org/officeDocument/2006/relationships" r:embed="rId4"/>
        <a:stretch>
          <a:fillRect/>
        </a:stretch>
      </xdr:blipFill>
      <xdr:spPr>
        <a:xfrm>
          <a:off x="11600597" y="1137313"/>
          <a:ext cx="3875674" cy="2634784"/>
        </a:xfrm>
        <a:prstGeom prst="rect">
          <a:avLst/>
        </a:prstGeom>
      </xdr:spPr>
    </xdr:pic>
    <xdr:clientData/>
  </xdr:twoCellAnchor>
  <xdr:twoCellAnchor editAs="oneCell">
    <xdr:from>
      <xdr:col>12</xdr:col>
      <xdr:colOff>1</xdr:colOff>
      <xdr:row>19</xdr:row>
      <xdr:rowOff>0</xdr:rowOff>
    </xdr:from>
    <xdr:to>
      <xdr:col>16</xdr:col>
      <xdr:colOff>68054</xdr:colOff>
      <xdr:row>38</xdr:row>
      <xdr:rowOff>67907</xdr:rowOff>
    </xdr:to>
    <xdr:pic>
      <xdr:nvPicPr>
        <xdr:cNvPr id="8" name="Picture 7" descr="A close-up of a question&#10;&#10;Description automatically generated">
          <a:extLst>
            <a:ext uri="{FF2B5EF4-FFF2-40B4-BE49-F238E27FC236}">
              <a16:creationId xmlns:a16="http://schemas.microsoft.com/office/drawing/2014/main" id="{61EDBFF1-1039-AB95-14D2-0A9B61268817}"/>
            </a:ext>
          </a:extLst>
        </xdr:cNvPr>
        <xdr:cNvPicPr>
          <a:picLocks noChangeAspect="1"/>
        </xdr:cNvPicPr>
      </xdr:nvPicPr>
      <xdr:blipFill>
        <a:blip xmlns:r="http://schemas.openxmlformats.org/officeDocument/2006/relationships" r:embed="rId5"/>
        <a:stretch>
          <a:fillRect/>
        </a:stretch>
      </xdr:blipFill>
      <xdr:spPr>
        <a:xfrm>
          <a:off x="11600598" y="3767351"/>
          <a:ext cx="5487684" cy="3525671"/>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oneCellAnchor>
    <xdr:from>
      <xdr:col>1</xdr:col>
      <xdr:colOff>169334</xdr:colOff>
      <xdr:row>0</xdr:row>
      <xdr:rowOff>65406</xdr:rowOff>
    </xdr:from>
    <xdr:ext cx="5583766" cy="361446"/>
    <xdr:sp macro="" textlink="">
      <xdr:nvSpPr>
        <xdr:cNvPr id="4" name="TextBox 3">
          <a:extLst>
            <a:ext uri="{FF2B5EF4-FFF2-40B4-BE49-F238E27FC236}">
              <a16:creationId xmlns:a16="http://schemas.microsoft.com/office/drawing/2014/main" id="{AF138222-79BA-4E0F-9853-6B8AAB6C164A}"/>
            </a:ext>
          </a:extLst>
        </xdr:cNvPr>
        <xdr:cNvSpPr txBox="1">
          <a:spLocks noChangeAspect="1"/>
        </xdr:cNvSpPr>
      </xdr:nvSpPr>
      <xdr:spPr bwMode="gray">
        <a:xfrm>
          <a:off x="169334" y="65406"/>
          <a:ext cx="5583766" cy="361446"/>
        </a:xfrm>
        <a:prstGeom prst="rect">
          <a:avLst/>
        </a:prstGeom>
        <a:noFill/>
      </xdr:spPr>
      <xdr:txBody>
        <a:bodyPr vertOverflow="clip" horzOverflow="clip" wrap="square" lIns="0" tIns="0" rIns="0" bIns="0" rtlCol="0" anchor="t">
          <a:spAutoFit/>
        </a:bodyPr>
        <a:lstStyle/>
        <a:p>
          <a:pPr marL="0" marR="0" lvl="0" indent="0" defTabSz="914400" eaLnBrk="1" fontAlgn="auto" latinLnBrk="0" hangingPunct="1">
            <a:lnSpc>
              <a:spcPct val="100000"/>
            </a:lnSpc>
            <a:spcBef>
              <a:spcPts val="500"/>
            </a:spcBef>
            <a:spcAft>
              <a:spcPts val="0"/>
            </a:spcAft>
            <a:buClrTx/>
            <a:buSzTx/>
            <a:buFontTx/>
            <a:buNone/>
            <a:tabLst/>
            <a:defRPr/>
          </a:pPr>
          <a:r>
            <a:rPr kumimoji="0" lang="en-US" sz="2400" b="0" i="0" u="none" strike="noStrike" kern="0" cap="none" spc="0" normalizeH="0" baseline="0" noProof="0" dirty="0">
              <a:ln>
                <a:noFill/>
              </a:ln>
              <a:solidFill>
                <a:schemeClr val="bg1"/>
              </a:solidFill>
              <a:effectLst/>
              <a:uLnTx/>
              <a:uFillTx/>
              <a:latin typeface="Rockwell"/>
            </a:rPr>
            <a:t>Ownership and Input</a:t>
          </a:r>
        </a:p>
      </xdr:txBody>
    </xdr:sp>
    <xdr:clientData/>
  </xdr:oneCellAnchor>
  <xdr:twoCellAnchor>
    <xdr:from>
      <xdr:col>7</xdr:col>
      <xdr:colOff>14106</xdr:colOff>
      <xdr:row>4</xdr:row>
      <xdr:rowOff>186971</xdr:rowOff>
    </xdr:from>
    <xdr:to>
      <xdr:col>11</xdr:col>
      <xdr:colOff>3969</xdr:colOff>
      <xdr:row>14</xdr:row>
      <xdr:rowOff>19331</xdr:rowOff>
    </xdr:to>
    <xdr:graphicFrame macro="">
      <xdr:nvGraphicFramePr>
        <xdr:cNvPr id="5" name="Chart 4">
          <a:extLst>
            <a:ext uri="{FF2B5EF4-FFF2-40B4-BE49-F238E27FC236}">
              <a16:creationId xmlns:a16="http://schemas.microsoft.com/office/drawing/2014/main" id="{55253938-9613-468A-B4EF-08BC612D65A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10897</xdr:colOff>
      <xdr:row>17</xdr:row>
      <xdr:rowOff>10722</xdr:rowOff>
    </xdr:from>
    <xdr:to>
      <xdr:col>10</xdr:col>
      <xdr:colOff>911771</xdr:colOff>
      <xdr:row>26</xdr:row>
      <xdr:rowOff>0</xdr:rowOff>
    </xdr:to>
    <xdr:graphicFrame macro="">
      <xdr:nvGraphicFramePr>
        <xdr:cNvPr id="6" name="Chart 5">
          <a:extLst>
            <a:ext uri="{FF2B5EF4-FFF2-40B4-BE49-F238E27FC236}">
              <a16:creationId xmlns:a16="http://schemas.microsoft.com/office/drawing/2014/main" id="{59F32766-56D7-47EB-A069-13295002820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22930</xdr:colOff>
      <xdr:row>26</xdr:row>
      <xdr:rowOff>0</xdr:rowOff>
    </xdr:from>
    <xdr:to>
      <xdr:col>11</xdr:col>
      <xdr:colOff>12432</xdr:colOff>
      <xdr:row>26</xdr:row>
      <xdr:rowOff>8156</xdr:rowOff>
    </xdr:to>
    <xdr:graphicFrame macro="">
      <xdr:nvGraphicFramePr>
        <xdr:cNvPr id="2" name="Chart 1">
          <a:extLst>
            <a:ext uri="{FF2B5EF4-FFF2-40B4-BE49-F238E27FC236}">
              <a16:creationId xmlns:a16="http://schemas.microsoft.com/office/drawing/2014/main" id="{AF25EEE0-014B-43CD-81DE-52C9A679765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14432</xdr:colOff>
      <xdr:row>29</xdr:row>
      <xdr:rowOff>25399</xdr:rowOff>
    </xdr:from>
    <xdr:to>
      <xdr:col>10</xdr:col>
      <xdr:colOff>908327</xdr:colOff>
      <xdr:row>38</xdr:row>
      <xdr:rowOff>11683</xdr:rowOff>
    </xdr:to>
    <xdr:graphicFrame macro="">
      <xdr:nvGraphicFramePr>
        <xdr:cNvPr id="3" name="Chart 2">
          <a:extLst>
            <a:ext uri="{FF2B5EF4-FFF2-40B4-BE49-F238E27FC236}">
              <a16:creationId xmlns:a16="http://schemas.microsoft.com/office/drawing/2014/main" id="{83BD8AF3-2C1A-4F19-8B7F-016F84A13A2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12</xdr:col>
      <xdr:colOff>73269</xdr:colOff>
      <xdr:row>4</xdr:row>
      <xdr:rowOff>0</xdr:rowOff>
    </xdr:from>
    <xdr:to>
      <xdr:col>14</xdr:col>
      <xdr:colOff>904117</xdr:colOff>
      <xdr:row>17</xdr:row>
      <xdr:rowOff>189581</xdr:rowOff>
    </xdr:to>
    <xdr:pic>
      <xdr:nvPicPr>
        <xdr:cNvPr id="13" name="Picture 12" descr="A chart with blue and white squares&#10;&#10;Description automatically generated with medium confidence">
          <a:extLst>
            <a:ext uri="{FF2B5EF4-FFF2-40B4-BE49-F238E27FC236}">
              <a16:creationId xmlns:a16="http://schemas.microsoft.com/office/drawing/2014/main" id="{5F77BFA0-9D91-438F-9D0B-0F3691992589}"/>
            </a:ext>
          </a:extLst>
        </xdr:cNvPr>
        <xdr:cNvPicPr>
          <a:picLocks noChangeAspect="1"/>
        </xdr:cNvPicPr>
      </xdr:nvPicPr>
      <xdr:blipFill>
        <a:blip xmlns:r="http://schemas.openxmlformats.org/officeDocument/2006/relationships" r:embed="rId5"/>
        <a:stretch>
          <a:fillRect/>
        </a:stretch>
      </xdr:blipFill>
      <xdr:spPr>
        <a:xfrm>
          <a:off x="9407769" y="1172307"/>
          <a:ext cx="3878849" cy="2634784"/>
        </a:xfrm>
        <a:prstGeom prst="rect">
          <a:avLst/>
        </a:prstGeom>
      </xdr:spPr>
    </xdr:pic>
    <xdr:clientData/>
  </xdr:twoCellAnchor>
  <xdr:twoCellAnchor editAs="oneCell">
    <xdr:from>
      <xdr:col>12</xdr:col>
      <xdr:colOff>0</xdr:colOff>
      <xdr:row>18</xdr:row>
      <xdr:rowOff>190499</xdr:rowOff>
    </xdr:from>
    <xdr:to>
      <xdr:col>16</xdr:col>
      <xdr:colOff>27123</xdr:colOff>
      <xdr:row>37</xdr:row>
      <xdr:rowOff>29307</xdr:rowOff>
    </xdr:to>
    <xdr:pic>
      <xdr:nvPicPr>
        <xdr:cNvPr id="16" name="Picture 15" descr="A questionnaire with text&#10;&#10;Description automatically generated">
          <a:extLst>
            <a:ext uri="{FF2B5EF4-FFF2-40B4-BE49-F238E27FC236}">
              <a16:creationId xmlns:a16="http://schemas.microsoft.com/office/drawing/2014/main" id="{5667B340-632C-EFA1-43A3-1715FF0F1D7E}"/>
            </a:ext>
          </a:extLst>
        </xdr:cNvPr>
        <xdr:cNvPicPr>
          <a:picLocks noChangeAspect="1"/>
        </xdr:cNvPicPr>
      </xdr:nvPicPr>
      <xdr:blipFill>
        <a:blip xmlns:r="http://schemas.openxmlformats.org/officeDocument/2006/relationships" r:embed="rId6"/>
        <a:stretch>
          <a:fillRect/>
        </a:stretch>
      </xdr:blipFill>
      <xdr:spPr>
        <a:xfrm>
          <a:off x="9100038" y="3868614"/>
          <a:ext cx="5405085" cy="3414348"/>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oneCellAnchor>
    <xdr:from>
      <xdr:col>1</xdr:col>
      <xdr:colOff>169334</xdr:colOff>
      <xdr:row>0</xdr:row>
      <xdr:rowOff>65406</xdr:rowOff>
    </xdr:from>
    <xdr:ext cx="5583766" cy="361446"/>
    <xdr:sp macro="" textlink="">
      <xdr:nvSpPr>
        <xdr:cNvPr id="4" name="TextBox 3">
          <a:extLst>
            <a:ext uri="{FF2B5EF4-FFF2-40B4-BE49-F238E27FC236}">
              <a16:creationId xmlns:a16="http://schemas.microsoft.com/office/drawing/2014/main" id="{8EDC0B00-ADEA-4715-8ABB-2806C08C4BB4}"/>
            </a:ext>
          </a:extLst>
        </xdr:cNvPr>
        <xdr:cNvSpPr txBox="1">
          <a:spLocks noChangeAspect="1"/>
        </xdr:cNvSpPr>
      </xdr:nvSpPr>
      <xdr:spPr bwMode="gray">
        <a:xfrm>
          <a:off x="169334" y="65406"/>
          <a:ext cx="5583766" cy="361446"/>
        </a:xfrm>
        <a:prstGeom prst="rect">
          <a:avLst/>
        </a:prstGeom>
        <a:noFill/>
      </xdr:spPr>
      <xdr:txBody>
        <a:bodyPr vertOverflow="clip" horzOverflow="clip" wrap="square" lIns="0" tIns="0" rIns="0" bIns="0" rtlCol="0" anchor="t">
          <a:spAutoFit/>
        </a:bodyPr>
        <a:lstStyle/>
        <a:p>
          <a:pPr marL="0" marR="0" lvl="0" indent="0" defTabSz="914400" eaLnBrk="1" fontAlgn="auto" latinLnBrk="0" hangingPunct="1">
            <a:lnSpc>
              <a:spcPct val="100000"/>
            </a:lnSpc>
            <a:spcBef>
              <a:spcPts val="500"/>
            </a:spcBef>
            <a:spcAft>
              <a:spcPts val="0"/>
            </a:spcAft>
            <a:buClrTx/>
            <a:buSzTx/>
            <a:buFontTx/>
            <a:buNone/>
            <a:tabLst/>
            <a:defRPr/>
          </a:pPr>
          <a:r>
            <a:rPr kumimoji="0" lang="en-US" sz="2400" b="0" i="0" u="none" strike="noStrike" kern="0" cap="none" spc="0" normalizeH="0" baseline="0" noProof="0" dirty="0">
              <a:ln>
                <a:noFill/>
              </a:ln>
              <a:solidFill>
                <a:schemeClr val="bg1"/>
              </a:solidFill>
              <a:effectLst/>
              <a:uLnTx/>
              <a:uFillTx/>
              <a:latin typeface="Rockwell"/>
            </a:rPr>
            <a:t>Recognition and Value</a:t>
          </a:r>
        </a:p>
      </xdr:txBody>
    </xdr:sp>
    <xdr:clientData/>
  </xdr:oneCellAnchor>
  <xdr:twoCellAnchor>
    <xdr:from>
      <xdr:col>7</xdr:col>
      <xdr:colOff>14106</xdr:colOff>
      <xdr:row>4</xdr:row>
      <xdr:rowOff>186971</xdr:rowOff>
    </xdr:from>
    <xdr:to>
      <xdr:col>11</xdr:col>
      <xdr:colOff>3969</xdr:colOff>
      <xdr:row>14</xdr:row>
      <xdr:rowOff>19331</xdr:rowOff>
    </xdr:to>
    <xdr:graphicFrame macro="">
      <xdr:nvGraphicFramePr>
        <xdr:cNvPr id="5" name="Chart 4">
          <a:extLst>
            <a:ext uri="{FF2B5EF4-FFF2-40B4-BE49-F238E27FC236}">
              <a16:creationId xmlns:a16="http://schemas.microsoft.com/office/drawing/2014/main" id="{794A3C2C-1CA3-4B20-BAEF-5AA0F4A75F7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10897</xdr:colOff>
      <xdr:row>17</xdr:row>
      <xdr:rowOff>10722</xdr:rowOff>
    </xdr:from>
    <xdr:to>
      <xdr:col>10</xdr:col>
      <xdr:colOff>911771</xdr:colOff>
      <xdr:row>26</xdr:row>
      <xdr:rowOff>33582</xdr:rowOff>
    </xdr:to>
    <xdr:graphicFrame macro="">
      <xdr:nvGraphicFramePr>
        <xdr:cNvPr id="6" name="Chart 5">
          <a:extLst>
            <a:ext uri="{FF2B5EF4-FFF2-40B4-BE49-F238E27FC236}">
              <a16:creationId xmlns:a16="http://schemas.microsoft.com/office/drawing/2014/main" id="{9C856110-6A2E-42EB-B136-F565792CAA1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5290</xdr:colOff>
      <xdr:row>29</xdr:row>
      <xdr:rowOff>18345</xdr:rowOff>
    </xdr:from>
    <xdr:to>
      <xdr:col>10</xdr:col>
      <xdr:colOff>904958</xdr:colOff>
      <xdr:row>38</xdr:row>
      <xdr:rowOff>0</xdr:rowOff>
    </xdr:to>
    <xdr:graphicFrame macro="">
      <xdr:nvGraphicFramePr>
        <xdr:cNvPr id="2" name="Chart 1">
          <a:extLst>
            <a:ext uri="{FF2B5EF4-FFF2-40B4-BE49-F238E27FC236}">
              <a16:creationId xmlns:a16="http://schemas.microsoft.com/office/drawing/2014/main" id="{9351CC01-A8B5-4CB3-92AD-DD927580475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12</xdr:col>
      <xdr:colOff>0</xdr:colOff>
      <xdr:row>4</xdr:row>
      <xdr:rowOff>0</xdr:rowOff>
    </xdr:from>
    <xdr:to>
      <xdr:col>14</xdr:col>
      <xdr:colOff>838717</xdr:colOff>
      <xdr:row>17</xdr:row>
      <xdr:rowOff>160630</xdr:rowOff>
    </xdr:to>
    <xdr:pic>
      <xdr:nvPicPr>
        <xdr:cNvPr id="7" name="Picture 6" descr="A chart with blue and white squares&#10;&#10;Description automatically generated with medium confidence">
          <a:extLst>
            <a:ext uri="{FF2B5EF4-FFF2-40B4-BE49-F238E27FC236}">
              <a16:creationId xmlns:a16="http://schemas.microsoft.com/office/drawing/2014/main" id="{C75F32D4-3E84-4B93-B007-B9EB44F017CE}"/>
            </a:ext>
          </a:extLst>
        </xdr:cNvPr>
        <xdr:cNvPicPr>
          <a:picLocks noChangeAspect="1"/>
        </xdr:cNvPicPr>
      </xdr:nvPicPr>
      <xdr:blipFill>
        <a:blip xmlns:r="http://schemas.openxmlformats.org/officeDocument/2006/relationships" r:embed="rId4"/>
        <a:stretch>
          <a:fillRect/>
        </a:stretch>
      </xdr:blipFill>
      <xdr:spPr>
        <a:xfrm>
          <a:off x="8738152" y="1200978"/>
          <a:ext cx="3875674" cy="2634784"/>
        </a:xfrm>
        <a:prstGeom prst="rect">
          <a:avLst/>
        </a:prstGeom>
      </xdr:spPr>
    </xdr:pic>
    <xdr:clientData/>
  </xdr:twoCellAnchor>
  <xdr:twoCellAnchor editAs="oneCell">
    <xdr:from>
      <xdr:col>12</xdr:col>
      <xdr:colOff>0</xdr:colOff>
      <xdr:row>19</xdr:row>
      <xdr:rowOff>0</xdr:rowOff>
    </xdr:from>
    <xdr:to>
      <xdr:col>15</xdr:col>
      <xdr:colOff>725327</xdr:colOff>
      <xdr:row>36</xdr:row>
      <xdr:rowOff>96545</xdr:rowOff>
    </xdr:to>
    <xdr:pic>
      <xdr:nvPicPr>
        <xdr:cNvPr id="8" name="Picture 7" descr="A questionnaire with text on it&#10;&#10;Description automatically generated">
          <a:extLst>
            <a:ext uri="{FF2B5EF4-FFF2-40B4-BE49-F238E27FC236}">
              <a16:creationId xmlns:a16="http://schemas.microsoft.com/office/drawing/2014/main" id="{218DB8BD-2D44-6DC7-01CD-5400FB99FAA0}"/>
            </a:ext>
          </a:extLst>
        </xdr:cNvPr>
        <xdr:cNvPicPr>
          <a:picLocks noChangeAspect="1"/>
        </xdr:cNvPicPr>
      </xdr:nvPicPr>
      <xdr:blipFill>
        <a:blip xmlns:r="http://schemas.openxmlformats.org/officeDocument/2006/relationships" r:embed="rId5"/>
        <a:stretch>
          <a:fillRect/>
        </a:stretch>
      </xdr:blipFill>
      <xdr:spPr>
        <a:xfrm>
          <a:off x="8738152" y="3906630"/>
          <a:ext cx="5277587" cy="3343742"/>
        </a:xfrm>
        <a:prstGeom prst="rect">
          <a:avLst/>
        </a:prstGeom>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hor" refreshedDate="45265.53366458333" createdVersion="8" refreshedVersion="8" minRefreshableVersion="3" recordCount="200" xr:uid="{F7555B1B-A861-458D-B7EC-33BC831027BF}">
  <cacheSource type="worksheet">
    <worksheetSource name="Table1"/>
  </cacheSource>
  <cacheFields count="22">
    <cacheField name="Respondent" numFmtId="0">
      <sharedItems containsSemiMixedTypes="0" containsString="0" containsNumber="1" containsInteger="1" minValue="1" maxValue="200"/>
    </cacheField>
    <cacheField name="Overall, I am satisfied with my experience at school." numFmtId="1">
      <sharedItems containsSemiMixedTypes="0" containsString="0" containsNumber="1" containsInteger="1" minValue="1" maxValue="5" count="5">
        <n v="5"/>
        <n v="4"/>
        <n v="2"/>
        <n v="3"/>
        <n v="1"/>
      </sharedItems>
    </cacheField>
    <cacheField name="School leadership has communicated clear actions they will take in response to previous faculty survey results." numFmtId="0">
      <sharedItems containsSemiMixedTypes="0" containsString="0" containsNumber="1" containsInteger="1" minValue="0" maxValue="5" count="6">
        <n v="5"/>
        <n v="4"/>
        <n v="2"/>
        <n v="3"/>
        <n v="1"/>
        <n v="0"/>
      </sharedItems>
    </cacheField>
    <cacheField name="I feel safe and welcome at school." numFmtId="0">
      <sharedItems containsSemiMixedTypes="0" containsString="0" containsNumber="1" containsInteger="1" minValue="0" maxValue="5" count="6">
        <n v="5"/>
        <n v="4"/>
        <n v="3"/>
        <n v="2"/>
        <n v="0"/>
        <n v="1"/>
      </sharedItems>
    </cacheField>
    <cacheField name="The benefits provided by my school meet my needs. " numFmtId="0">
      <sharedItems containsSemiMixedTypes="0" containsString="0" containsNumber="1" containsInteger="1" minValue="1" maxValue="5" count="5">
        <n v="5"/>
        <n v="4"/>
        <n v="3"/>
        <n v="2"/>
        <n v="1"/>
      </sharedItems>
    </cacheField>
    <cacheField name="Someone seems to care about me at school. " numFmtId="0">
      <sharedItems containsSemiMixedTypes="0" containsString="0" containsNumber="1" containsInteger="1" minValue="0" maxValue="5" count="6">
        <n v="5"/>
        <n v="3"/>
        <n v="4"/>
        <n v="0"/>
        <n v="1"/>
        <n v="2"/>
      </sharedItems>
    </cacheField>
    <cacheField name="I have the materials and resources needed to do my job well. " numFmtId="0">
      <sharedItems containsSemiMixedTypes="0" containsString="0" containsNumber="1" containsInteger="1" minValue="1" maxValue="5" count="5">
        <n v="5"/>
        <n v="4"/>
        <n v="2"/>
        <n v="3"/>
        <n v="1"/>
      </sharedItems>
    </cacheField>
    <cacheField name="Most days, I have a manageable workload." numFmtId="0">
      <sharedItems containsSemiMixedTypes="0" containsString="0" containsNumber="1" containsInteger="1" minValue="1" maxValue="5" count="5">
        <n v="5"/>
        <n v="3"/>
        <n v="2"/>
        <n v="4"/>
        <n v="1"/>
      </sharedItems>
    </cacheField>
    <cacheField name="I have the training and skills I need to do my best at work." numFmtId="0">
      <sharedItems containsSemiMixedTypes="0" containsString="0" containsNumber="1" containsInteger="1" minValue="1" maxValue="5" count="5">
        <n v="5"/>
        <n v="3"/>
        <n v="2"/>
        <n v="4"/>
        <n v="1"/>
      </sharedItems>
    </cacheField>
    <cacheField name="I understand how my daily work contributes to my school’s mission. " numFmtId="0">
      <sharedItems containsSemiMixedTypes="0" containsString="0" containsNumber="1" containsInteger="1" minValue="1" maxValue="5" count="5">
        <n v="5"/>
        <n v="4"/>
        <n v="2"/>
        <n v="3"/>
        <n v="1"/>
      </sharedItems>
    </cacheField>
    <cacheField name="My school's mission and values are reflected in the actions of school leaders." numFmtId="0">
      <sharedItems containsSemiMixedTypes="0" containsString="0" containsNumber="1" containsInteger="1" minValue="0" maxValue="5" count="6">
        <n v="5"/>
        <n v="4"/>
        <n v="3"/>
        <n v="2"/>
        <n v="1"/>
        <n v="0"/>
      </sharedItems>
    </cacheField>
    <cacheField name="I am treated fairly by school leaders." numFmtId="0">
      <sharedItems containsSemiMixedTypes="0" containsString="0" containsNumber="1" containsInteger="1" minValue="0" maxValue="5" count="6">
        <n v="5"/>
        <n v="4"/>
        <n v="3"/>
        <n v="2"/>
        <n v="1"/>
        <n v="0" u="1"/>
      </sharedItems>
    </cacheField>
    <cacheField name="I am treated fairly by my colleagues." numFmtId="0">
      <sharedItems containsSemiMixedTypes="0" containsString="0" containsNumber="1" containsInteger="1" minValue="0" maxValue="5" count="6">
        <n v="5"/>
        <n v="3"/>
        <n v="4"/>
        <n v="2"/>
        <n v="1"/>
        <n v="0" u="1"/>
      </sharedItems>
    </cacheField>
    <cacheField name="I have ownership and control over my teaching practice and my classroom." numFmtId="0">
      <sharedItems containsSemiMixedTypes="0" containsString="0" containsNumber="1" containsInteger="1" minValue="0" maxValue="5" count="6">
        <n v="5"/>
        <n v="4"/>
        <n v="3"/>
        <n v="1"/>
        <n v="2"/>
        <n v="0" u="1"/>
      </sharedItems>
    </cacheField>
    <cacheField name="My opinions are heard and valued by school leaders." numFmtId="0">
      <sharedItems containsSemiMixedTypes="0" containsString="0" containsNumber="1" containsInteger="1" minValue="0" maxValue="5" count="6">
        <n v="5"/>
        <n v="4"/>
        <n v="2"/>
        <n v="3"/>
        <n v="1"/>
        <n v="0" u="1"/>
      </sharedItems>
    </cacheField>
    <cacheField name="In my current role, I get to do what I do best every day." numFmtId="0">
      <sharedItems containsSemiMixedTypes="0" containsString="0" containsNumber="1" containsInteger="1" minValue="1" maxValue="5" count="5">
        <n v="5"/>
        <n v="4"/>
        <n v="3"/>
        <n v="1"/>
        <n v="2"/>
      </sharedItems>
    </cacheField>
    <cacheField name="Faculty are recognized for excellent work by school leaders." numFmtId="0">
      <sharedItems containsSemiMixedTypes="0" containsString="0" containsNumber="1" containsInteger="1" minValue="0" maxValue="5" count="6">
        <n v="5"/>
        <n v="0"/>
        <n v="4"/>
        <n v="3"/>
        <n v="2"/>
        <n v="1"/>
      </sharedItems>
    </cacheField>
    <cacheField name="I feel valued for my work as a faculty member." numFmtId="0">
      <sharedItems containsSemiMixedTypes="0" containsString="0" containsNumber="1" containsInteger="1" minValue="0" maxValue="5" count="6">
        <n v="5"/>
        <n v="4"/>
        <n v="3"/>
        <n v="1"/>
        <n v="2"/>
        <n v="0"/>
      </sharedItems>
    </cacheField>
    <cacheField name="In the past week, I’ve received recognition for doing my job well." numFmtId="0">
      <sharedItems containsSemiMixedTypes="0" containsString="0" containsNumber="1" containsInteger="1" minValue="0" maxValue="5" count="6">
        <n v="5"/>
        <n v="4"/>
        <n v="3"/>
        <n v="1"/>
        <n v="2"/>
        <n v="0" u="1"/>
      </sharedItems>
    </cacheField>
    <cacheField name="In the past year, my school has provided opportunities for me to learn and grow as a faculty member. " numFmtId="0">
      <sharedItems containsSemiMixedTypes="0" containsString="0" containsNumber="1" containsInteger="1" minValue="0" maxValue="5" count="6">
        <n v="5"/>
        <n v="4"/>
        <n v="3"/>
        <n v="1"/>
        <n v="2"/>
        <n v="0" u="1"/>
      </sharedItems>
    </cacheField>
    <cacheField name="My division director (or other direct supervisor) supports my career aspirations and goals" numFmtId="0">
      <sharedItems containsSemiMixedTypes="0" containsString="0" containsNumber="1" containsInteger="1" minValue="1" maxValue="5" count="5">
        <n v="5"/>
        <n v="4"/>
        <n v="3"/>
        <n v="2"/>
        <n v="1"/>
      </sharedItems>
    </cacheField>
    <cacheField name="I see a path for professional advancement at my school." numFmtId="0">
      <sharedItems containsSemiMixedTypes="0" containsString="0" containsNumber="1" containsInteger="1" minValue="0" maxValue="5" count="6">
        <n v="5"/>
        <n v="4"/>
        <n v="2"/>
        <n v="3"/>
        <n v="0"/>
        <n v="1"/>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00">
  <r>
    <n v="1"/>
    <x v="0"/>
    <x v="0"/>
    <x v="0"/>
    <x v="0"/>
    <x v="0"/>
    <x v="0"/>
    <x v="0"/>
    <x v="0"/>
    <x v="0"/>
    <x v="0"/>
    <x v="0"/>
    <x v="0"/>
    <x v="0"/>
    <x v="0"/>
    <x v="0"/>
    <x v="0"/>
    <x v="0"/>
    <x v="0"/>
    <x v="0"/>
    <x v="0"/>
    <x v="0"/>
  </r>
  <r>
    <n v="2"/>
    <x v="0"/>
    <x v="0"/>
    <x v="0"/>
    <x v="1"/>
    <x v="1"/>
    <x v="0"/>
    <x v="0"/>
    <x v="1"/>
    <x v="0"/>
    <x v="0"/>
    <x v="0"/>
    <x v="0"/>
    <x v="0"/>
    <x v="0"/>
    <x v="0"/>
    <x v="0"/>
    <x v="1"/>
    <x v="1"/>
    <x v="0"/>
    <x v="1"/>
    <x v="1"/>
  </r>
  <r>
    <n v="3"/>
    <x v="0"/>
    <x v="0"/>
    <x v="0"/>
    <x v="1"/>
    <x v="2"/>
    <x v="0"/>
    <x v="1"/>
    <x v="2"/>
    <x v="0"/>
    <x v="0"/>
    <x v="1"/>
    <x v="0"/>
    <x v="1"/>
    <x v="0"/>
    <x v="0"/>
    <x v="1"/>
    <x v="0"/>
    <x v="0"/>
    <x v="1"/>
    <x v="2"/>
    <x v="0"/>
  </r>
  <r>
    <n v="4"/>
    <x v="1"/>
    <x v="1"/>
    <x v="1"/>
    <x v="2"/>
    <x v="2"/>
    <x v="0"/>
    <x v="1"/>
    <x v="2"/>
    <x v="1"/>
    <x v="1"/>
    <x v="2"/>
    <x v="1"/>
    <x v="1"/>
    <x v="1"/>
    <x v="1"/>
    <x v="2"/>
    <x v="2"/>
    <x v="2"/>
    <x v="1"/>
    <x v="3"/>
    <x v="1"/>
  </r>
  <r>
    <n v="5"/>
    <x v="1"/>
    <x v="2"/>
    <x v="2"/>
    <x v="2"/>
    <x v="1"/>
    <x v="1"/>
    <x v="2"/>
    <x v="1"/>
    <x v="1"/>
    <x v="2"/>
    <x v="1"/>
    <x v="2"/>
    <x v="1"/>
    <x v="1"/>
    <x v="2"/>
    <x v="3"/>
    <x v="1"/>
    <x v="1"/>
    <x v="2"/>
    <x v="1"/>
    <x v="1"/>
  </r>
  <r>
    <n v="6"/>
    <x v="2"/>
    <x v="1"/>
    <x v="3"/>
    <x v="1"/>
    <x v="2"/>
    <x v="0"/>
    <x v="2"/>
    <x v="3"/>
    <x v="2"/>
    <x v="2"/>
    <x v="3"/>
    <x v="2"/>
    <x v="1"/>
    <x v="1"/>
    <x v="0"/>
    <x v="2"/>
    <x v="3"/>
    <x v="3"/>
    <x v="3"/>
    <x v="3"/>
    <x v="2"/>
  </r>
  <r>
    <n v="7"/>
    <x v="1"/>
    <x v="0"/>
    <x v="1"/>
    <x v="0"/>
    <x v="3"/>
    <x v="0"/>
    <x v="0"/>
    <x v="3"/>
    <x v="0"/>
    <x v="1"/>
    <x v="2"/>
    <x v="0"/>
    <x v="2"/>
    <x v="0"/>
    <x v="0"/>
    <x v="0"/>
    <x v="2"/>
    <x v="0"/>
    <x v="0"/>
    <x v="2"/>
    <x v="0"/>
  </r>
  <r>
    <n v="8"/>
    <x v="0"/>
    <x v="0"/>
    <x v="0"/>
    <x v="3"/>
    <x v="0"/>
    <x v="0"/>
    <x v="3"/>
    <x v="2"/>
    <x v="0"/>
    <x v="0"/>
    <x v="0"/>
    <x v="0"/>
    <x v="0"/>
    <x v="0"/>
    <x v="1"/>
    <x v="0"/>
    <x v="0"/>
    <x v="0"/>
    <x v="0"/>
    <x v="3"/>
    <x v="0"/>
  </r>
  <r>
    <n v="9"/>
    <x v="3"/>
    <x v="2"/>
    <x v="3"/>
    <x v="2"/>
    <x v="1"/>
    <x v="1"/>
    <x v="1"/>
    <x v="2"/>
    <x v="3"/>
    <x v="2"/>
    <x v="2"/>
    <x v="1"/>
    <x v="2"/>
    <x v="2"/>
    <x v="1"/>
    <x v="3"/>
    <x v="2"/>
    <x v="2"/>
    <x v="2"/>
    <x v="3"/>
    <x v="2"/>
  </r>
  <r>
    <n v="10"/>
    <x v="1"/>
    <x v="1"/>
    <x v="1"/>
    <x v="1"/>
    <x v="2"/>
    <x v="1"/>
    <x v="3"/>
    <x v="3"/>
    <x v="1"/>
    <x v="1"/>
    <x v="2"/>
    <x v="2"/>
    <x v="1"/>
    <x v="1"/>
    <x v="1"/>
    <x v="2"/>
    <x v="1"/>
    <x v="1"/>
    <x v="1"/>
    <x v="2"/>
    <x v="1"/>
  </r>
  <r>
    <n v="11"/>
    <x v="3"/>
    <x v="3"/>
    <x v="1"/>
    <x v="1"/>
    <x v="0"/>
    <x v="0"/>
    <x v="3"/>
    <x v="1"/>
    <x v="2"/>
    <x v="0"/>
    <x v="1"/>
    <x v="2"/>
    <x v="2"/>
    <x v="0"/>
    <x v="0"/>
    <x v="0"/>
    <x v="2"/>
    <x v="0"/>
    <x v="0"/>
    <x v="2"/>
    <x v="0"/>
  </r>
  <r>
    <n v="12"/>
    <x v="2"/>
    <x v="2"/>
    <x v="3"/>
    <x v="1"/>
    <x v="2"/>
    <x v="1"/>
    <x v="3"/>
    <x v="3"/>
    <x v="1"/>
    <x v="1"/>
    <x v="1"/>
    <x v="2"/>
    <x v="1"/>
    <x v="1"/>
    <x v="1"/>
    <x v="4"/>
    <x v="4"/>
    <x v="4"/>
    <x v="4"/>
    <x v="1"/>
    <x v="1"/>
  </r>
  <r>
    <n v="13"/>
    <x v="0"/>
    <x v="0"/>
    <x v="0"/>
    <x v="0"/>
    <x v="0"/>
    <x v="0"/>
    <x v="0"/>
    <x v="0"/>
    <x v="0"/>
    <x v="0"/>
    <x v="0"/>
    <x v="0"/>
    <x v="0"/>
    <x v="0"/>
    <x v="0"/>
    <x v="0"/>
    <x v="0"/>
    <x v="0"/>
    <x v="0"/>
    <x v="0"/>
    <x v="0"/>
  </r>
  <r>
    <n v="14"/>
    <x v="1"/>
    <x v="1"/>
    <x v="2"/>
    <x v="1"/>
    <x v="1"/>
    <x v="2"/>
    <x v="4"/>
    <x v="2"/>
    <x v="3"/>
    <x v="1"/>
    <x v="2"/>
    <x v="2"/>
    <x v="2"/>
    <x v="3"/>
    <x v="2"/>
    <x v="2"/>
    <x v="2"/>
    <x v="2"/>
    <x v="1"/>
    <x v="2"/>
    <x v="1"/>
  </r>
  <r>
    <n v="15"/>
    <x v="4"/>
    <x v="4"/>
    <x v="0"/>
    <x v="0"/>
    <x v="2"/>
    <x v="1"/>
    <x v="3"/>
    <x v="3"/>
    <x v="1"/>
    <x v="0"/>
    <x v="1"/>
    <x v="0"/>
    <x v="1"/>
    <x v="0"/>
    <x v="1"/>
    <x v="0"/>
    <x v="1"/>
    <x v="0"/>
    <x v="1"/>
    <x v="2"/>
    <x v="1"/>
  </r>
  <r>
    <n v="16"/>
    <x v="4"/>
    <x v="1"/>
    <x v="3"/>
    <x v="1"/>
    <x v="4"/>
    <x v="1"/>
    <x v="2"/>
    <x v="4"/>
    <x v="2"/>
    <x v="3"/>
    <x v="3"/>
    <x v="0"/>
    <x v="3"/>
    <x v="0"/>
    <x v="1"/>
    <x v="4"/>
    <x v="3"/>
    <x v="0"/>
    <x v="4"/>
    <x v="3"/>
    <x v="0"/>
  </r>
  <r>
    <n v="17"/>
    <x v="0"/>
    <x v="0"/>
    <x v="2"/>
    <x v="1"/>
    <x v="2"/>
    <x v="1"/>
    <x v="3"/>
    <x v="3"/>
    <x v="1"/>
    <x v="0"/>
    <x v="1"/>
    <x v="2"/>
    <x v="1"/>
    <x v="1"/>
    <x v="1"/>
    <x v="2"/>
    <x v="2"/>
    <x v="1"/>
    <x v="0"/>
    <x v="2"/>
    <x v="1"/>
  </r>
  <r>
    <n v="18"/>
    <x v="3"/>
    <x v="3"/>
    <x v="1"/>
    <x v="2"/>
    <x v="0"/>
    <x v="1"/>
    <x v="0"/>
    <x v="1"/>
    <x v="0"/>
    <x v="0"/>
    <x v="2"/>
    <x v="1"/>
    <x v="4"/>
    <x v="3"/>
    <x v="1"/>
    <x v="2"/>
    <x v="4"/>
    <x v="4"/>
    <x v="1"/>
    <x v="2"/>
    <x v="3"/>
  </r>
  <r>
    <n v="19"/>
    <x v="1"/>
    <x v="1"/>
    <x v="1"/>
    <x v="0"/>
    <x v="2"/>
    <x v="1"/>
    <x v="0"/>
    <x v="3"/>
    <x v="1"/>
    <x v="1"/>
    <x v="1"/>
    <x v="2"/>
    <x v="1"/>
    <x v="1"/>
    <x v="0"/>
    <x v="0"/>
    <x v="1"/>
    <x v="1"/>
    <x v="1"/>
    <x v="2"/>
    <x v="1"/>
  </r>
  <r>
    <n v="20"/>
    <x v="2"/>
    <x v="1"/>
    <x v="2"/>
    <x v="0"/>
    <x v="1"/>
    <x v="0"/>
    <x v="1"/>
    <x v="1"/>
    <x v="2"/>
    <x v="3"/>
    <x v="3"/>
    <x v="2"/>
    <x v="2"/>
    <x v="0"/>
    <x v="0"/>
    <x v="5"/>
    <x v="4"/>
    <x v="0"/>
    <x v="4"/>
    <x v="3"/>
    <x v="1"/>
  </r>
  <r>
    <n v="21"/>
    <x v="3"/>
    <x v="3"/>
    <x v="2"/>
    <x v="1"/>
    <x v="2"/>
    <x v="1"/>
    <x v="3"/>
    <x v="4"/>
    <x v="1"/>
    <x v="2"/>
    <x v="1"/>
    <x v="2"/>
    <x v="1"/>
    <x v="1"/>
    <x v="1"/>
    <x v="4"/>
    <x v="2"/>
    <x v="2"/>
    <x v="4"/>
    <x v="2"/>
    <x v="3"/>
  </r>
  <r>
    <n v="22"/>
    <x v="1"/>
    <x v="0"/>
    <x v="1"/>
    <x v="0"/>
    <x v="2"/>
    <x v="1"/>
    <x v="3"/>
    <x v="3"/>
    <x v="1"/>
    <x v="1"/>
    <x v="1"/>
    <x v="0"/>
    <x v="1"/>
    <x v="0"/>
    <x v="0"/>
    <x v="2"/>
    <x v="1"/>
    <x v="0"/>
    <x v="1"/>
    <x v="1"/>
    <x v="0"/>
  </r>
  <r>
    <n v="23"/>
    <x v="1"/>
    <x v="1"/>
    <x v="0"/>
    <x v="1"/>
    <x v="2"/>
    <x v="1"/>
    <x v="3"/>
    <x v="1"/>
    <x v="1"/>
    <x v="1"/>
    <x v="1"/>
    <x v="2"/>
    <x v="1"/>
    <x v="1"/>
    <x v="0"/>
    <x v="3"/>
    <x v="1"/>
    <x v="1"/>
    <x v="2"/>
    <x v="2"/>
    <x v="1"/>
  </r>
  <r>
    <n v="24"/>
    <x v="1"/>
    <x v="2"/>
    <x v="3"/>
    <x v="3"/>
    <x v="1"/>
    <x v="0"/>
    <x v="2"/>
    <x v="2"/>
    <x v="1"/>
    <x v="1"/>
    <x v="2"/>
    <x v="1"/>
    <x v="1"/>
    <x v="2"/>
    <x v="1"/>
    <x v="4"/>
    <x v="2"/>
    <x v="4"/>
    <x v="1"/>
    <x v="3"/>
    <x v="2"/>
  </r>
  <r>
    <n v="25"/>
    <x v="3"/>
    <x v="0"/>
    <x v="2"/>
    <x v="2"/>
    <x v="1"/>
    <x v="1"/>
    <x v="3"/>
    <x v="2"/>
    <x v="3"/>
    <x v="1"/>
    <x v="2"/>
    <x v="1"/>
    <x v="1"/>
    <x v="1"/>
    <x v="1"/>
    <x v="3"/>
    <x v="2"/>
    <x v="2"/>
    <x v="2"/>
    <x v="2"/>
    <x v="1"/>
  </r>
  <r>
    <n v="26"/>
    <x v="1"/>
    <x v="1"/>
    <x v="2"/>
    <x v="0"/>
    <x v="0"/>
    <x v="1"/>
    <x v="0"/>
    <x v="3"/>
    <x v="1"/>
    <x v="1"/>
    <x v="1"/>
    <x v="0"/>
    <x v="2"/>
    <x v="1"/>
    <x v="0"/>
    <x v="0"/>
    <x v="2"/>
    <x v="2"/>
    <x v="1"/>
    <x v="3"/>
    <x v="2"/>
  </r>
  <r>
    <n v="27"/>
    <x v="1"/>
    <x v="1"/>
    <x v="4"/>
    <x v="2"/>
    <x v="3"/>
    <x v="1"/>
    <x v="2"/>
    <x v="2"/>
    <x v="1"/>
    <x v="1"/>
    <x v="1"/>
    <x v="2"/>
    <x v="2"/>
    <x v="1"/>
    <x v="0"/>
    <x v="2"/>
    <x v="4"/>
    <x v="4"/>
    <x v="1"/>
    <x v="1"/>
    <x v="1"/>
  </r>
  <r>
    <n v="28"/>
    <x v="0"/>
    <x v="0"/>
    <x v="0"/>
    <x v="1"/>
    <x v="2"/>
    <x v="3"/>
    <x v="3"/>
    <x v="0"/>
    <x v="1"/>
    <x v="1"/>
    <x v="1"/>
    <x v="2"/>
    <x v="1"/>
    <x v="1"/>
    <x v="2"/>
    <x v="0"/>
    <x v="2"/>
    <x v="2"/>
    <x v="0"/>
    <x v="1"/>
    <x v="1"/>
  </r>
  <r>
    <n v="29"/>
    <x v="1"/>
    <x v="0"/>
    <x v="1"/>
    <x v="0"/>
    <x v="2"/>
    <x v="1"/>
    <x v="2"/>
    <x v="2"/>
    <x v="1"/>
    <x v="1"/>
    <x v="1"/>
    <x v="2"/>
    <x v="1"/>
    <x v="1"/>
    <x v="1"/>
    <x v="2"/>
    <x v="2"/>
    <x v="1"/>
    <x v="1"/>
    <x v="1"/>
    <x v="1"/>
  </r>
  <r>
    <n v="30"/>
    <x v="1"/>
    <x v="0"/>
    <x v="1"/>
    <x v="1"/>
    <x v="2"/>
    <x v="1"/>
    <x v="3"/>
    <x v="1"/>
    <x v="1"/>
    <x v="1"/>
    <x v="2"/>
    <x v="1"/>
    <x v="4"/>
    <x v="2"/>
    <x v="0"/>
    <x v="3"/>
    <x v="4"/>
    <x v="1"/>
    <x v="1"/>
    <x v="3"/>
    <x v="2"/>
  </r>
  <r>
    <n v="31"/>
    <x v="3"/>
    <x v="2"/>
    <x v="2"/>
    <x v="1"/>
    <x v="2"/>
    <x v="3"/>
    <x v="3"/>
    <x v="1"/>
    <x v="1"/>
    <x v="3"/>
    <x v="2"/>
    <x v="1"/>
    <x v="2"/>
    <x v="3"/>
    <x v="2"/>
    <x v="3"/>
    <x v="4"/>
    <x v="4"/>
    <x v="4"/>
    <x v="3"/>
    <x v="2"/>
  </r>
  <r>
    <n v="32"/>
    <x v="1"/>
    <x v="0"/>
    <x v="2"/>
    <x v="2"/>
    <x v="4"/>
    <x v="0"/>
    <x v="1"/>
    <x v="1"/>
    <x v="3"/>
    <x v="1"/>
    <x v="2"/>
    <x v="1"/>
    <x v="2"/>
    <x v="1"/>
    <x v="0"/>
    <x v="2"/>
    <x v="2"/>
    <x v="1"/>
    <x v="1"/>
    <x v="3"/>
    <x v="1"/>
  </r>
  <r>
    <n v="33"/>
    <x v="1"/>
    <x v="1"/>
    <x v="1"/>
    <x v="1"/>
    <x v="2"/>
    <x v="1"/>
    <x v="3"/>
    <x v="3"/>
    <x v="1"/>
    <x v="1"/>
    <x v="1"/>
    <x v="2"/>
    <x v="1"/>
    <x v="1"/>
    <x v="1"/>
    <x v="2"/>
    <x v="1"/>
    <x v="1"/>
    <x v="1"/>
    <x v="1"/>
    <x v="1"/>
  </r>
  <r>
    <n v="34"/>
    <x v="1"/>
    <x v="1"/>
    <x v="1"/>
    <x v="0"/>
    <x v="1"/>
    <x v="0"/>
    <x v="0"/>
    <x v="1"/>
    <x v="1"/>
    <x v="1"/>
    <x v="1"/>
    <x v="2"/>
    <x v="0"/>
    <x v="0"/>
    <x v="0"/>
    <x v="2"/>
    <x v="0"/>
    <x v="0"/>
    <x v="1"/>
    <x v="1"/>
    <x v="1"/>
  </r>
  <r>
    <n v="35"/>
    <x v="2"/>
    <x v="0"/>
    <x v="1"/>
    <x v="1"/>
    <x v="2"/>
    <x v="0"/>
    <x v="3"/>
    <x v="3"/>
    <x v="2"/>
    <x v="1"/>
    <x v="1"/>
    <x v="2"/>
    <x v="4"/>
    <x v="0"/>
    <x v="1"/>
    <x v="2"/>
    <x v="4"/>
    <x v="0"/>
    <x v="1"/>
    <x v="4"/>
    <x v="0"/>
  </r>
  <r>
    <n v="36"/>
    <x v="1"/>
    <x v="1"/>
    <x v="2"/>
    <x v="1"/>
    <x v="2"/>
    <x v="0"/>
    <x v="3"/>
    <x v="2"/>
    <x v="0"/>
    <x v="0"/>
    <x v="0"/>
    <x v="2"/>
    <x v="0"/>
    <x v="2"/>
    <x v="0"/>
    <x v="2"/>
    <x v="1"/>
    <x v="2"/>
    <x v="0"/>
    <x v="1"/>
    <x v="2"/>
  </r>
  <r>
    <n v="37"/>
    <x v="0"/>
    <x v="1"/>
    <x v="1"/>
    <x v="0"/>
    <x v="2"/>
    <x v="1"/>
    <x v="0"/>
    <x v="0"/>
    <x v="1"/>
    <x v="0"/>
    <x v="1"/>
    <x v="2"/>
    <x v="1"/>
    <x v="0"/>
    <x v="1"/>
    <x v="0"/>
    <x v="2"/>
    <x v="0"/>
    <x v="0"/>
    <x v="1"/>
    <x v="1"/>
  </r>
  <r>
    <n v="38"/>
    <x v="2"/>
    <x v="4"/>
    <x v="3"/>
    <x v="3"/>
    <x v="5"/>
    <x v="2"/>
    <x v="2"/>
    <x v="4"/>
    <x v="2"/>
    <x v="2"/>
    <x v="4"/>
    <x v="2"/>
    <x v="3"/>
    <x v="1"/>
    <x v="1"/>
    <x v="4"/>
    <x v="3"/>
    <x v="1"/>
    <x v="3"/>
    <x v="4"/>
    <x v="2"/>
  </r>
  <r>
    <n v="39"/>
    <x v="3"/>
    <x v="2"/>
    <x v="3"/>
    <x v="3"/>
    <x v="5"/>
    <x v="1"/>
    <x v="4"/>
    <x v="4"/>
    <x v="1"/>
    <x v="1"/>
    <x v="3"/>
    <x v="2"/>
    <x v="4"/>
    <x v="1"/>
    <x v="0"/>
    <x v="3"/>
    <x v="4"/>
    <x v="2"/>
    <x v="3"/>
    <x v="4"/>
    <x v="1"/>
  </r>
  <r>
    <n v="40"/>
    <x v="3"/>
    <x v="1"/>
    <x v="3"/>
    <x v="0"/>
    <x v="1"/>
    <x v="0"/>
    <x v="3"/>
    <x v="2"/>
    <x v="1"/>
    <x v="2"/>
    <x v="2"/>
    <x v="2"/>
    <x v="2"/>
    <x v="1"/>
    <x v="0"/>
    <x v="2"/>
    <x v="2"/>
    <x v="1"/>
    <x v="1"/>
    <x v="2"/>
    <x v="3"/>
  </r>
  <r>
    <n v="41"/>
    <x v="1"/>
    <x v="1"/>
    <x v="1"/>
    <x v="0"/>
    <x v="1"/>
    <x v="0"/>
    <x v="3"/>
    <x v="2"/>
    <x v="0"/>
    <x v="0"/>
    <x v="1"/>
    <x v="2"/>
    <x v="1"/>
    <x v="1"/>
    <x v="0"/>
    <x v="3"/>
    <x v="1"/>
    <x v="1"/>
    <x v="2"/>
    <x v="2"/>
    <x v="3"/>
  </r>
  <r>
    <n v="42"/>
    <x v="1"/>
    <x v="1"/>
    <x v="0"/>
    <x v="1"/>
    <x v="0"/>
    <x v="0"/>
    <x v="0"/>
    <x v="3"/>
    <x v="0"/>
    <x v="0"/>
    <x v="1"/>
    <x v="2"/>
    <x v="0"/>
    <x v="0"/>
    <x v="1"/>
    <x v="4"/>
    <x v="2"/>
    <x v="4"/>
    <x v="1"/>
    <x v="2"/>
    <x v="1"/>
  </r>
  <r>
    <n v="43"/>
    <x v="0"/>
    <x v="0"/>
    <x v="1"/>
    <x v="0"/>
    <x v="0"/>
    <x v="0"/>
    <x v="0"/>
    <x v="2"/>
    <x v="0"/>
    <x v="0"/>
    <x v="0"/>
    <x v="0"/>
    <x v="0"/>
    <x v="0"/>
    <x v="0"/>
    <x v="3"/>
    <x v="0"/>
    <x v="0"/>
    <x v="1"/>
    <x v="0"/>
    <x v="0"/>
  </r>
  <r>
    <n v="44"/>
    <x v="1"/>
    <x v="1"/>
    <x v="1"/>
    <x v="1"/>
    <x v="2"/>
    <x v="3"/>
    <x v="3"/>
    <x v="3"/>
    <x v="3"/>
    <x v="0"/>
    <x v="1"/>
    <x v="2"/>
    <x v="2"/>
    <x v="3"/>
    <x v="2"/>
    <x v="2"/>
    <x v="2"/>
    <x v="2"/>
    <x v="1"/>
    <x v="2"/>
    <x v="3"/>
  </r>
  <r>
    <n v="45"/>
    <x v="2"/>
    <x v="2"/>
    <x v="3"/>
    <x v="3"/>
    <x v="2"/>
    <x v="1"/>
    <x v="2"/>
    <x v="4"/>
    <x v="1"/>
    <x v="1"/>
    <x v="1"/>
    <x v="1"/>
    <x v="1"/>
    <x v="2"/>
    <x v="1"/>
    <x v="4"/>
    <x v="4"/>
    <x v="2"/>
    <x v="4"/>
    <x v="2"/>
    <x v="3"/>
  </r>
  <r>
    <n v="46"/>
    <x v="0"/>
    <x v="1"/>
    <x v="0"/>
    <x v="0"/>
    <x v="0"/>
    <x v="1"/>
    <x v="0"/>
    <x v="1"/>
    <x v="0"/>
    <x v="0"/>
    <x v="0"/>
    <x v="2"/>
    <x v="0"/>
    <x v="1"/>
    <x v="0"/>
    <x v="0"/>
    <x v="0"/>
    <x v="1"/>
    <x v="1"/>
    <x v="0"/>
    <x v="3"/>
  </r>
  <r>
    <n v="47"/>
    <x v="1"/>
    <x v="1"/>
    <x v="2"/>
    <x v="0"/>
    <x v="1"/>
    <x v="1"/>
    <x v="0"/>
    <x v="3"/>
    <x v="1"/>
    <x v="1"/>
    <x v="1"/>
    <x v="1"/>
    <x v="1"/>
    <x v="1"/>
    <x v="1"/>
    <x v="0"/>
    <x v="2"/>
    <x v="2"/>
    <x v="1"/>
    <x v="1"/>
    <x v="3"/>
  </r>
  <r>
    <n v="48"/>
    <x v="2"/>
    <x v="2"/>
    <x v="2"/>
    <x v="3"/>
    <x v="2"/>
    <x v="2"/>
    <x v="2"/>
    <x v="4"/>
    <x v="0"/>
    <x v="1"/>
    <x v="2"/>
    <x v="2"/>
    <x v="4"/>
    <x v="2"/>
    <x v="1"/>
    <x v="2"/>
    <x v="2"/>
    <x v="4"/>
    <x v="4"/>
    <x v="2"/>
    <x v="1"/>
  </r>
  <r>
    <n v="49"/>
    <x v="0"/>
    <x v="1"/>
    <x v="0"/>
    <x v="1"/>
    <x v="0"/>
    <x v="4"/>
    <x v="1"/>
    <x v="1"/>
    <x v="1"/>
    <x v="3"/>
    <x v="0"/>
    <x v="0"/>
    <x v="0"/>
    <x v="1"/>
    <x v="3"/>
    <x v="4"/>
    <x v="5"/>
    <x v="4"/>
    <x v="2"/>
    <x v="2"/>
    <x v="3"/>
  </r>
  <r>
    <n v="50"/>
    <x v="1"/>
    <x v="1"/>
    <x v="1"/>
    <x v="1"/>
    <x v="2"/>
    <x v="1"/>
    <x v="3"/>
    <x v="2"/>
    <x v="1"/>
    <x v="1"/>
    <x v="1"/>
    <x v="2"/>
    <x v="1"/>
    <x v="1"/>
    <x v="1"/>
    <x v="2"/>
    <x v="1"/>
    <x v="1"/>
    <x v="1"/>
    <x v="3"/>
    <x v="0"/>
  </r>
  <r>
    <n v="51"/>
    <x v="1"/>
    <x v="1"/>
    <x v="2"/>
    <x v="2"/>
    <x v="1"/>
    <x v="3"/>
    <x v="1"/>
    <x v="2"/>
    <x v="1"/>
    <x v="1"/>
    <x v="1"/>
    <x v="2"/>
    <x v="1"/>
    <x v="2"/>
    <x v="1"/>
    <x v="2"/>
    <x v="2"/>
    <x v="2"/>
    <x v="4"/>
    <x v="1"/>
    <x v="1"/>
  </r>
  <r>
    <n v="52"/>
    <x v="1"/>
    <x v="0"/>
    <x v="1"/>
    <x v="2"/>
    <x v="2"/>
    <x v="0"/>
    <x v="3"/>
    <x v="3"/>
    <x v="1"/>
    <x v="1"/>
    <x v="0"/>
    <x v="0"/>
    <x v="0"/>
    <x v="0"/>
    <x v="0"/>
    <x v="0"/>
    <x v="1"/>
    <x v="0"/>
    <x v="1"/>
    <x v="2"/>
    <x v="1"/>
  </r>
  <r>
    <n v="53"/>
    <x v="0"/>
    <x v="0"/>
    <x v="0"/>
    <x v="0"/>
    <x v="2"/>
    <x v="0"/>
    <x v="0"/>
    <x v="3"/>
    <x v="0"/>
    <x v="0"/>
    <x v="0"/>
    <x v="0"/>
    <x v="0"/>
    <x v="0"/>
    <x v="0"/>
    <x v="0"/>
    <x v="1"/>
    <x v="1"/>
    <x v="0"/>
    <x v="1"/>
    <x v="0"/>
  </r>
  <r>
    <n v="54"/>
    <x v="0"/>
    <x v="0"/>
    <x v="0"/>
    <x v="0"/>
    <x v="0"/>
    <x v="0"/>
    <x v="0"/>
    <x v="0"/>
    <x v="0"/>
    <x v="0"/>
    <x v="0"/>
    <x v="0"/>
    <x v="0"/>
    <x v="0"/>
    <x v="0"/>
    <x v="2"/>
    <x v="0"/>
    <x v="0"/>
    <x v="0"/>
    <x v="0"/>
    <x v="0"/>
  </r>
  <r>
    <n v="55"/>
    <x v="0"/>
    <x v="0"/>
    <x v="0"/>
    <x v="0"/>
    <x v="2"/>
    <x v="0"/>
    <x v="0"/>
    <x v="0"/>
    <x v="0"/>
    <x v="0"/>
    <x v="1"/>
    <x v="2"/>
    <x v="0"/>
    <x v="0"/>
    <x v="0"/>
    <x v="0"/>
    <x v="0"/>
    <x v="0"/>
    <x v="0"/>
    <x v="1"/>
    <x v="1"/>
  </r>
  <r>
    <n v="56"/>
    <x v="0"/>
    <x v="0"/>
    <x v="0"/>
    <x v="0"/>
    <x v="0"/>
    <x v="0"/>
    <x v="0"/>
    <x v="0"/>
    <x v="0"/>
    <x v="0"/>
    <x v="0"/>
    <x v="0"/>
    <x v="0"/>
    <x v="0"/>
    <x v="0"/>
    <x v="0"/>
    <x v="0"/>
    <x v="0"/>
    <x v="0"/>
    <x v="0"/>
    <x v="0"/>
  </r>
  <r>
    <n v="57"/>
    <x v="1"/>
    <x v="0"/>
    <x v="1"/>
    <x v="2"/>
    <x v="2"/>
    <x v="0"/>
    <x v="0"/>
    <x v="3"/>
    <x v="1"/>
    <x v="0"/>
    <x v="0"/>
    <x v="2"/>
    <x v="0"/>
    <x v="0"/>
    <x v="0"/>
    <x v="2"/>
    <x v="1"/>
    <x v="1"/>
    <x v="1"/>
    <x v="1"/>
    <x v="1"/>
  </r>
  <r>
    <n v="58"/>
    <x v="3"/>
    <x v="1"/>
    <x v="1"/>
    <x v="0"/>
    <x v="2"/>
    <x v="1"/>
    <x v="3"/>
    <x v="3"/>
    <x v="1"/>
    <x v="1"/>
    <x v="1"/>
    <x v="2"/>
    <x v="1"/>
    <x v="1"/>
    <x v="1"/>
    <x v="2"/>
    <x v="1"/>
    <x v="1"/>
    <x v="1"/>
    <x v="2"/>
    <x v="3"/>
  </r>
  <r>
    <n v="59"/>
    <x v="2"/>
    <x v="0"/>
    <x v="2"/>
    <x v="0"/>
    <x v="2"/>
    <x v="1"/>
    <x v="0"/>
    <x v="2"/>
    <x v="3"/>
    <x v="2"/>
    <x v="4"/>
    <x v="0"/>
    <x v="4"/>
    <x v="0"/>
    <x v="0"/>
    <x v="0"/>
    <x v="4"/>
    <x v="0"/>
    <x v="0"/>
    <x v="3"/>
    <x v="0"/>
  </r>
  <r>
    <n v="60"/>
    <x v="2"/>
    <x v="2"/>
    <x v="2"/>
    <x v="1"/>
    <x v="2"/>
    <x v="1"/>
    <x v="2"/>
    <x v="4"/>
    <x v="1"/>
    <x v="2"/>
    <x v="1"/>
    <x v="2"/>
    <x v="1"/>
    <x v="1"/>
    <x v="1"/>
    <x v="5"/>
    <x v="2"/>
    <x v="4"/>
    <x v="3"/>
    <x v="2"/>
    <x v="3"/>
  </r>
  <r>
    <n v="61"/>
    <x v="0"/>
    <x v="1"/>
    <x v="2"/>
    <x v="0"/>
    <x v="2"/>
    <x v="3"/>
    <x v="3"/>
    <x v="3"/>
    <x v="1"/>
    <x v="1"/>
    <x v="1"/>
    <x v="2"/>
    <x v="2"/>
    <x v="0"/>
    <x v="0"/>
    <x v="0"/>
    <x v="2"/>
    <x v="1"/>
    <x v="0"/>
    <x v="2"/>
    <x v="3"/>
  </r>
  <r>
    <n v="62"/>
    <x v="0"/>
    <x v="1"/>
    <x v="2"/>
    <x v="0"/>
    <x v="0"/>
    <x v="0"/>
    <x v="0"/>
    <x v="3"/>
    <x v="0"/>
    <x v="1"/>
    <x v="0"/>
    <x v="0"/>
    <x v="0"/>
    <x v="0"/>
    <x v="0"/>
    <x v="2"/>
    <x v="0"/>
    <x v="0"/>
    <x v="1"/>
    <x v="1"/>
    <x v="1"/>
  </r>
  <r>
    <n v="63"/>
    <x v="3"/>
    <x v="4"/>
    <x v="1"/>
    <x v="1"/>
    <x v="2"/>
    <x v="1"/>
    <x v="2"/>
    <x v="4"/>
    <x v="1"/>
    <x v="1"/>
    <x v="2"/>
    <x v="1"/>
    <x v="4"/>
    <x v="2"/>
    <x v="0"/>
    <x v="4"/>
    <x v="4"/>
    <x v="4"/>
    <x v="4"/>
    <x v="3"/>
    <x v="4"/>
  </r>
  <r>
    <n v="64"/>
    <x v="1"/>
    <x v="0"/>
    <x v="1"/>
    <x v="0"/>
    <x v="0"/>
    <x v="0"/>
    <x v="0"/>
    <x v="2"/>
    <x v="0"/>
    <x v="0"/>
    <x v="0"/>
    <x v="0"/>
    <x v="1"/>
    <x v="0"/>
    <x v="0"/>
    <x v="0"/>
    <x v="2"/>
    <x v="0"/>
    <x v="2"/>
    <x v="1"/>
    <x v="0"/>
  </r>
  <r>
    <n v="65"/>
    <x v="1"/>
    <x v="1"/>
    <x v="1"/>
    <x v="1"/>
    <x v="0"/>
    <x v="1"/>
    <x v="3"/>
    <x v="3"/>
    <x v="0"/>
    <x v="0"/>
    <x v="0"/>
    <x v="0"/>
    <x v="1"/>
    <x v="0"/>
    <x v="0"/>
    <x v="2"/>
    <x v="5"/>
    <x v="0"/>
    <x v="0"/>
    <x v="1"/>
    <x v="0"/>
  </r>
  <r>
    <n v="66"/>
    <x v="0"/>
    <x v="0"/>
    <x v="1"/>
    <x v="0"/>
    <x v="2"/>
    <x v="1"/>
    <x v="3"/>
    <x v="0"/>
    <x v="1"/>
    <x v="1"/>
    <x v="1"/>
    <x v="2"/>
    <x v="1"/>
    <x v="1"/>
    <x v="1"/>
    <x v="0"/>
    <x v="2"/>
    <x v="1"/>
    <x v="0"/>
    <x v="2"/>
    <x v="3"/>
  </r>
  <r>
    <n v="67"/>
    <x v="1"/>
    <x v="1"/>
    <x v="2"/>
    <x v="1"/>
    <x v="5"/>
    <x v="1"/>
    <x v="1"/>
    <x v="1"/>
    <x v="1"/>
    <x v="1"/>
    <x v="2"/>
    <x v="2"/>
    <x v="2"/>
    <x v="1"/>
    <x v="1"/>
    <x v="3"/>
    <x v="4"/>
    <x v="1"/>
    <x v="1"/>
    <x v="3"/>
    <x v="1"/>
  </r>
  <r>
    <n v="68"/>
    <x v="0"/>
    <x v="1"/>
    <x v="2"/>
    <x v="0"/>
    <x v="1"/>
    <x v="1"/>
    <x v="1"/>
    <x v="3"/>
    <x v="1"/>
    <x v="0"/>
    <x v="1"/>
    <x v="2"/>
    <x v="1"/>
    <x v="0"/>
    <x v="1"/>
    <x v="3"/>
    <x v="1"/>
    <x v="0"/>
    <x v="4"/>
    <x v="2"/>
    <x v="3"/>
  </r>
  <r>
    <n v="69"/>
    <x v="0"/>
    <x v="0"/>
    <x v="1"/>
    <x v="0"/>
    <x v="2"/>
    <x v="0"/>
    <x v="2"/>
    <x v="3"/>
    <x v="0"/>
    <x v="1"/>
    <x v="1"/>
    <x v="2"/>
    <x v="0"/>
    <x v="0"/>
    <x v="0"/>
    <x v="2"/>
    <x v="0"/>
    <x v="0"/>
    <x v="0"/>
    <x v="3"/>
    <x v="2"/>
  </r>
  <r>
    <n v="70"/>
    <x v="1"/>
    <x v="3"/>
    <x v="2"/>
    <x v="1"/>
    <x v="1"/>
    <x v="3"/>
    <x v="4"/>
    <x v="2"/>
    <x v="4"/>
    <x v="2"/>
    <x v="1"/>
    <x v="2"/>
    <x v="1"/>
    <x v="1"/>
    <x v="1"/>
    <x v="0"/>
    <x v="1"/>
    <x v="4"/>
    <x v="1"/>
    <x v="1"/>
    <x v="3"/>
  </r>
  <r>
    <n v="71"/>
    <x v="1"/>
    <x v="0"/>
    <x v="1"/>
    <x v="0"/>
    <x v="5"/>
    <x v="0"/>
    <x v="0"/>
    <x v="0"/>
    <x v="0"/>
    <x v="0"/>
    <x v="0"/>
    <x v="0"/>
    <x v="0"/>
    <x v="0"/>
    <x v="0"/>
    <x v="3"/>
    <x v="0"/>
    <x v="0"/>
    <x v="0"/>
    <x v="3"/>
    <x v="0"/>
  </r>
  <r>
    <n v="72"/>
    <x v="1"/>
    <x v="1"/>
    <x v="1"/>
    <x v="1"/>
    <x v="2"/>
    <x v="3"/>
    <x v="3"/>
    <x v="4"/>
    <x v="1"/>
    <x v="1"/>
    <x v="2"/>
    <x v="1"/>
    <x v="2"/>
    <x v="1"/>
    <x v="1"/>
    <x v="0"/>
    <x v="5"/>
    <x v="2"/>
    <x v="1"/>
    <x v="3"/>
    <x v="2"/>
  </r>
  <r>
    <n v="73"/>
    <x v="3"/>
    <x v="0"/>
    <x v="2"/>
    <x v="4"/>
    <x v="1"/>
    <x v="0"/>
    <x v="3"/>
    <x v="1"/>
    <x v="1"/>
    <x v="1"/>
    <x v="1"/>
    <x v="2"/>
    <x v="3"/>
    <x v="1"/>
    <x v="1"/>
    <x v="0"/>
    <x v="3"/>
    <x v="1"/>
    <x v="1"/>
    <x v="3"/>
    <x v="0"/>
  </r>
  <r>
    <n v="74"/>
    <x v="0"/>
    <x v="0"/>
    <x v="0"/>
    <x v="2"/>
    <x v="2"/>
    <x v="0"/>
    <x v="0"/>
    <x v="0"/>
    <x v="0"/>
    <x v="0"/>
    <x v="0"/>
    <x v="0"/>
    <x v="0"/>
    <x v="0"/>
    <x v="0"/>
    <x v="0"/>
    <x v="0"/>
    <x v="0"/>
    <x v="0"/>
    <x v="2"/>
    <x v="3"/>
  </r>
  <r>
    <n v="75"/>
    <x v="2"/>
    <x v="1"/>
    <x v="3"/>
    <x v="1"/>
    <x v="1"/>
    <x v="0"/>
    <x v="2"/>
    <x v="4"/>
    <x v="1"/>
    <x v="0"/>
    <x v="1"/>
    <x v="2"/>
    <x v="1"/>
    <x v="0"/>
    <x v="0"/>
    <x v="4"/>
    <x v="4"/>
    <x v="1"/>
    <x v="4"/>
    <x v="4"/>
    <x v="1"/>
  </r>
  <r>
    <n v="76"/>
    <x v="0"/>
    <x v="0"/>
    <x v="1"/>
    <x v="1"/>
    <x v="2"/>
    <x v="1"/>
    <x v="0"/>
    <x v="3"/>
    <x v="1"/>
    <x v="1"/>
    <x v="1"/>
    <x v="2"/>
    <x v="0"/>
    <x v="0"/>
    <x v="0"/>
    <x v="0"/>
    <x v="1"/>
    <x v="1"/>
    <x v="1"/>
    <x v="1"/>
    <x v="1"/>
  </r>
  <r>
    <n v="77"/>
    <x v="0"/>
    <x v="0"/>
    <x v="0"/>
    <x v="0"/>
    <x v="0"/>
    <x v="0"/>
    <x v="0"/>
    <x v="0"/>
    <x v="0"/>
    <x v="0"/>
    <x v="0"/>
    <x v="0"/>
    <x v="0"/>
    <x v="0"/>
    <x v="0"/>
    <x v="0"/>
    <x v="0"/>
    <x v="0"/>
    <x v="0"/>
    <x v="0"/>
    <x v="0"/>
  </r>
  <r>
    <n v="78"/>
    <x v="1"/>
    <x v="1"/>
    <x v="1"/>
    <x v="0"/>
    <x v="2"/>
    <x v="0"/>
    <x v="1"/>
    <x v="3"/>
    <x v="0"/>
    <x v="1"/>
    <x v="1"/>
    <x v="0"/>
    <x v="0"/>
    <x v="0"/>
    <x v="1"/>
    <x v="3"/>
    <x v="2"/>
    <x v="1"/>
    <x v="1"/>
    <x v="1"/>
    <x v="1"/>
  </r>
  <r>
    <n v="79"/>
    <x v="1"/>
    <x v="2"/>
    <x v="1"/>
    <x v="2"/>
    <x v="2"/>
    <x v="3"/>
    <x v="1"/>
    <x v="2"/>
    <x v="1"/>
    <x v="1"/>
    <x v="1"/>
    <x v="3"/>
    <x v="1"/>
    <x v="2"/>
    <x v="4"/>
    <x v="2"/>
    <x v="1"/>
    <x v="4"/>
    <x v="4"/>
    <x v="1"/>
    <x v="2"/>
  </r>
  <r>
    <n v="80"/>
    <x v="0"/>
    <x v="0"/>
    <x v="1"/>
    <x v="0"/>
    <x v="2"/>
    <x v="0"/>
    <x v="0"/>
    <x v="3"/>
    <x v="0"/>
    <x v="0"/>
    <x v="1"/>
    <x v="2"/>
    <x v="1"/>
    <x v="0"/>
    <x v="0"/>
    <x v="0"/>
    <x v="1"/>
    <x v="1"/>
    <x v="0"/>
    <x v="1"/>
    <x v="1"/>
  </r>
  <r>
    <n v="81"/>
    <x v="0"/>
    <x v="0"/>
    <x v="0"/>
    <x v="0"/>
    <x v="0"/>
    <x v="0"/>
    <x v="0"/>
    <x v="0"/>
    <x v="0"/>
    <x v="0"/>
    <x v="0"/>
    <x v="0"/>
    <x v="0"/>
    <x v="0"/>
    <x v="0"/>
    <x v="0"/>
    <x v="0"/>
    <x v="0"/>
    <x v="0"/>
    <x v="0"/>
    <x v="0"/>
  </r>
  <r>
    <n v="82"/>
    <x v="1"/>
    <x v="1"/>
    <x v="1"/>
    <x v="1"/>
    <x v="2"/>
    <x v="2"/>
    <x v="3"/>
    <x v="4"/>
    <x v="1"/>
    <x v="3"/>
    <x v="3"/>
    <x v="2"/>
    <x v="1"/>
    <x v="1"/>
    <x v="4"/>
    <x v="2"/>
    <x v="4"/>
    <x v="1"/>
    <x v="3"/>
    <x v="1"/>
    <x v="1"/>
  </r>
  <r>
    <n v="83"/>
    <x v="3"/>
    <x v="1"/>
    <x v="3"/>
    <x v="0"/>
    <x v="1"/>
    <x v="1"/>
    <x v="0"/>
    <x v="3"/>
    <x v="1"/>
    <x v="2"/>
    <x v="3"/>
    <x v="1"/>
    <x v="2"/>
    <x v="1"/>
    <x v="0"/>
    <x v="0"/>
    <x v="4"/>
    <x v="1"/>
    <x v="0"/>
    <x v="2"/>
    <x v="1"/>
  </r>
  <r>
    <n v="84"/>
    <x v="1"/>
    <x v="1"/>
    <x v="1"/>
    <x v="0"/>
    <x v="2"/>
    <x v="1"/>
    <x v="3"/>
    <x v="3"/>
    <x v="1"/>
    <x v="1"/>
    <x v="1"/>
    <x v="2"/>
    <x v="0"/>
    <x v="0"/>
    <x v="0"/>
    <x v="2"/>
    <x v="0"/>
    <x v="0"/>
    <x v="1"/>
    <x v="1"/>
    <x v="3"/>
  </r>
  <r>
    <n v="85"/>
    <x v="0"/>
    <x v="0"/>
    <x v="1"/>
    <x v="0"/>
    <x v="0"/>
    <x v="1"/>
    <x v="3"/>
    <x v="3"/>
    <x v="1"/>
    <x v="1"/>
    <x v="1"/>
    <x v="2"/>
    <x v="1"/>
    <x v="1"/>
    <x v="1"/>
    <x v="2"/>
    <x v="1"/>
    <x v="1"/>
    <x v="1"/>
    <x v="1"/>
    <x v="1"/>
  </r>
  <r>
    <n v="86"/>
    <x v="0"/>
    <x v="1"/>
    <x v="2"/>
    <x v="1"/>
    <x v="2"/>
    <x v="1"/>
    <x v="3"/>
    <x v="2"/>
    <x v="1"/>
    <x v="1"/>
    <x v="0"/>
    <x v="2"/>
    <x v="1"/>
    <x v="1"/>
    <x v="1"/>
    <x v="2"/>
    <x v="1"/>
    <x v="2"/>
    <x v="1"/>
    <x v="2"/>
    <x v="3"/>
  </r>
  <r>
    <n v="87"/>
    <x v="3"/>
    <x v="2"/>
    <x v="1"/>
    <x v="1"/>
    <x v="2"/>
    <x v="1"/>
    <x v="3"/>
    <x v="4"/>
    <x v="2"/>
    <x v="2"/>
    <x v="3"/>
    <x v="1"/>
    <x v="2"/>
    <x v="3"/>
    <x v="1"/>
    <x v="4"/>
    <x v="4"/>
    <x v="4"/>
    <x v="4"/>
    <x v="1"/>
    <x v="1"/>
  </r>
  <r>
    <n v="88"/>
    <x v="0"/>
    <x v="0"/>
    <x v="0"/>
    <x v="0"/>
    <x v="2"/>
    <x v="0"/>
    <x v="3"/>
    <x v="3"/>
    <x v="1"/>
    <x v="0"/>
    <x v="0"/>
    <x v="0"/>
    <x v="0"/>
    <x v="0"/>
    <x v="0"/>
    <x v="0"/>
    <x v="0"/>
    <x v="0"/>
    <x v="0"/>
    <x v="0"/>
    <x v="0"/>
  </r>
  <r>
    <n v="89"/>
    <x v="1"/>
    <x v="1"/>
    <x v="1"/>
    <x v="0"/>
    <x v="2"/>
    <x v="1"/>
    <x v="3"/>
    <x v="2"/>
    <x v="1"/>
    <x v="0"/>
    <x v="1"/>
    <x v="2"/>
    <x v="0"/>
    <x v="0"/>
    <x v="0"/>
    <x v="0"/>
    <x v="1"/>
    <x v="1"/>
    <x v="1"/>
    <x v="3"/>
    <x v="3"/>
  </r>
  <r>
    <n v="90"/>
    <x v="2"/>
    <x v="3"/>
    <x v="1"/>
    <x v="2"/>
    <x v="5"/>
    <x v="0"/>
    <x v="2"/>
    <x v="2"/>
    <x v="3"/>
    <x v="1"/>
    <x v="2"/>
    <x v="2"/>
    <x v="4"/>
    <x v="4"/>
    <x v="0"/>
    <x v="5"/>
    <x v="4"/>
    <x v="4"/>
    <x v="4"/>
    <x v="2"/>
    <x v="2"/>
  </r>
  <r>
    <n v="91"/>
    <x v="0"/>
    <x v="0"/>
    <x v="0"/>
    <x v="0"/>
    <x v="0"/>
    <x v="1"/>
    <x v="1"/>
    <x v="0"/>
    <x v="1"/>
    <x v="0"/>
    <x v="0"/>
    <x v="0"/>
    <x v="0"/>
    <x v="0"/>
    <x v="1"/>
    <x v="0"/>
    <x v="0"/>
    <x v="0"/>
    <x v="0"/>
    <x v="1"/>
    <x v="1"/>
  </r>
  <r>
    <n v="92"/>
    <x v="0"/>
    <x v="0"/>
    <x v="1"/>
    <x v="1"/>
    <x v="2"/>
    <x v="1"/>
    <x v="3"/>
    <x v="3"/>
    <x v="1"/>
    <x v="1"/>
    <x v="1"/>
    <x v="2"/>
    <x v="1"/>
    <x v="1"/>
    <x v="1"/>
    <x v="0"/>
    <x v="1"/>
    <x v="1"/>
    <x v="1"/>
    <x v="2"/>
    <x v="3"/>
  </r>
  <r>
    <n v="93"/>
    <x v="0"/>
    <x v="0"/>
    <x v="1"/>
    <x v="1"/>
    <x v="2"/>
    <x v="1"/>
    <x v="3"/>
    <x v="1"/>
    <x v="1"/>
    <x v="1"/>
    <x v="1"/>
    <x v="2"/>
    <x v="1"/>
    <x v="1"/>
    <x v="1"/>
    <x v="2"/>
    <x v="1"/>
    <x v="1"/>
    <x v="1"/>
    <x v="1"/>
    <x v="1"/>
  </r>
  <r>
    <n v="94"/>
    <x v="1"/>
    <x v="1"/>
    <x v="1"/>
    <x v="0"/>
    <x v="0"/>
    <x v="1"/>
    <x v="3"/>
    <x v="3"/>
    <x v="1"/>
    <x v="0"/>
    <x v="0"/>
    <x v="0"/>
    <x v="1"/>
    <x v="1"/>
    <x v="0"/>
    <x v="2"/>
    <x v="2"/>
    <x v="1"/>
    <x v="0"/>
    <x v="2"/>
    <x v="1"/>
  </r>
  <r>
    <n v="95"/>
    <x v="0"/>
    <x v="1"/>
    <x v="3"/>
    <x v="1"/>
    <x v="2"/>
    <x v="3"/>
    <x v="3"/>
    <x v="1"/>
    <x v="0"/>
    <x v="1"/>
    <x v="1"/>
    <x v="2"/>
    <x v="1"/>
    <x v="2"/>
    <x v="0"/>
    <x v="0"/>
    <x v="4"/>
    <x v="4"/>
    <x v="4"/>
    <x v="2"/>
    <x v="3"/>
  </r>
  <r>
    <n v="96"/>
    <x v="3"/>
    <x v="2"/>
    <x v="3"/>
    <x v="0"/>
    <x v="2"/>
    <x v="1"/>
    <x v="4"/>
    <x v="2"/>
    <x v="0"/>
    <x v="0"/>
    <x v="3"/>
    <x v="3"/>
    <x v="1"/>
    <x v="1"/>
    <x v="3"/>
    <x v="5"/>
    <x v="2"/>
    <x v="4"/>
    <x v="0"/>
    <x v="0"/>
    <x v="0"/>
  </r>
  <r>
    <n v="97"/>
    <x v="3"/>
    <x v="3"/>
    <x v="1"/>
    <x v="1"/>
    <x v="1"/>
    <x v="4"/>
    <x v="3"/>
    <x v="4"/>
    <x v="1"/>
    <x v="3"/>
    <x v="2"/>
    <x v="1"/>
    <x v="2"/>
    <x v="3"/>
    <x v="1"/>
    <x v="0"/>
    <x v="2"/>
    <x v="2"/>
    <x v="1"/>
    <x v="2"/>
    <x v="3"/>
  </r>
  <r>
    <n v="98"/>
    <x v="0"/>
    <x v="0"/>
    <x v="1"/>
    <x v="0"/>
    <x v="2"/>
    <x v="1"/>
    <x v="3"/>
    <x v="3"/>
    <x v="1"/>
    <x v="0"/>
    <x v="1"/>
    <x v="0"/>
    <x v="1"/>
    <x v="0"/>
    <x v="1"/>
    <x v="0"/>
    <x v="1"/>
    <x v="1"/>
    <x v="1"/>
    <x v="2"/>
    <x v="3"/>
  </r>
  <r>
    <n v="99"/>
    <x v="0"/>
    <x v="0"/>
    <x v="0"/>
    <x v="2"/>
    <x v="5"/>
    <x v="0"/>
    <x v="0"/>
    <x v="1"/>
    <x v="0"/>
    <x v="0"/>
    <x v="1"/>
    <x v="2"/>
    <x v="2"/>
    <x v="1"/>
    <x v="1"/>
    <x v="0"/>
    <x v="1"/>
    <x v="1"/>
    <x v="0"/>
    <x v="0"/>
    <x v="0"/>
  </r>
  <r>
    <n v="100"/>
    <x v="0"/>
    <x v="0"/>
    <x v="4"/>
    <x v="2"/>
    <x v="2"/>
    <x v="0"/>
    <x v="3"/>
    <x v="0"/>
    <x v="1"/>
    <x v="1"/>
    <x v="1"/>
    <x v="2"/>
    <x v="1"/>
    <x v="0"/>
    <x v="0"/>
    <x v="2"/>
    <x v="1"/>
    <x v="1"/>
    <x v="0"/>
    <x v="1"/>
    <x v="1"/>
  </r>
  <r>
    <n v="101"/>
    <x v="1"/>
    <x v="1"/>
    <x v="2"/>
    <x v="1"/>
    <x v="2"/>
    <x v="1"/>
    <x v="3"/>
    <x v="2"/>
    <x v="1"/>
    <x v="1"/>
    <x v="1"/>
    <x v="1"/>
    <x v="1"/>
    <x v="1"/>
    <x v="1"/>
    <x v="5"/>
    <x v="1"/>
    <x v="2"/>
    <x v="1"/>
    <x v="2"/>
    <x v="2"/>
  </r>
  <r>
    <n v="102"/>
    <x v="4"/>
    <x v="4"/>
    <x v="5"/>
    <x v="4"/>
    <x v="4"/>
    <x v="4"/>
    <x v="4"/>
    <x v="4"/>
    <x v="4"/>
    <x v="4"/>
    <x v="4"/>
    <x v="4"/>
    <x v="3"/>
    <x v="4"/>
    <x v="3"/>
    <x v="5"/>
    <x v="3"/>
    <x v="3"/>
    <x v="3"/>
    <x v="4"/>
    <x v="5"/>
  </r>
  <r>
    <n v="103"/>
    <x v="0"/>
    <x v="0"/>
    <x v="1"/>
    <x v="0"/>
    <x v="1"/>
    <x v="0"/>
    <x v="3"/>
    <x v="0"/>
    <x v="0"/>
    <x v="1"/>
    <x v="1"/>
    <x v="2"/>
    <x v="1"/>
    <x v="1"/>
    <x v="1"/>
    <x v="0"/>
    <x v="1"/>
    <x v="1"/>
    <x v="0"/>
    <x v="1"/>
    <x v="1"/>
  </r>
  <r>
    <n v="104"/>
    <x v="2"/>
    <x v="2"/>
    <x v="3"/>
    <x v="4"/>
    <x v="4"/>
    <x v="3"/>
    <x v="1"/>
    <x v="2"/>
    <x v="2"/>
    <x v="4"/>
    <x v="3"/>
    <x v="3"/>
    <x v="2"/>
    <x v="2"/>
    <x v="2"/>
    <x v="4"/>
    <x v="3"/>
    <x v="3"/>
    <x v="4"/>
    <x v="3"/>
    <x v="2"/>
  </r>
  <r>
    <n v="105"/>
    <x v="0"/>
    <x v="0"/>
    <x v="0"/>
    <x v="2"/>
    <x v="2"/>
    <x v="0"/>
    <x v="0"/>
    <x v="0"/>
    <x v="0"/>
    <x v="0"/>
    <x v="0"/>
    <x v="0"/>
    <x v="0"/>
    <x v="0"/>
    <x v="0"/>
    <x v="0"/>
    <x v="0"/>
    <x v="0"/>
    <x v="0"/>
    <x v="1"/>
    <x v="0"/>
  </r>
  <r>
    <n v="106"/>
    <x v="3"/>
    <x v="2"/>
    <x v="3"/>
    <x v="1"/>
    <x v="2"/>
    <x v="3"/>
    <x v="2"/>
    <x v="2"/>
    <x v="1"/>
    <x v="1"/>
    <x v="1"/>
    <x v="2"/>
    <x v="2"/>
    <x v="3"/>
    <x v="2"/>
    <x v="2"/>
    <x v="2"/>
    <x v="2"/>
    <x v="4"/>
    <x v="2"/>
    <x v="1"/>
  </r>
  <r>
    <n v="107"/>
    <x v="0"/>
    <x v="0"/>
    <x v="1"/>
    <x v="1"/>
    <x v="0"/>
    <x v="0"/>
    <x v="0"/>
    <x v="0"/>
    <x v="0"/>
    <x v="0"/>
    <x v="0"/>
    <x v="0"/>
    <x v="0"/>
    <x v="0"/>
    <x v="0"/>
    <x v="0"/>
    <x v="0"/>
    <x v="0"/>
    <x v="0"/>
    <x v="0"/>
    <x v="0"/>
  </r>
  <r>
    <n v="108"/>
    <x v="0"/>
    <x v="0"/>
    <x v="0"/>
    <x v="0"/>
    <x v="2"/>
    <x v="0"/>
    <x v="3"/>
    <x v="3"/>
    <x v="0"/>
    <x v="0"/>
    <x v="0"/>
    <x v="0"/>
    <x v="0"/>
    <x v="0"/>
    <x v="0"/>
    <x v="0"/>
    <x v="1"/>
    <x v="0"/>
    <x v="0"/>
    <x v="1"/>
    <x v="1"/>
  </r>
  <r>
    <n v="109"/>
    <x v="1"/>
    <x v="1"/>
    <x v="1"/>
    <x v="0"/>
    <x v="5"/>
    <x v="0"/>
    <x v="0"/>
    <x v="0"/>
    <x v="0"/>
    <x v="0"/>
    <x v="0"/>
    <x v="0"/>
    <x v="0"/>
    <x v="0"/>
    <x v="0"/>
    <x v="0"/>
    <x v="0"/>
    <x v="0"/>
    <x v="0"/>
    <x v="3"/>
    <x v="2"/>
  </r>
  <r>
    <n v="110"/>
    <x v="2"/>
    <x v="3"/>
    <x v="2"/>
    <x v="2"/>
    <x v="5"/>
    <x v="1"/>
    <x v="2"/>
    <x v="1"/>
    <x v="0"/>
    <x v="2"/>
    <x v="2"/>
    <x v="1"/>
    <x v="4"/>
    <x v="3"/>
    <x v="2"/>
    <x v="3"/>
    <x v="3"/>
    <x v="1"/>
    <x v="2"/>
    <x v="3"/>
    <x v="1"/>
  </r>
  <r>
    <n v="111"/>
    <x v="0"/>
    <x v="1"/>
    <x v="1"/>
    <x v="0"/>
    <x v="2"/>
    <x v="0"/>
    <x v="3"/>
    <x v="3"/>
    <x v="0"/>
    <x v="1"/>
    <x v="1"/>
    <x v="2"/>
    <x v="1"/>
    <x v="1"/>
    <x v="4"/>
    <x v="4"/>
    <x v="4"/>
    <x v="1"/>
    <x v="4"/>
    <x v="3"/>
    <x v="1"/>
  </r>
  <r>
    <n v="112"/>
    <x v="1"/>
    <x v="3"/>
    <x v="1"/>
    <x v="1"/>
    <x v="5"/>
    <x v="3"/>
    <x v="3"/>
    <x v="2"/>
    <x v="1"/>
    <x v="1"/>
    <x v="2"/>
    <x v="1"/>
    <x v="1"/>
    <x v="1"/>
    <x v="1"/>
    <x v="2"/>
    <x v="2"/>
    <x v="2"/>
    <x v="2"/>
    <x v="2"/>
    <x v="3"/>
  </r>
  <r>
    <n v="113"/>
    <x v="1"/>
    <x v="1"/>
    <x v="0"/>
    <x v="0"/>
    <x v="2"/>
    <x v="1"/>
    <x v="3"/>
    <x v="1"/>
    <x v="1"/>
    <x v="2"/>
    <x v="2"/>
    <x v="2"/>
    <x v="1"/>
    <x v="1"/>
    <x v="0"/>
    <x v="2"/>
    <x v="2"/>
    <x v="1"/>
    <x v="1"/>
    <x v="2"/>
    <x v="3"/>
  </r>
  <r>
    <n v="114"/>
    <x v="3"/>
    <x v="0"/>
    <x v="0"/>
    <x v="0"/>
    <x v="0"/>
    <x v="0"/>
    <x v="2"/>
    <x v="2"/>
    <x v="3"/>
    <x v="0"/>
    <x v="3"/>
    <x v="0"/>
    <x v="2"/>
    <x v="0"/>
    <x v="1"/>
    <x v="0"/>
    <x v="4"/>
    <x v="0"/>
    <x v="1"/>
    <x v="0"/>
    <x v="0"/>
  </r>
  <r>
    <n v="115"/>
    <x v="1"/>
    <x v="0"/>
    <x v="2"/>
    <x v="0"/>
    <x v="2"/>
    <x v="1"/>
    <x v="1"/>
    <x v="3"/>
    <x v="3"/>
    <x v="1"/>
    <x v="2"/>
    <x v="1"/>
    <x v="1"/>
    <x v="1"/>
    <x v="1"/>
    <x v="2"/>
    <x v="1"/>
    <x v="1"/>
    <x v="1"/>
    <x v="2"/>
    <x v="1"/>
  </r>
  <r>
    <n v="116"/>
    <x v="3"/>
    <x v="4"/>
    <x v="3"/>
    <x v="1"/>
    <x v="5"/>
    <x v="3"/>
    <x v="2"/>
    <x v="2"/>
    <x v="1"/>
    <x v="3"/>
    <x v="3"/>
    <x v="2"/>
    <x v="3"/>
    <x v="3"/>
    <x v="2"/>
    <x v="4"/>
    <x v="4"/>
    <x v="1"/>
    <x v="2"/>
    <x v="4"/>
    <x v="5"/>
  </r>
  <r>
    <n v="117"/>
    <x v="0"/>
    <x v="0"/>
    <x v="0"/>
    <x v="1"/>
    <x v="2"/>
    <x v="0"/>
    <x v="3"/>
    <x v="1"/>
    <x v="0"/>
    <x v="0"/>
    <x v="0"/>
    <x v="0"/>
    <x v="0"/>
    <x v="0"/>
    <x v="0"/>
    <x v="0"/>
    <x v="0"/>
    <x v="0"/>
    <x v="0"/>
    <x v="1"/>
    <x v="1"/>
  </r>
  <r>
    <n v="118"/>
    <x v="0"/>
    <x v="0"/>
    <x v="1"/>
    <x v="0"/>
    <x v="0"/>
    <x v="1"/>
    <x v="0"/>
    <x v="3"/>
    <x v="0"/>
    <x v="0"/>
    <x v="1"/>
    <x v="0"/>
    <x v="1"/>
    <x v="0"/>
    <x v="1"/>
    <x v="0"/>
    <x v="4"/>
    <x v="0"/>
    <x v="0"/>
    <x v="1"/>
    <x v="1"/>
  </r>
  <r>
    <n v="119"/>
    <x v="0"/>
    <x v="0"/>
    <x v="1"/>
    <x v="0"/>
    <x v="2"/>
    <x v="0"/>
    <x v="0"/>
    <x v="0"/>
    <x v="0"/>
    <x v="0"/>
    <x v="1"/>
    <x v="2"/>
    <x v="1"/>
    <x v="1"/>
    <x v="1"/>
    <x v="0"/>
    <x v="1"/>
    <x v="1"/>
    <x v="0"/>
    <x v="1"/>
    <x v="1"/>
  </r>
  <r>
    <n v="120"/>
    <x v="2"/>
    <x v="2"/>
    <x v="1"/>
    <x v="1"/>
    <x v="2"/>
    <x v="1"/>
    <x v="1"/>
    <x v="2"/>
    <x v="0"/>
    <x v="1"/>
    <x v="3"/>
    <x v="3"/>
    <x v="1"/>
    <x v="2"/>
    <x v="1"/>
    <x v="4"/>
    <x v="4"/>
    <x v="3"/>
    <x v="4"/>
    <x v="1"/>
    <x v="2"/>
  </r>
  <r>
    <n v="121"/>
    <x v="0"/>
    <x v="1"/>
    <x v="1"/>
    <x v="1"/>
    <x v="2"/>
    <x v="3"/>
    <x v="3"/>
    <x v="1"/>
    <x v="0"/>
    <x v="1"/>
    <x v="1"/>
    <x v="2"/>
    <x v="1"/>
    <x v="1"/>
    <x v="1"/>
    <x v="3"/>
    <x v="2"/>
    <x v="2"/>
    <x v="1"/>
    <x v="2"/>
    <x v="3"/>
  </r>
  <r>
    <n v="122"/>
    <x v="0"/>
    <x v="0"/>
    <x v="0"/>
    <x v="0"/>
    <x v="0"/>
    <x v="0"/>
    <x v="0"/>
    <x v="3"/>
    <x v="0"/>
    <x v="0"/>
    <x v="0"/>
    <x v="0"/>
    <x v="0"/>
    <x v="0"/>
    <x v="0"/>
    <x v="0"/>
    <x v="0"/>
    <x v="0"/>
    <x v="0"/>
    <x v="0"/>
    <x v="0"/>
  </r>
  <r>
    <n v="123"/>
    <x v="1"/>
    <x v="0"/>
    <x v="2"/>
    <x v="0"/>
    <x v="2"/>
    <x v="0"/>
    <x v="3"/>
    <x v="1"/>
    <x v="0"/>
    <x v="0"/>
    <x v="1"/>
    <x v="0"/>
    <x v="0"/>
    <x v="0"/>
    <x v="0"/>
    <x v="2"/>
    <x v="1"/>
    <x v="1"/>
    <x v="1"/>
    <x v="1"/>
    <x v="1"/>
  </r>
  <r>
    <n v="124"/>
    <x v="1"/>
    <x v="1"/>
    <x v="1"/>
    <x v="2"/>
    <x v="2"/>
    <x v="0"/>
    <x v="3"/>
    <x v="1"/>
    <x v="1"/>
    <x v="1"/>
    <x v="1"/>
    <x v="2"/>
    <x v="1"/>
    <x v="1"/>
    <x v="1"/>
    <x v="2"/>
    <x v="1"/>
    <x v="1"/>
    <x v="1"/>
    <x v="1"/>
    <x v="1"/>
  </r>
  <r>
    <n v="125"/>
    <x v="0"/>
    <x v="0"/>
    <x v="0"/>
    <x v="0"/>
    <x v="0"/>
    <x v="0"/>
    <x v="0"/>
    <x v="0"/>
    <x v="0"/>
    <x v="0"/>
    <x v="0"/>
    <x v="0"/>
    <x v="3"/>
    <x v="4"/>
    <x v="3"/>
    <x v="0"/>
    <x v="0"/>
    <x v="0"/>
    <x v="0"/>
    <x v="0"/>
    <x v="0"/>
  </r>
  <r>
    <n v="126"/>
    <x v="1"/>
    <x v="1"/>
    <x v="1"/>
    <x v="2"/>
    <x v="2"/>
    <x v="0"/>
    <x v="0"/>
    <x v="1"/>
    <x v="1"/>
    <x v="0"/>
    <x v="1"/>
    <x v="2"/>
    <x v="1"/>
    <x v="1"/>
    <x v="1"/>
    <x v="0"/>
    <x v="1"/>
    <x v="1"/>
    <x v="0"/>
    <x v="1"/>
    <x v="1"/>
  </r>
  <r>
    <n v="127"/>
    <x v="1"/>
    <x v="3"/>
    <x v="0"/>
    <x v="1"/>
    <x v="2"/>
    <x v="0"/>
    <x v="0"/>
    <x v="3"/>
    <x v="0"/>
    <x v="0"/>
    <x v="1"/>
    <x v="2"/>
    <x v="0"/>
    <x v="2"/>
    <x v="1"/>
    <x v="2"/>
    <x v="0"/>
    <x v="2"/>
    <x v="0"/>
    <x v="1"/>
    <x v="3"/>
  </r>
  <r>
    <n v="128"/>
    <x v="1"/>
    <x v="1"/>
    <x v="1"/>
    <x v="3"/>
    <x v="2"/>
    <x v="1"/>
    <x v="3"/>
    <x v="3"/>
    <x v="0"/>
    <x v="1"/>
    <x v="1"/>
    <x v="2"/>
    <x v="2"/>
    <x v="0"/>
    <x v="1"/>
    <x v="0"/>
    <x v="2"/>
    <x v="1"/>
    <x v="0"/>
    <x v="3"/>
    <x v="2"/>
  </r>
  <r>
    <n v="129"/>
    <x v="0"/>
    <x v="0"/>
    <x v="0"/>
    <x v="0"/>
    <x v="0"/>
    <x v="0"/>
    <x v="0"/>
    <x v="0"/>
    <x v="0"/>
    <x v="1"/>
    <x v="1"/>
    <x v="2"/>
    <x v="1"/>
    <x v="0"/>
    <x v="1"/>
    <x v="0"/>
    <x v="1"/>
    <x v="0"/>
    <x v="0"/>
    <x v="1"/>
    <x v="1"/>
  </r>
  <r>
    <n v="130"/>
    <x v="1"/>
    <x v="1"/>
    <x v="2"/>
    <x v="1"/>
    <x v="1"/>
    <x v="1"/>
    <x v="3"/>
    <x v="1"/>
    <x v="1"/>
    <x v="1"/>
    <x v="1"/>
    <x v="2"/>
    <x v="1"/>
    <x v="1"/>
    <x v="1"/>
    <x v="3"/>
    <x v="2"/>
    <x v="1"/>
    <x v="1"/>
    <x v="1"/>
    <x v="1"/>
  </r>
  <r>
    <n v="131"/>
    <x v="1"/>
    <x v="0"/>
    <x v="3"/>
    <x v="2"/>
    <x v="5"/>
    <x v="0"/>
    <x v="3"/>
    <x v="3"/>
    <x v="1"/>
    <x v="2"/>
    <x v="2"/>
    <x v="2"/>
    <x v="0"/>
    <x v="0"/>
    <x v="0"/>
    <x v="2"/>
    <x v="5"/>
    <x v="1"/>
    <x v="2"/>
    <x v="3"/>
    <x v="1"/>
  </r>
  <r>
    <n v="132"/>
    <x v="1"/>
    <x v="3"/>
    <x v="1"/>
    <x v="1"/>
    <x v="0"/>
    <x v="1"/>
    <x v="0"/>
    <x v="3"/>
    <x v="0"/>
    <x v="0"/>
    <x v="1"/>
    <x v="1"/>
    <x v="1"/>
    <x v="4"/>
    <x v="2"/>
    <x v="2"/>
    <x v="2"/>
    <x v="3"/>
    <x v="2"/>
    <x v="2"/>
    <x v="3"/>
  </r>
  <r>
    <n v="133"/>
    <x v="1"/>
    <x v="1"/>
    <x v="2"/>
    <x v="1"/>
    <x v="1"/>
    <x v="1"/>
    <x v="3"/>
    <x v="1"/>
    <x v="3"/>
    <x v="2"/>
    <x v="1"/>
    <x v="2"/>
    <x v="1"/>
    <x v="1"/>
    <x v="0"/>
    <x v="2"/>
    <x v="1"/>
    <x v="1"/>
    <x v="1"/>
    <x v="2"/>
    <x v="1"/>
  </r>
  <r>
    <n v="134"/>
    <x v="2"/>
    <x v="2"/>
    <x v="3"/>
    <x v="3"/>
    <x v="2"/>
    <x v="1"/>
    <x v="3"/>
    <x v="2"/>
    <x v="1"/>
    <x v="1"/>
    <x v="1"/>
    <x v="2"/>
    <x v="1"/>
    <x v="1"/>
    <x v="1"/>
    <x v="4"/>
    <x v="4"/>
    <x v="2"/>
    <x v="4"/>
    <x v="2"/>
    <x v="3"/>
  </r>
  <r>
    <n v="135"/>
    <x v="0"/>
    <x v="0"/>
    <x v="1"/>
    <x v="1"/>
    <x v="2"/>
    <x v="1"/>
    <x v="3"/>
    <x v="3"/>
    <x v="0"/>
    <x v="1"/>
    <x v="0"/>
    <x v="0"/>
    <x v="0"/>
    <x v="0"/>
    <x v="1"/>
    <x v="2"/>
    <x v="0"/>
    <x v="0"/>
    <x v="0"/>
    <x v="1"/>
    <x v="1"/>
  </r>
  <r>
    <n v="136"/>
    <x v="0"/>
    <x v="0"/>
    <x v="3"/>
    <x v="0"/>
    <x v="0"/>
    <x v="0"/>
    <x v="3"/>
    <x v="3"/>
    <x v="0"/>
    <x v="0"/>
    <x v="1"/>
    <x v="0"/>
    <x v="2"/>
    <x v="1"/>
    <x v="0"/>
    <x v="0"/>
    <x v="4"/>
    <x v="2"/>
    <x v="1"/>
    <x v="1"/>
    <x v="0"/>
  </r>
  <r>
    <n v="137"/>
    <x v="1"/>
    <x v="1"/>
    <x v="1"/>
    <x v="1"/>
    <x v="0"/>
    <x v="0"/>
    <x v="0"/>
    <x v="3"/>
    <x v="0"/>
    <x v="1"/>
    <x v="1"/>
    <x v="2"/>
    <x v="0"/>
    <x v="0"/>
    <x v="0"/>
    <x v="2"/>
    <x v="1"/>
    <x v="0"/>
    <x v="0"/>
    <x v="1"/>
    <x v="1"/>
  </r>
  <r>
    <n v="138"/>
    <x v="2"/>
    <x v="3"/>
    <x v="2"/>
    <x v="3"/>
    <x v="4"/>
    <x v="1"/>
    <x v="3"/>
    <x v="2"/>
    <x v="2"/>
    <x v="2"/>
    <x v="2"/>
    <x v="1"/>
    <x v="2"/>
    <x v="1"/>
    <x v="1"/>
    <x v="2"/>
    <x v="1"/>
    <x v="0"/>
    <x v="1"/>
    <x v="3"/>
    <x v="2"/>
  </r>
  <r>
    <n v="139"/>
    <x v="0"/>
    <x v="0"/>
    <x v="0"/>
    <x v="0"/>
    <x v="2"/>
    <x v="0"/>
    <x v="3"/>
    <x v="0"/>
    <x v="0"/>
    <x v="0"/>
    <x v="1"/>
    <x v="0"/>
    <x v="0"/>
    <x v="0"/>
    <x v="0"/>
    <x v="0"/>
    <x v="1"/>
    <x v="0"/>
    <x v="0"/>
    <x v="1"/>
    <x v="1"/>
  </r>
  <r>
    <n v="140"/>
    <x v="1"/>
    <x v="1"/>
    <x v="2"/>
    <x v="1"/>
    <x v="2"/>
    <x v="0"/>
    <x v="3"/>
    <x v="3"/>
    <x v="0"/>
    <x v="1"/>
    <x v="2"/>
    <x v="2"/>
    <x v="4"/>
    <x v="1"/>
    <x v="1"/>
    <x v="2"/>
    <x v="4"/>
    <x v="1"/>
    <x v="1"/>
    <x v="3"/>
    <x v="3"/>
  </r>
  <r>
    <n v="141"/>
    <x v="0"/>
    <x v="0"/>
    <x v="0"/>
    <x v="0"/>
    <x v="0"/>
    <x v="0"/>
    <x v="0"/>
    <x v="3"/>
    <x v="0"/>
    <x v="0"/>
    <x v="2"/>
    <x v="0"/>
    <x v="2"/>
    <x v="0"/>
    <x v="0"/>
    <x v="0"/>
    <x v="2"/>
    <x v="0"/>
    <x v="1"/>
    <x v="2"/>
    <x v="0"/>
  </r>
  <r>
    <n v="142"/>
    <x v="3"/>
    <x v="3"/>
    <x v="3"/>
    <x v="1"/>
    <x v="2"/>
    <x v="0"/>
    <x v="0"/>
    <x v="2"/>
    <x v="0"/>
    <x v="1"/>
    <x v="4"/>
    <x v="1"/>
    <x v="3"/>
    <x v="2"/>
    <x v="2"/>
    <x v="4"/>
    <x v="3"/>
    <x v="2"/>
    <x v="1"/>
    <x v="3"/>
    <x v="2"/>
  </r>
  <r>
    <n v="143"/>
    <x v="1"/>
    <x v="1"/>
    <x v="1"/>
    <x v="0"/>
    <x v="0"/>
    <x v="0"/>
    <x v="0"/>
    <x v="1"/>
    <x v="0"/>
    <x v="1"/>
    <x v="1"/>
    <x v="2"/>
    <x v="0"/>
    <x v="1"/>
    <x v="1"/>
    <x v="3"/>
    <x v="1"/>
    <x v="1"/>
    <x v="0"/>
    <x v="2"/>
    <x v="3"/>
  </r>
  <r>
    <n v="144"/>
    <x v="1"/>
    <x v="0"/>
    <x v="1"/>
    <x v="0"/>
    <x v="2"/>
    <x v="0"/>
    <x v="2"/>
    <x v="0"/>
    <x v="1"/>
    <x v="0"/>
    <x v="3"/>
    <x v="2"/>
    <x v="2"/>
    <x v="1"/>
    <x v="0"/>
    <x v="0"/>
    <x v="4"/>
    <x v="2"/>
    <x v="0"/>
    <x v="4"/>
    <x v="5"/>
  </r>
  <r>
    <n v="145"/>
    <x v="1"/>
    <x v="0"/>
    <x v="2"/>
    <x v="1"/>
    <x v="2"/>
    <x v="1"/>
    <x v="0"/>
    <x v="1"/>
    <x v="1"/>
    <x v="1"/>
    <x v="1"/>
    <x v="0"/>
    <x v="1"/>
    <x v="0"/>
    <x v="0"/>
    <x v="0"/>
    <x v="2"/>
    <x v="0"/>
    <x v="1"/>
    <x v="2"/>
    <x v="0"/>
  </r>
  <r>
    <n v="146"/>
    <x v="1"/>
    <x v="1"/>
    <x v="1"/>
    <x v="1"/>
    <x v="2"/>
    <x v="1"/>
    <x v="3"/>
    <x v="3"/>
    <x v="1"/>
    <x v="1"/>
    <x v="1"/>
    <x v="2"/>
    <x v="2"/>
    <x v="3"/>
    <x v="2"/>
    <x v="2"/>
    <x v="2"/>
    <x v="2"/>
    <x v="1"/>
    <x v="3"/>
    <x v="2"/>
  </r>
  <r>
    <n v="147"/>
    <x v="1"/>
    <x v="1"/>
    <x v="1"/>
    <x v="0"/>
    <x v="0"/>
    <x v="0"/>
    <x v="0"/>
    <x v="3"/>
    <x v="0"/>
    <x v="0"/>
    <x v="1"/>
    <x v="2"/>
    <x v="0"/>
    <x v="0"/>
    <x v="0"/>
    <x v="2"/>
    <x v="2"/>
    <x v="1"/>
    <x v="1"/>
    <x v="1"/>
    <x v="1"/>
  </r>
  <r>
    <n v="148"/>
    <x v="3"/>
    <x v="1"/>
    <x v="1"/>
    <x v="1"/>
    <x v="2"/>
    <x v="1"/>
    <x v="3"/>
    <x v="3"/>
    <x v="3"/>
    <x v="1"/>
    <x v="2"/>
    <x v="1"/>
    <x v="2"/>
    <x v="1"/>
    <x v="1"/>
    <x v="2"/>
    <x v="4"/>
    <x v="2"/>
    <x v="1"/>
    <x v="2"/>
    <x v="1"/>
  </r>
  <r>
    <n v="149"/>
    <x v="1"/>
    <x v="0"/>
    <x v="1"/>
    <x v="0"/>
    <x v="2"/>
    <x v="0"/>
    <x v="4"/>
    <x v="2"/>
    <x v="1"/>
    <x v="1"/>
    <x v="1"/>
    <x v="0"/>
    <x v="1"/>
    <x v="1"/>
    <x v="0"/>
    <x v="4"/>
    <x v="4"/>
    <x v="1"/>
    <x v="3"/>
    <x v="1"/>
    <x v="0"/>
  </r>
  <r>
    <n v="150"/>
    <x v="1"/>
    <x v="1"/>
    <x v="1"/>
    <x v="1"/>
    <x v="2"/>
    <x v="0"/>
    <x v="3"/>
    <x v="2"/>
    <x v="0"/>
    <x v="1"/>
    <x v="1"/>
    <x v="2"/>
    <x v="0"/>
    <x v="0"/>
    <x v="0"/>
    <x v="2"/>
    <x v="1"/>
    <x v="1"/>
    <x v="2"/>
    <x v="1"/>
    <x v="1"/>
  </r>
  <r>
    <n v="151"/>
    <x v="3"/>
    <x v="3"/>
    <x v="2"/>
    <x v="0"/>
    <x v="1"/>
    <x v="1"/>
    <x v="3"/>
    <x v="2"/>
    <x v="1"/>
    <x v="5"/>
    <x v="2"/>
    <x v="1"/>
    <x v="1"/>
    <x v="3"/>
    <x v="0"/>
    <x v="4"/>
    <x v="4"/>
    <x v="4"/>
    <x v="1"/>
    <x v="2"/>
    <x v="2"/>
  </r>
  <r>
    <n v="152"/>
    <x v="0"/>
    <x v="0"/>
    <x v="1"/>
    <x v="0"/>
    <x v="2"/>
    <x v="1"/>
    <x v="3"/>
    <x v="1"/>
    <x v="3"/>
    <x v="1"/>
    <x v="1"/>
    <x v="2"/>
    <x v="1"/>
    <x v="1"/>
    <x v="1"/>
    <x v="0"/>
    <x v="2"/>
    <x v="2"/>
    <x v="1"/>
    <x v="2"/>
    <x v="1"/>
  </r>
  <r>
    <n v="153"/>
    <x v="3"/>
    <x v="2"/>
    <x v="1"/>
    <x v="2"/>
    <x v="2"/>
    <x v="2"/>
    <x v="3"/>
    <x v="2"/>
    <x v="3"/>
    <x v="1"/>
    <x v="1"/>
    <x v="1"/>
    <x v="1"/>
    <x v="2"/>
    <x v="0"/>
    <x v="2"/>
    <x v="2"/>
    <x v="2"/>
    <x v="0"/>
    <x v="2"/>
    <x v="3"/>
  </r>
  <r>
    <n v="154"/>
    <x v="1"/>
    <x v="0"/>
    <x v="1"/>
    <x v="0"/>
    <x v="2"/>
    <x v="0"/>
    <x v="1"/>
    <x v="2"/>
    <x v="1"/>
    <x v="1"/>
    <x v="1"/>
    <x v="2"/>
    <x v="1"/>
    <x v="1"/>
    <x v="1"/>
    <x v="2"/>
    <x v="2"/>
    <x v="0"/>
    <x v="2"/>
    <x v="2"/>
    <x v="1"/>
  </r>
  <r>
    <n v="155"/>
    <x v="1"/>
    <x v="0"/>
    <x v="3"/>
    <x v="1"/>
    <x v="2"/>
    <x v="0"/>
    <x v="1"/>
    <x v="3"/>
    <x v="0"/>
    <x v="1"/>
    <x v="2"/>
    <x v="0"/>
    <x v="0"/>
    <x v="0"/>
    <x v="1"/>
    <x v="2"/>
    <x v="1"/>
    <x v="0"/>
    <x v="0"/>
    <x v="3"/>
    <x v="1"/>
  </r>
  <r>
    <n v="156"/>
    <x v="1"/>
    <x v="1"/>
    <x v="2"/>
    <x v="0"/>
    <x v="2"/>
    <x v="0"/>
    <x v="3"/>
    <x v="3"/>
    <x v="1"/>
    <x v="0"/>
    <x v="2"/>
    <x v="2"/>
    <x v="1"/>
    <x v="1"/>
    <x v="1"/>
    <x v="2"/>
    <x v="2"/>
    <x v="1"/>
    <x v="1"/>
    <x v="2"/>
    <x v="1"/>
  </r>
  <r>
    <n v="157"/>
    <x v="1"/>
    <x v="0"/>
    <x v="2"/>
    <x v="0"/>
    <x v="2"/>
    <x v="0"/>
    <x v="3"/>
    <x v="3"/>
    <x v="1"/>
    <x v="1"/>
    <x v="1"/>
    <x v="2"/>
    <x v="0"/>
    <x v="0"/>
    <x v="0"/>
    <x v="0"/>
    <x v="0"/>
    <x v="0"/>
    <x v="0"/>
    <x v="3"/>
    <x v="1"/>
  </r>
  <r>
    <n v="158"/>
    <x v="1"/>
    <x v="1"/>
    <x v="2"/>
    <x v="0"/>
    <x v="2"/>
    <x v="1"/>
    <x v="3"/>
    <x v="2"/>
    <x v="1"/>
    <x v="1"/>
    <x v="1"/>
    <x v="2"/>
    <x v="1"/>
    <x v="1"/>
    <x v="0"/>
    <x v="3"/>
    <x v="2"/>
    <x v="4"/>
    <x v="1"/>
    <x v="2"/>
    <x v="3"/>
  </r>
  <r>
    <n v="159"/>
    <x v="1"/>
    <x v="1"/>
    <x v="1"/>
    <x v="0"/>
    <x v="2"/>
    <x v="0"/>
    <x v="3"/>
    <x v="2"/>
    <x v="0"/>
    <x v="1"/>
    <x v="2"/>
    <x v="2"/>
    <x v="1"/>
    <x v="0"/>
    <x v="0"/>
    <x v="4"/>
    <x v="2"/>
    <x v="0"/>
    <x v="4"/>
    <x v="3"/>
    <x v="0"/>
  </r>
  <r>
    <n v="160"/>
    <x v="0"/>
    <x v="0"/>
    <x v="1"/>
    <x v="0"/>
    <x v="2"/>
    <x v="0"/>
    <x v="1"/>
    <x v="2"/>
    <x v="0"/>
    <x v="0"/>
    <x v="0"/>
    <x v="0"/>
    <x v="0"/>
    <x v="0"/>
    <x v="0"/>
    <x v="2"/>
    <x v="0"/>
    <x v="0"/>
    <x v="1"/>
    <x v="0"/>
    <x v="0"/>
  </r>
  <r>
    <n v="161"/>
    <x v="1"/>
    <x v="1"/>
    <x v="1"/>
    <x v="1"/>
    <x v="2"/>
    <x v="3"/>
    <x v="3"/>
    <x v="2"/>
    <x v="0"/>
    <x v="0"/>
    <x v="0"/>
    <x v="0"/>
    <x v="1"/>
    <x v="0"/>
    <x v="1"/>
    <x v="0"/>
    <x v="0"/>
    <x v="0"/>
    <x v="0"/>
    <x v="1"/>
    <x v="3"/>
  </r>
  <r>
    <n v="162"/>
    <x v="2"/>
    <x v="1"/>
    <x v="5"/>
    <x v="3"/>
    <x v="2"/>
    <x v="0"/>
    <x v="2"/>
    <x v="4"/>
    <x v="1"/>
    <x v="1"/>
    <x v="3"/>
    <x v="2"/>
    <x v="3"/>
    <x v="1"/>
    <x v="4"/>
    <x v="4"/>
    <x v="4"/>
    <x v="1"/>
    <x v="1"/>
    <x v="4"/>
    <x v="1"/>
  </r>
  <r>
    <n v="163"/>
    <x v="1"/>
    <x v="1"/>
    <x v="1"/>
    <x v="1"/>
    <x v="2"/>
    <x v="0"/>
    <x v="3"/>
    <x v="3"/>
    <x v="0"/>
    <x v="1"/>
    <x v="0"/>
    <x v="0"/>
    <x v="0"/>
    <x v="0"/>
    <x v="0"/>
    <x v="0"/>
    <x v="0"/>
    <x v="0"/>
    <x v="1"/>
    <x v="1"/>
    <x v="1"/>
  </r>
  <r>
    <n v="164"/>
    <x v="3"/>
    <x v="2"/>
    <x v="1"/>
    <x v="1"/>
    <x v="5"/>
    <x v="1"/>
    <x v="1"/>
    <x v="2"/>
    <x v="1"/>
    <x v="2"/>
    <x v="2"/>
    <x v="3"/>
    <x v="1"/>
    <x v="2"/>
    <x v="1"/>
    <x v="3"/>
    <x v="2"/>
    <x v="4"/>
    <x v="4"/>
    <x v="2"/>
    <x v="2"/>
  </r>
  <r>
    <n v="165"/>
    <x v="1"/>
    <x v="0"/>
    <x v="1"/>
    <x v="0"/>
    <x v="2"/>
    <x v="0"/>
    <x v="0"/>
    <x v="1"/>
    <x v="0"/>
    <x v="1"/>
    <x v="1"/>
    <x v="0"/>
    <x v="0"/>
    <x v="0"/>
    <x v="0"/>
    <x v="0"/>
    <x v="1"/>
    <x v="1"/>
    <x v="0"/>
    <x v="1"/>
    <x v="0"/>
  </r>
  <r>
    <n v="166"/>
    <x v="3"/>
    <x v="3"/>
    <x v="2"/>
    <x v="0"/>
    <x v="2"/>
    <x v="1"/>
    <x v="3"/>
    <x v="2"/>
    <x v="1"/>
    <x v="0"/>
    <x v="0"/>
    <x v="0"/>
    <x v="0"/>
    <x v="1"/>
    <x v="2"/>
    <x v="2"/>
    <x v="0"/>
    <x v="1"/>
    <x v="1"/>
    <x v="2"/>
    <x v="3"/>
  </r>
  <r>
    <n v="167"/>
    <x v="3"/>
    <x v="3"/>
    <x v="2"/>
    <x v="2"/>
    <x v="2"/>
    <x v="0"/>
    <x v="1"/>
    <x v="1"/>
    <x v="1"/>
    <x v="0"/>
    <x v="2"/>
    <x v="1"/>
    <x v="4"/>
    <x v="2"/>
    <x v="1"/>
    <x v="3"/>
    <x v="4"/>
    <x v="4"/>
    <x v="1"/>
    <x v="3"/>
    <x v="2"/>
  </r>
  <r>
    <n v="168"/>
    <x v="1"/>
    <x v="0"/>
    <x v="1"/>
    <x v="0"/>
    <x v="0"/>
    <x v="0"/>
    <x v="3"/>
    <x v="1"/>
    <x v="1"/>
    <x v="0"/>
    <x v="2"/>
    <x v="2"/>
    <x v="1"/>
    <x v="0"/>
    <x v="0"/>
    <x v="2"/>
    <x v="2"/>
    <x v="1"/>
    <x v="0"/>
    <x v="2"/>
    <x v="0"/>
  </r>
  <r>
    <n v="169"/>
    <x v="2"/>
    <x v="1"/>
    <x v="3"/>
    <x v="3"/>
    <x v="2"/>
    <x v="3"/>
    <x v="0"/>
    <x v="0"/>
    <x v="0"/>
    <x v="0"/>
    <x v="2"/>
    <x v="0"/>
    <x v="4"/>
    <x v="0"/>
    <x v="0"/>
    <x v="5"/>
    <x v="4"/>
    <x v="1"/>
    <x v="0"/>
    <x v="1"/>
    <x v="1"/>
  </r>
  <r>
    <n v="170"/>
    <x v="1"/>
    <x v="1"/>
    <x v="3"/>
    <x v="1"/>
    <x v="2"/>
    <x v="1"/>
    <x v="3"/>
    <x v="3"/>
    <x v="0"/>
    <x v="1"/>
    <x v="3"/>
    <x v="2"/>
    <x v="4"/>
    <x v="1"/>
    <x v="0"/>
    <x v="2"/>
    <x v="4"/>
    <x v="1"/>
    <x v="1"/>
    <x v="3"/>
    <x v="1"/>
  </r>
  <r>
    <n v="171"/>
    <x v="0"/>
    <x v="0"/>
    <x v="1"/>
    <x v="0"/>
    <x v="0"/>
    <x v="0"/>
    <x v="0"/>
    <x v="0"/>
    <x v="0"/>
    <x v="0"/>
    <x v="0"/>
    <x v="0"/>
    <x v="0"/>
    <x v="0"/>
    <x v="0"/>
    <x v="0"/>
    <x v="1"/>
    <x v="0"/>
    <x v="0"/>
    <x v="0"/>
    <x v="0"/>
  </r>
  <r>
    <n v="172"/>
    <x v="1"/>
    <x v="0"/>
    <x v="1"/>
    <x v="0"/>
    <x v="0"/>
    <x v="0"/>
    <x v="0"/>
    <x v="3"/>
    <x v="0"/>
    <x v="0"/>
    <x v="1"/>
    <x v="0"/>
    <x v="2"/>
    <x v="0"/>
    <x v="1"/>
    <x v="0"/>
    <x v="2"/>
    <x v="0"/>
    <x v="0"/>
    <x v="2"/>
    <x v="3"/>
  </r>
  <r>
    <n v="173"/>
    <x v="2"/>
    <x v="2"/>
    <x v="3"/>
    <x v="3"/>
    <x v="5"/>
    <x v="4"/>
    <x v="2"/>
    <x v="2"/>
    <x v="4"/>
    <x v="3"/>
    <x v="3"/>
    <x v="3"/>
    <x v="4"/>
    <x v="2"/>
    <x v="2"/>
    <x v="4"/>
    <x v="4"/>
    <x v="4"/>
    <x v="3"/>
    <x v="3"/>
    <x v="2"/>
  </r>
  <r>
    <n v="174"/>
    <x v="1"/>
    <x v="1"/>
    <x v="1"/>
    <x v="1"/>
    <x v="2"/>
    <x v="1"/>
    <x v="3"/>
    <x v="3"/>
    <x v="1"/>
    <x v="1"/>
    <x v="1"/>
    <x v="2"/>
    <x v="1"/>
    <x v="1"/>
    <x v="1"/>
    <x v="0"/>
    <x v="1"/>
    <x v="1"/>
    <x v="1"/>
    <x v="1"/>
    <x v="1"/>
  </r>
  <r>
    <n v="175"/>
    <x v="0"/>
    <x v="0"/>
    <x v="0"/>
    <x v="0"/>
    <x v="0"/>
    <x v="0"/>
    <x v="0"/>
    <x v="0"/>
    <x v="0"/>
    <x v="0"/>
    <x v="0"/>
    <x v="0"/>
    <x v="0"/>
    <x v="0"/>
    <x v="0"/>
    <x v="0"/>
    <x v="0"/>
    <x v="0"/>
    <x v="0"/>
    <x v="0"/>
    <x v="0"/>
  </r>
  <r>
    <n v="176"/>
    <x v="1"/>
    <x v="1"/>
    <x v="2"/>
    <x v="0"/>
    <x v="2"/>
    <x v="0"/>
    <x v="2"/>
    <x v="3"/>
    <x v="3"/>
    <x v="1"/>
    <x v="1"/>
    <x v="0"/>
    <x v="1"/>
    <x v="1"/>
    <x v="1"/>
    <x v="2"/>
    <x v="1"/>
    <x v="0"/>
    <x v="1"/>
    <x v="1"/>
    <x v="0"/>
  </r>
  <r>
    <n v="177"/>
    <x v="0"/>
    <x v="0"/>
    <x v="0"/>
    <x v="0"/>
    <x v="1"/>
    <x v="0"/>
    <x v="0"/>
    <x v="0"/>
    <x v="0"/>
    <x v="0"/>
    <x v="1"/>
    <x v="0"/>
    <x v="1"/>
    <x v="0"/>
    <x v="0"/>
    <x v="0"/>
    <x v="2"/>
    <x v="0"/>
    <x v="0"/>
    <x v="1"/>
    <x v="0"/>
  </r>
  <r>
    <n v="178"/>
    <x v="0"/>
    <x v="0"/>
    <x v="2"/>
    <x v="0"/>
    <x v="2"/>
    <x v="1"/>
    <x v="0"/>
    <x v="3"/>
    <x v="1"/>
    <x v="1"/>
    <x v="0"/>
    <x v="0"/>
    <x v="0"/>
    <x v="0"/>
    <x v="0"/>
    <x v="0"/>
    <x v="1"/>
    <x v="0"/>
    <x v="1"/>
    <x v="2"/>
    <x v="3"/>
  </r>
  <r>
    <n v="179"/>
    <x v="1"/>
    <x v="1"/>
    <x v="1"/>
    <x v="2"/>
    <x v="5"/>
    <x v="1"/>
    <x v="3"/>
    <x v="2"/>
    <x v="0"/>
    <x v="1"/>
    <x v="2"/>
    <x v="2"/>
    <x v="2"/>
    <x v="3"/>
    <x v="1"/>
    <x v="3"/>
    <x v="2"/>
    <x v="1"/>
    <x v="2"/>
    <x v="3"/>
    <x v="2"/>
  </r>
  <r>
    <n v="180"/>
    <x v="1"/>
    <x v="1"/>
    <x v="1"/>
    <x v="0"/>
    <x v="2"/>
    <x v="1"/>
    <x v="0"/>
    <x v="0"/>
    <x v="1"/>
    <x v="0"/>
    <x v="1"/>
    <x v="2"/>
    <x v="1"/>
    <x v="1"/>
    <x v="0"/>
    <x v="0"/>
    <x v="2"/>
    <x v="2"/>
    <x v="1"/>
    <x v="1"/>
    <x v="0"/>
  </r>
  <r>
    <n v="181"/>
    <x v="0"/>
    <x v="0"/>
    <x v="0"/>
    <x v="0"/>
    <x v="0"/>
    <x v="0"/>
    <x v="0"/>
    <x v="3"/>
    <x v="0"/>
    <x v="0"/>
    <x v="0"/>
    <x v="0"/>
    <x v="0"/>
    <x v="0"/>
    <x v="0"/>
    <x v="0"/>
    <x v="0"/>
    <x v="0"/>
    <x v="0"/>
    <x v="0"/>
    <x v="0"/>
  </r>
  <r>
    <n v="182"/>
    <x v="1"/>
    <x v="1"/>
    <x v="1"/>
    <x v="1"/>
    <x v="2"/>
    <x v="1"/>
    <x v="3"/>
    <x v="3"/>
    <x v="1"/>
    <x v="1"/>
    <x v="1"/>
    <x v="2"/>
    <x v="1"/>
    <x v="1"/>
    <x v="1"/>
    <x v="2"/>
    <x v="1"/>
    <x v="4"/>
    <x v="1"/>
    <x v="1"/>
    <x v="1"/>
  </r>
  <r>
    <n v="183"/>
    <x v="1"/>
    <x v="3"/>
    <x v="1"/>
    <x v="0"/>
    <x v="2"/>
    <x v="1"/>
    <x v="3"/>
    <x v="1"/>
    <x v="1"/>
    <x v="1"/>
    <x v="1"/>
    <x v="1"/>
    <x v="0"/>
    <x v="3"/>
    <x v="2"/>
    <x v="2"/>
    <x v="1"/>
    <x v="2"/>
    <x v="1"/>
    <x v="1"/>
    <x v="3"/>
  </r>
  <r>
    <n v="184"/>
    <x v="0"/>
    <x v="1"/>
    <x v="1"/>
    <x v="0"/>
    <x v="0"/>
    <x v="1"/>
    <x v="3"/>
    <x v="1"/>
    <x v="3"/>
    <x v="1"/>
    <x v="1"/>
    <x v="2"/>
    <x v="0"/>
    <x v="0"/>
    <x v="0"/>
    <x v="2"/>
    <x v="1"/>
    <x v="1"/>
    <x v="2"/>
    <x v="1"/>
    <x v="1"/>
  </r>
  <r>
    <n v="185"/>
    <x v="2"/>
    <x v="2"/>
    <x v="3"/>
    <x v="2"/>
    <x v="1"/>
    <x v="4"/>
    <x v="2"/>
    <x v="4"/>
    <x v="4"/>
    <x v="4"/>
    <x v="4"/>
    <x v="4"/>
    <x v="3"/>
    <x v="4"/>
    <x v="3"/>
    <x v="5"/>
    <x v="3"/>
    <x v="3"/>
    <x v="3"/>
    <x v="4"/>
    <x v="5"/>
  </r>
  <r>
    <n v="186"/>
    <x v="3"/>
    <x v="2"/>
    <x v="3"/>
    <x v="1"/>
    <x v="1"/>
    <x v="3"/>
    <x v="3"/>
    <x v="3"/>
    <x v="1"/>
    <x v="2"/>
    <x v="2"/>
    <x v="1"/>
    <x v="1"/>
    <x v="1"/>
    <x v="1"/>
    <x v="0"/>
    <x v="4"/>
    <x v="3"/>
    <x v="1"/>
    <x v="2"/>
    <x v="2"/>
  </r>
  <r>
    <n v="187"/>
    <x v="0"/>
    <x v="0"/>
    <x v="0"/>
    <x v="0"/>
    <x v="0"/>
    <x v="0"/>
    <x v="0"/>
    <x v="0"/>
    <x v="0"/>
    <x v="0"/>
    <x v="0"/>
    <x v="0"/>
    <x v="0"/>
    <x v="0"/>
    <x v="0"/>
    <x v="0"/>
    <x v="0"/>
    <x v="0"/>
    <x v="0"/>
    <x v="0"/>
    <x v="0"/>
  </r>
  <r>
    <n v="188"/>
    <x v="1"/>
    <x v="5"/>
    <x v="3"/>
    <x v="1"/>
    <x v="2"/>
    <x v="1"/>
    <x v="3"/>
    <x v="1"/>
    <x v="1"/>
    <x v="2"/>
    <x v="1"/>
    <x v="2"/>
    <x v="2"/>
    <x v="3"/>
    <x v="2"/>
    <x v="0"/>
    <x v="2"/>
    <x v="2"/>
    <x v="1"/>
    <x v="2"/>
    <x v="1"/>
  </r>
  <r>
    <n v="189"/>
    <x v="1"/>
    <x v="1"/>
    <x v="0"/>
    <x v="1"/>
    <x v="1"/>
    <x v="0"/>
    <x v="2"/>
    <x v="4"/>
    <x v="1"/>
    <x v="0"/>
    <x v="1"/>
    <x v="2"/>
    <x v="0"/>
    <x v="1"/>
    <x v="0"/>
    <x v="3"/>
    <x v="1"/>
    <x v="1"/>
    <x v="2"/>
    <x v="1"/>
    <x v="1"/>
  </r>
  <r>
    <n v="190"/>
    <x v="0"/>
    <x v="0"/>
    <x v="0"/>
    <x v="1"/>
    <x v="0"/>
    <x v="0"/>
    <x v="0"/>
    <x v="2"/>
    <x v="0"/>
    <x v="0"/>
    <x v="0"/>
    <x v="0"/>
    <x v="0"/>
    <x v="0"/>
    <x v="0"/>
    <x v="0"/>
    <x v="0"/>
    <x v="1"/>
    <x v="0"/>
    <x v="0"/>
    <x v="0"/>
  </r>
  <r>
    <n v="191"/>
    <x v="0"/>
    <x v="0"/>
    <x v="1"/>
    <x v="0"/>
    <x v="2"/>
    <x v="0"/>
    <x v="0"/>
    <x v="3"/>
    <x v="0"/>
    <x v="0"/>
    <x v="0"/>
    <x v="0"/>
    <x v="0"/>
    <x v="0"/>
    <x v="0"/>
    <x v="2"/>
    <x v="0"/>
    <x v="0"/>
    <x v="0"/>
    <x v="1"/>
    <x v="1"/>
  </r>
  <r>
    <n v="192"/>
    <x v="3"/>
    <x v="1"/>
    <x v="2"/>
    <x v="1"/>
    <x v="2"/>
    <x v="1"/>
    <x v="3"/>
    <x v="4"/>
    <x v="1"/>
    <x v="1"/>
    <x v="2"/>
    <x v="2"/>
    <x v="2"/>
    <x v="1"/>
    <x v="1"/>
    <x v="2"/>
    <x v="2"/>
    <x v="1"/>
    <x v="1"/>
    <x v="3"/>
    <x v="1"/>
  </r>
  <r>
    <n v="193"/>
    <x v="1"/>
    <x v="1"/>
    <x v="5"/>
    <x v="1"/>
    <x v="5"/>
    <x v="1"/>
    <x v="4"/>
    <x v="3"/>
    <x v="0"/>
    <x v="0"/>
    <x v="4"/>
    <x v="4"/>
    <x v="2"/>
    <x v="1"/>
    <x v="2"/>
    <x v="2"/>
    <x v="3"/>
    <x v="3"/>
    <x v="1"/>
    <x v="3"/>
    <x v="2"/>
  </r>
  <r>
    <n v="194"/>
    <x v="1"/>
    <x v="3"/>
    <x v="1"/>
    <x v="1"/>
    <x v="1"/>
    <x v="3"/>
    <x v="2"/>
    <x v="2"/>
    <x v="2"/>
    <x v="1"/>
    <x v="2"/>
    <x v="2"/>
    <x v="2"/>
    <x v="1"/>
    <x v="1"/>
    <x v="3"/>
    <x v="2"/>
    <x v="1"/>
    <x v="1"/>
    <x v="2"/>
    <x v="1"/>
  </r>
  <r>
    <n v="195"/>
    <x v="1"/>
    <x v="1"/>
    <x v="1"/>
    <x v="1"/>
    <x v="2"/>
    <x v="1"/>
    <x v="3"/>
    <x v="1"/>
    <x v="1"/>
    <x v="1"/>
    <x v="1"/>
    <x v="2"/>
    <x v="1"/>
    <x v="1"/>
    <x v="1"/>
    <x v="2"/>
    <x v="1"/>
    <x v="1"/>
    <x v="1"/>
    <x v="1"/>
    <x v="1"/>
  </r>
  <r>
    <n v="196"/>
    <x v="0"/>
    <x v="0"/>
    <x v="0"/>
    <x v="0"/>
    <x v="2"/>
    <x v="0"/>
    <x v="4"/>
    <x v="1"/>
    <x v="1"/>
    <x v="0"/>
    <x v="2"/>
    <x v="2"/>
    <x v="1"/>
    <x v="1"/>
    <x v="0"/>
    <x v="0"/>
    <x v="1"/>
    <x v="0"/>
    <x v="0"/>
    <x v="2"/>
    <x v="1"/>
  </r>
  <r>
    <n v="197"/>
    <x v="0"/>
    <x v="0"/>
    <x v="2"/>
    <x v="0"/>
    <x v="2"/>
    <x v="1"/>
    <x v="0"/>
    <x v="2"/>
    <x v="1"/>
    <x v="5"/>
    <x v="1"/>
    <x v="2"/>
    <x v="0"/>
    <x v="0"/>
    <x v="0"/>
    <x v="3"/>
    <x v="1"/>
    <x v="1"/>
    <x v="1"/>
    <x v="2"/>
    <x v="3"/>
  </r>
  <r>
    <n v="198"/>
    <x v="0"/>
    <x v="0"/>
    <x v="0"/>
    <x v="0"/>
    <x v="2"/>
    <x v="0"/>
    <x v="0"/>
    <x v="0"/>
    <x v="0"/>
    <x v="0"/>
    <x v="0"/>
    <x v="0"/>
    <x v="0"/>
    <x v="0"/>
    <x v="0"/>
    <x v="0"/>
    <x v="0"/>
    <x v="0"/>
    <x v="0"/>
    <x v="1"/>
    <x v="1"/>
  </r>
  <r>
    <n v="199"/>
    <x v="1"/>
    <x v="0"/>
    <x v="1"/>
    <x v="0"/>
    <x v="2"/>
    <x v="0"/>
    <x v="3"/>
    <x v="1"/>
    <x v="1"/>
    <x v="0"/>
    <x v="1"/>
    <x v="0"/>
    <x v="1"/>
    <x v="0"/>
    <x v="0"/>
    <x v="3"/>
    <x v="1"/>
    <x v="0"/>
    <x v="2"/>
    <x v="2"/>
    <x v="0"/>
  </r>
  <r>
    <n v="200"/>
    <x v="3"/>
    <x v="3"/>
    <x v="1"/>
    <x v="3"/>
    <x v="2"/>
    <x v="1"/>
    <x v="0"/>
    <x v="0"/>
    <x v="1"/>
    <x v="0"/>
    <x v="1"/>
    <x v="1"/>
    <x v="0"/>
    <x v="0"/>
    <x v="0"/>
    <x v="0"/>
    <x v="1"/>
    <x v="0"/>
    <x v="1"/>
    <x v="2"/>
    <x v="3"/>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13A51B82-8C77-444C-93D9-26CF1A93FF5D}" name="PivotTable8" cacheId="0" applyNumberFormats="0" applyBorderFormats="0" applyFontFormats="0" applyPatternFormats="0" applyAlignmentFormats="0" applyWidthHeightFormats="1" dataCaption="Values" missingCaption="0" updatedVersion="8" minRefreshableVersion="3" useAutoFormatting="1" rowGrandTotals="0" colGrandTotals="0" itemPrintTitles="1" createdVersion="7" indent="0" outline="1" outlineData="1" multipleFieldFilters="0" chartFormat="15" rowHeaderCaption="Response">
  <location ref="C18:D24" firstHeaderRow="1" firstDataRow="1" firstDataCol="1"/>
  <pivotFields count="22">
    <pivotField dataField="1" showAll="0" defaultSubtotal="0"/>
    <pivotField subtotalTop="0" showAll="0" defaultSubtotal="0"/>
    <pivotField axis="axisRow" subtotalTop="0" sortType="descending" defaultSubtotal="0">
      <items count="6">
        <item x="0"/>
        <item x="1"/>
        <item x="3"/>
        <item x="2"/>
        <item x="4"/>
        <item x="5"/>
      </items>
    </pivotField>
    <pivotField subtotalTop="0" showAll="0" defaultSubtotal="0"/>
    <pivotField subtotalTop="0" showAll="0" defaultSubtotal="0"/>
    <pivotField subtotalTop="0" showAll="0" defaultSubtotal="0"/>
    <pivotField showAll="0" defaultSubtotal="0"/>
    <pivotField showAll="0" defaultSubtotal="0"/>
    <pivotField showAll="0" defaultSubtotal="0"/>
    <pivotField subtotalTop="0" showAll="0" defaultSubtotal="0"/>
    <pivotField subtotalTop="0" showAll="0" defaultSubtotal="0"/>
    <pivotField showAll="0" defaultSubtotal="0"/>
    <pivotField showAll="0" defaultSubtotal="0"/>
    <pivotField subtotalTop="0" showAll="0" defaultSubtotal="0"/>
    <pivotField showAll="0" defaultSubtotal="0"/>
    <pivotField showAll="0" defaultSubtotal="0"/>
    <pivotField subtotalTop="0" showAll="0" defaultSubtotal="0"/>
    <pivotField subtotalTop="0" showAll="0" defaultSubtotal="0"/>
    <pivotField showAll="0" defaultSubtotal="0"/>
    <pivotField subtotalTop="0" showAll="0" defaultSubtotal="0"/>
    <pivotField subtotalTop="0" showAll="0" defaultSubtotal="0"/>
    <pivotField subtotalTop="0" showAll="0" defaultSubtotal="0"/>
  </pivotFields>
  <rowFields count="1">
    <field x="2"/>
  </rowFields>
  <rowItems count="6">
    <i>
      <x/>
    </i>
    <i>
      <x v="1"/>
    </i>
    <i>
      <x v="2"/>
    </i>
    <i>
      <x v="3"/>
    </i>
    <i>
      <x v="4"/>
    </i>
    <i>
      <x v="5"/>
    </i>
  </rowItems>
  <colItems count="1">
    <i/>
  </colItems>
  <dataFields count="1">
    <dataField name="Percent of Total" fld="0" subtotal="count" showDataAs="percentOfTotal" baseField="0" baseItem="0" numFmtId="9"/>
  </dataFields>
  <formats count="6">
    <format dxfId="199">
      <pivotArea outline="0" collapsedLevelsAreSubtotals="1" fieldPosition="0"/>
    </format>
    <format dxfId="198">
      <pivotArea type="all" dataOnly="0" outline="0" fieldPosition="0"/>
    </format>
    <format dxfId="197">
      <pivotArea outline="0" collapsedLevelsAreSubtotals="1" fieldPosition="0"/>
    </format>
    <format dxfId="196">
      <pivotArea dataOnly="0" labelOnly="1" outline="0" axis="axisValues" fieldPosition="0"/>
    </format>
    <format dxfId="195">
      <pivotArea outline="0" collapsedLevelsAreSubtotals="1" fieldPosition="0"/>
    </format>
    <format dxfId="194">
      <pivotArea dataOnly="0" labelOnly="1" outline="0" axis="axisValues" fieldPosition="0"/>
    </format>
  </formats>
  <chartFormats count="8">
    <chartFormat chart="0" format="0" series="1">
      <pivotArea type="data" outline="0" fieldPosition="0">
        <references count="1">
          <reference field="4294967294" count="1" selected="0">
            <x v="0"/>
          </reference>
        </references>
      </pivotArea>
    </chartFormat>
    <chartFormat chart="4" format="16" series="1">
      <pivotArea type="data" outline="0" fieldPosition="0">
        <references count="1">
          <reference field="4294967294" count="1" selected="0">
            <x v="0"/>
          </reference>
        </references>
      </pivotArea>
    </chartFormat>
    <chartFormat chart="5" format="41" series="1">
      <pivotArea type="data" outline="0" fieldPosition="0">
        <references count="1">
          <reference field="4294967294" count="1" selected="0">
            <x v="0"/>
          </reference>
        </references>
      </pivotArea>
    </chartFormat>
    <chartFormat chart="5" format="42">
      <pivotArea type="data" outline="0" fieldPosition="0">
        <references count="2">
          <reference field="4294967294" count="1" selected="0">
            <x v="0"/>
          </reference>
          <reference field="2" count="1" selected="0">
            <x v="0"/>
          </reference>
        </references>
      </pivotArea>
    </chartFormat>
    <chartFormat chart="5" format="43">
      <pivotArea type="data" outline="0" fieldPosition="0">
        <references count="2">
          <reference field="4294967294" count="1" selected="0">
            <x v="0"/>
          </reference>
          <reference field="2" count="1" selected="0">
            <x v="1"/>
          </reference>
        </references>
      </pivotArea>
    </chartFormat>
    <chartFormat chart="5" format="44">
      <pivotArea type="data" outline="0" fieldPosition="0">
        <references count="2">
          <reference field="4294967294" count="1" selected="0">
            <x v="0"/>
          </reference>
          <reference field="2" count="1" selected="0">
            <x v="2"/>
          </reference>
        </references>
      </pivotArea>
    </chartFormat>
    <chartFormat chart="5" format="45">
      <pivotArea type="data" outline="0" fieldPosition="0">
        <references count="2">
          <reference field="4294967294" count="1" selected="0">
            <x v="0"/>
          </reference>
          <reference field="2" count="1" selected="0">
            <x v="3"/>
          </reference>
        </references>
      </pivotArea>
    </chartFormat>
    <chartFormat chart="5" format="46">
      <pivotArea type="data" outline="0" fieldPosition="0">
        <references count="2">
          <reference field="4294967294" count="1" selected="0">
            <x v="0"/>
          </reference>
          <reference field="2" count="1" selected="0">
            <x v="4"/>
          </reference>
        </references>
      </pivotArea>
    </chartFormat>
  </chartFormats>
  <pivotTableStyleInfo name="PivotStyleLight20"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10.xml><?xml version="1.0" encoding="utf-8"?>
<pivotTableDefinition xmlns="http://schemas.openxmlformats.org/spreadsheetml/2006/main" xmlns:mc="http://schemas.openxmlformats.org/markup-compatibility/2006" xmlns:xr="http://schemas.microsoft.com/office/spreadsheetml/2014/revision" mc:Ignorable="xr" xr:uid="{2B9EE828-9AA8-4E07-9DB7-37ADAB7C9675}" name="PivotTable2" cacheId="0" applyNumberFormats="0" applyBorderFormats="0" applyFontFormats="0" applyPatternFormats="0" applyAlignmentFormats="0" applyWidthHeightFormats="1" dataCaption="Values" missingCaption="0" updatedVersion="8" minRefreshableVersion="3" useAutoFormatting="1" rowGrandTotals="0" colGrandTotals="0" itemPrintTitles="1" createdVersion="7" indent="0" outline="1" outlineData="1" multipleFieldFilters="0" chartFormat="11" rowHeaderCaption="Response">
  <location ref="C6:D11" firstHeaderRow="1" firstDataRow="1" firstDataCol="1"/>
  <pivotFields count="22">
    <pivotField dataField="1"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axis="axisRow" sortType="descending" defaultSubtotal="0">
      <items count="5">
        <item x="0"/>
        <item x="1"/>
        <item x="3"/>
        <item x="2"/>
        <item x="4"/>
      </items>
    </pivotField>
    <pivotField showAll="0" defaultSubtotal="0"/>
    <pivotField showAll="0" defaultSubtotal="0"/>
    <pivotField subtotalTop="0" showAll="0" defaultSubtotal="0"/>
    <pivotField subtotalTop="0" showAll="0" defaultSubtotal="0"/>
    <pivotField showAll="0" defaultSubtotal="0"/>
    <pivotField showAll="0" defaultSubtotal="0"/>
    <pivotField subtotalTop="0" showAll="0" defaultSubtotal="0"/>
    <pivotField showAll="0" defaultSubtotal="0"/>
    <pivotField showAll="0" defaultSubtotal="0"/>
    <pivotField subtotalTop="0" showAll="0" defaultSubtotal="0"/>
    <pivotField subtotalTop="0" showAll="0" defaultSubtotal="0"/>
    <pivotField showAll="0" defaultSubtotal="0"/>
    <pivotField subtotalTop="0" showAll="0" defaultSubtotal="0"/>
    <pivotField subtotalTop="0" showAll="0" defaultSubtotal="0"/>
    <pivotField subtotalTop="0" showAll="0" defaultSubtotal="0"/>
  </pivotFields>
  <rowFields count="1">
    <field x="6"/>
  </rowFields>
  <rowItems count="5">
    <i>
      <x/>
    </i>
    <i>
      <x v="1"/>
    </i>
    <i>
      <x v="2"/>
    </i>
    <i>
      <x v="3"/>
    </i>
    <i>
      <x v="4"/>
    </i>
  </rowItems>
  <colItems count="1">
    <i/>
  </colItems>
  <dataFields count="1">
    <dataField name="Percent of Total" fld="0" subtotal="count" showDataAs="percentOfTotal" baseField="0" baseItem="0" numFmtId="9"/>
  </dataFields>
  <formats count="9">
    <format dxfId="128">
      <pivotArea outline="0" collapsedLevelsAreSubtotals="1" fieldPosition="0"/>
    </format>
    <format dxfId="127">
      <pivotArea type="all" dataOnly="0" outline="0" fieldPosition="0"/>
    </format>
    <format dxfId="126">
      <pivotArea outline="0" collapsedLevelsAreSubtotals="1" fieldPosition="0"/>
    </format>
    <format dxfId="125">
      <pivotArea dataOnly="0" labelOnly="1" outline="0" axis="axisValues" fieldPosition="0"/>
    </format>
    <format dxfId="124">
      <pivotArea outline="0" collapsedLevelsAreSubtotals="1" fieldPosition="0"/>
    </format>
    <format dxfId="123">
      <pivotArea field="6" type="button" dataOnly="0" labelOnly="1" outline="0" axis="axisRow" fieldPosition="0"/>
    </format>
    <format dxfId="122">
      <pivotArea dataOnly="0" labelOnly="1" fieldPosition="0">
        <references count="1">
          <reference field="6" count="0"/>
        </references>
      </pivotArea>
    </format>
    <format dxfId="121">
      <pivotArea field="6" type="button" dataOnly="0" labelOnly="1" outline="0" axis="axisRow" fieldPosition="0"/>
    </format>
    <format dxfId="120">
      <pivotArea dataOnly="0" labelOnly="1" outline="0" axis="axisValues" fieldPosition="0"/>
    </format>
  </formats>
  <chartFormats count="8">
    <chartFormat chart="0" format="0" series="1">
      <pivotArea type="data" outline="0" fieldPosition="0">
        <references count="1">
          <reference field="4294967294" count="1" selected="0">
            <x v="0"/>
          </reference>
        </references>
      </pivotArea>
    </chartFormat>
    <chartFormat chart="1" format="6" series="1">
      <pivotArea type="data" outline="0" fieldPosition="0">
        <references count="1">
          <reference field="4294967294" count="1" selected="0">
            <x v="0"/>
          </reference>
        </references>
      </pivotArea>
    </chartFormat>
    <chartFormat chart="2" format="41" series="1">
      <pivotArea type="data" outline="0" fieldPosition="0">
        <references count="1">
          <reference field="4294967294" count="1" selected="0">
            <x v="0"/>
          </reference>
        </references>
      </pivotArea>
    </chartFormat>
    <chartFormat chart="2" format="42">
      <pivotArea type="data" outline="0" fieldPosition="0">
        <references count="2">
          <reference field="4294967294" count="1" selected="0">
            <x v="0"/>
          </reference>
          <reference field="6" count="1" selected="0">
            <x v="0"/>
          </reference>
        </references>
      </pivotArea>
    </chartFormat>
    <chartFormat chart="2" format="43">
      <pivotArea type="data" outline="0" fieldPosition="0">
        <references count="2">
          <reference field="4294967294" count="1" selected="0">
            <x v="0"/>
          </reference>
          <reference field="6" count="1" selected="0">
            <x v="1"/>
          </reference>
        </references>
      </pivotArea>
    </chartFormat>
    <chartFormat chart="2" format="44">
      <pivotArea type="data" outline="0" fieldPosition="0">
        <references count="2">
          <reference field="4294967294" count="1" selected="0">
            <x v="0"/>
          </reference>
          <reference field="6" count="1" selected="0">
            <x v="2"/>
          </reference>
        </references>
      </pivotArea>
    </chartFormat>
    <chartFormat chart="2" format="45">
      <pivotArea type="data" outline="0" fieldPosition="0">
        <references count="2">
          <reference field="4294967294" count="1" selected="0">
            <x v="0"/>
          </reference>
          <reference field="6" count="1" selected="0">
            <x v="3"/>
          </reference>
        </references>
      </pivotArea>
    </chartFormat>
    <chartFormat chart="2" format="46">
      <pivotArea type="data" outline="0" fieldPosition="0">
        <references count="2">
          <reference field="4294967294" count="1" selected="0">
            <x v="0"/>
          </reference>
          <reference field="6" count="1" selected="0">
            <x v="4"/>
          </reference>
        </references>
      </pivotArea>
    </chartFormat>
  </chartFormats>
  <pivotTableStyleInfo name="PivotStyleLight20"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11.xml><?xml version="1.0" encoding="utf-8"?>
<pivotTableDefinition xmlns="http://schemas.openxmlformats.org/spreadsheetml/2006/main" xmlns:mc="http://schemas.openxmlformats.org/markup-compatibility/2006" xmlns:xr="http://schemas.microsoft.com/office/spreadsheetml/2014/revision" mc:Ignorable="xr" xr:uid="{8B1DF416-D105-4C6D-A092-72F0BD59CDDC}" name="PivotTable3" cacheId="0" applyNumberFormats="0" applyBorderFormats="0" applyFontFormats="0" applyPatternFormats="0" applyAlignmentFormats="0" applyWidthHeightFormats="1" dataCaption="Values" missingCaption="0" updatedVersion="8" minRefreshableVersion="3" useAutoFormatting="1" rowGrandTotals="0" colGrandTotals="0" itemPrintTitles="1" createdVersion="7" indent="0" outline="1" outlineData="1" multipleFieldFilters="0" chartFormat="13" rowHeaderCaption="Response">
  <location ref="C30:D35" firstHeaderRow="1" firstDataRow="1" firstDataCol="1"/>
  <pivotFields count="22">
    <pivotField dataField="1"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showAll="0" defaultSubtotal="0"/>
    <pivotField showAll="0" defaultSubtotal="0"/>
    <pivotField axis="axisRow" sortType="descending" defaultSubtotal="0">
      <items count="5">
        <item x="0"/>
        <item x="3"/>
        <item x="1"/>
        <item x="2"/>
        <item x="4"/>
      </items>
    </pivotField>
    <pivotField subtotalTop="0" showAll="0" defaultSubtotal="0"/>
    <pivotField subtotalTop="0" showAll="0" defaultSubtotal="0"/>
    <pivotField showAll="0" defaultSubtotal="0"/>
    <pivotField showAll="0" defaultSubtotal="0"/>
    <pivotField subtotalTop="0" showAll="0" defaultSubtotal="0"/>
    <pivotField showAll="0" defaultSubtotal="0"/>
    <pivotField showAll="0" defaultSubtotal="0"/>
    <pivotField subtotalTop="0" showAll="0" defaultSubtotal="0"/>
    <pivotField subtotalTop="0" showAll="0" defaultSubtotal="0"/>
    <pivotField showAll="0" defaultSubtotal="0"/>
    <pivotField subtotalTop="0" showAll="0" defaultSubtotal="0"/>
    <pivotField subtotalTop="0" showAll="0" defaultSubtotal="0"/>
    <pivotField subtotalTop="0" showAll="0" defaultSubtotal="0"/>
  </pivotFields>
  <rowFields count="1">
    <field x="8"/>
  </rowFields>
  <rowItems count="5">
    <i>
      <x/>
    </i>
    <i>
      <x v="1"/>
    </i>
    <i>
      <x v="2"/>
    </i>
    <i>
      <x v="3"/>
    </i>
    <i>
      <x v="4"/>
    </i>
  </rowItems>
  <colItems count="1">
    <i/>
  </colItems>
  <dataFields count="1">
    <dataField name="Percent of Total" fld="0" subtotal="count" showDataAs="percentOfTotal" baseField="0" baseItem="0" numFmtId="9"/>
  </dataFields>
  <formats count="9">
    <format dxfId="137">
      <pivotArea outline="0" collapsedLevelsAreSubtotals="1" fieldPosition="0"/>
    </format>
    <format dxfId="136">
      <pivotArea type="all" dataOnly="0" outline="0" fieldPosition="0"/>
    </format>
    <format dxfId="135">
      <pivotArea outline="0" collapsedLevelsAreSubtotals="1" fieldPosition="0"/>
    </format>
    <format dxfId="134">
      <pivotArea dataOnly="0" labelOnly="1" outline="0" axis="axisValues" fieldPosition="0"/>
    </format>
    <format dxfId="133">
      <pivotArea outline="0" collapsedLevelsAreSubtotals="1" fieldPosition="0"/>
    </format>
    <format dxfId="132">
      <pivotArea field="8" type="button" dataOnly="0" labelOnly="1" outline="0" axis="axisRow" fieldPosition="0"/>
    </format>
    <format dxfId="131">
      <pivotArea dataOnly="0" labelOnly="1" fieldPosition="0">
        <references count="1">
          <reference field="8" count="0"/>
        </references>
      </pivotArea>
    </format>
    <format dxfId="130">
      <pivotArea field="8" type="button" dataOnly="0" labelOnly="1" outline="0" axis="axisRow" fieldPosition="0"/>
    </format>
    <format dxfId="129">
      <pivotArea dataOnly="0" labelOnly="1" outline="0" axis="axisValues" fieldPosition="0"/>
    </format>
  </formats>
  <chartFormats count="9">
    <chartFormat chart="0" format="0" series="1">
      <pivotArea type="data" outline="0" fieldPosition="0">
        <references count="1">
          <reference field="4294967294" count="1" selected="0">
            <x v="0"/>
          </reference>
        </references>
      </pivotArea>
    </chartFormat>
    <chartFormat chart="1" format="6" series="1">
      <pivotArea type="data" outline="0" fieldPosition="0">
        <references count="1">
          <reference field="4294967294" count="1" selected="0">
            <x v="0"/>
          </reference>
        </references>
      </pivotArea>
    </chartFormat>
    <chartFormat chart="3" format="18" series="1">
      <pivotArea type="data" outline="0" fieldPosition="0">
        <references count="1">
          <reference field="4294967294" count="1" selected="0">
            <x v="0"/>
          </reference>
        </references>
      </pivotArea>
    </chartFormat>
    <chartFormat chart="4" format="41" series="1">
      <pivotArea type="data" outline="0" fieldPosition="0">
        <references count="1">
          <reference field="4294967294" count="1" selected="0">
            <x v="0"/>
          </reference>
        </references>
      </pivotArea>
    </chartFormat>
    <chartFormat chart="4" format="42">
      <pivotArea type="data" outline="0" fieldPosition="0">
        <references count="2">
          <reference field="4294967294" count="1" selected="0">
            <x v="0"/>
          </reference>
          <reference field="8" count="1" selected="0">
            <x v="0"/>
          </reference>
        </references>
      </pivotArea>
    </chartFormat>
    <chartFormat chart="4" format="43">
      <pivotArea type="data" outline="0" fieldPosition="0">
        <references count="2">
          <reference field="4294967294" count="1" selected="0">
            <x v="0"/>
          </reference>
          <reference field="8" count="1" selected="0">
            <x v="1"/>
          </reference>
        </references>
      </pivotArea>
    </chartFormat>
    <chartFormat chart="4" format="44">
      <pivotArea type="data" outline="0" fieldPosition="0">
        <references count="2">
          <reference field="4294967294" count="1" selected="0">
            <x v="0"/>
          </reference>
          <reference field="8" count="1" selected="0">
            <x v="2"/>
          </reference>
        </references>
      </pivotArea>
    </chartFormat>
    <chartFormat chart="4" format="45">
      <pivotArea type="data" outline="0" fieldPosition="0">
        <references count="2">
          <reference field="4294967294" count="1" selected="0">
            <x v="0"/>
          </reference>
          <reference field="8" count="1" selected="0">
            <x v="3"/>
          </reference>
        </references>
      </pivotArea>
    </chartFormat>
    <chartFormat chart="4" format="46">
      <pivotArea type="data" outline="0" fieldPosition="0">
        <references count="2">
          <reference field="4294967294" count="1" selected="0">
            <x v="0"/>
          </reference>
          <reference field="8" count="1" selected="0">
            <x v="4"/>
          </reference>
        </references>
      </pivotArea>
    </chartFormat>
  </chartFormats>
  <pivotTableStyleInfo name="PivotStyleLight20"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12.xml><?xml version="1.0" encoding="utf-8"?>
<pivotTableDefinition xmlns="http://schemas.openxmlformats.org/spreadsheetml/2006/main" xmlns:mc="http://schemas.openxmlformats.org/markup-compatibility/2006" xmlns:xr="http://schemas.microsoft.com/office/spreadsheetml/2014/revision" mc:Ignorable="xr" xr:uid="{7D72E5B4-4C40-457B-B4A0-FA94E7569B76}" name="PivotTable17" cacheId="0" applyNumberFormats="0" applyBorderFormats="0" applyFontFormats="0" applyPatternFormats="0" applyAlignmentFormats="0" applyWidthHeightFormats="1" dataCaption="Values" missingCaption="0" updatedVersion="8" minRefreshableVersion="3" useAutoFormatting="1" rowGrandTotals="0" colGrandTotals="0" itemPrintTitles="1" createdVersion="7" indent="0" outline="1" outlineData="1" multipleFieldFilters="0" chartFormat="17" rowHeaderCaption="Response">
  <location ref="C18:D23" firstHeaderRow="1" firstDataRow="1" firstDataCol="1"/>
  <pivotFields count="22">
    <pivotField dataField="1"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showAll="0" defaultSubtotal="0"/>
    <pivotField axis="axisRow" sortType="descending" defaultSubtotal="0">
      <items count="5">
        <item x="0"/>
        <item x="3"/>
        <item x="1"/>
        <item x="2"/>
        <item x="4"/>
      </items>
    </pivotField>
    <pivotField showAll="0" defaultSubtotal="0"/>
    <pivotField subtotalTop="0" showAll="0" defaultSubtotal="0"/>
    <pivotField subtotalTop="0" showAll="0" defaultSubtotal="0"/>
    <pivotField showAll="0" defaultSubtotal="0"/>
    <pivotField showAll="0" defaultSubtotal="0"/>
    <pivotField subtotalTop="0" showAll="0" defaultSubtotal="0"/>
    <pivotField showAll="0" defaultSubtotal="0"/>
    <pivotField showAll="0" defaultSubtotal="0"/>
    <pivotField subtotalTop="0" showAll="0" defaultSubtotal="0"/>
    <pivotField subtotalTop="0" showAll="0" defaultSubtotal="0"/>
    <pivotField showAll="0" defaultSubtotal="0"/>
    <pivotField subtotalTop="0" showAll="0" defaultSubtotal="0"/>
    <pivotField subtotalTop="0" showAll="0" defaultSubtotal="0"/>
    <pivotField subtotalTop="0" showAll="0" defaultSubtotal="0"/>
  </pivotFields>
  <rowFields count="1">
    <field x="7"/>
  </rowFields>
  <rowItems count="5">
    <i>
      <x/>
    </i>
    <i>
      <x v="1"/>
    </i>
    <i>
      <x v="2"/>
    </i>
    <i>
      <x v="3"/>
    </i>
    <i>
      <x v="4"/>
    </i>
  </rowItems>
  <colItems count="1">
    <i/>
  </colItems>
  <dataFields count="1">
    <dataField name="Percent of Total" fld="0" subtotal="count" showDataAs="percentOfTotal" baseField="0" baseItem="0" numFmtId="9"/>
  </dataFields>
  <formats count="9">
    <format dxfId="146">
      <pivotArea outline="0" collapsedLevelsAreSubtotals="1" fieldPosition="0"/>
    </format>
    <format dxfId="145">
      <pivotArea type="all" dataOnly="0" outline="0" fieldPosition="0"/>
    </format>
    <format dxfId="144">
      <pivotArea outline="0" collapsedLevelsAreSubtotals="1" fieldPosition="0"/>
    </format>
    <format dxfId="143">
      <pivotArea dataOnly="0" labelOnly="1" outline="0" axis="axisValues" fieldPosition="0"/>
    </format>
    <format dxfId="142">
      <pivotArea outline="0" collapsedLevelsAreSubtotals="1" fieldPosition="0"/>
    </format>
    <format dxfId="141">
      <pivotArea field="7" type="button" dataOnly="0" labelOnly="1" outline="0" axis="axisRow" fieldPosition="0"/>
    </format>
    <format dxfId="140">
      <pivotArea dataOnly="0" labelOnly="1" fieldPosition="0">
        <references count="1">
          <reference field="7" count="0"/>
        </references>
      </pivotArea>
    </format>
    <format dxfId="139">
      <pivotArea field="7" type="button" dataOnly="0" labelOnly="1" outline="0" axis="axisRow" fieldPosition="0"/>
    </format>
    <format dxfId="138">
      <pivotArea dataOnly="0" labelOnly="1" outline="0" axis="axisValues" fieldPosition="0"/>
    </format>
  </formats>
  <chartFormats count="10">
    <chartFormat chart="0" format="0" series="1">
      <pivotArea type="data" outline="0" fieldPosition="0">
        <references count="1">
          <reference field="4294967294" count="1" selected="0">
            <x v="0"/>
          </reference>
        </references>
      </pivotArea>
    </chartFormat>
    <chartFormat chart="1" format="6" series="1">
      <pivotArea type="data" outline="0" fieldPosition="0">
        <references count="1">
          <reference field="4294967294" count="1" selected="0">
            <x v="0"/>
          </reference>
        </references>
      </pivotArea>
    </chartFormat>
    <chartFormat chart="3" format="18" series="1">
      <pivotArea type="data" outline="0" fieldPosition="0">
        <references count="1">
          <reference field="4294967294" count="1" selected="0">
            <x v="0"/>
          </reference>
        </references>
      </pivotArea>
    </chartFormat>
    <chartFormat chart="5" format="30" series="1">
      <pivotArea type="data" outline="0" fieldPosition="0">
        <references count="1">
          <reference field="4294967294" count="1" selected="0">
            <x v="0"/>
          </reference>
        </references>
      </pivotArea>
    </chartFormat>
    <chartFormat chart="6" format="41" series="1">
      <pivotArea type="data" outline="0" fieldPosition="0">
        <references count="1">
          <reference field="4294967294" count="1" selected="0">
            <x v="0"/>
          </reference>
        </references>
      </pivotArea>
    </chartFormat>
    <chartFormat chart="6" format="42">
      <pivotArea type="data" outline="0" fieldPosition="0">
        <references count="2">
          <reference field="4294967294" count="1" selected="0">
            <x v="0"/>
          </reference>
          <reference field="7" count="1" selected="0">
            <x v="0"/>
          </reference>
        </references>
      </pivotArea>
    </chartFormat>
    <chartFormat chart="6" format="43">
      <pivotArea type="data" outline="0" fieldPosition="0">
        <references count="2">
          <reference field="4294967294" count="1" selected="0">
            <x v="0"/>
          </reference>
          <reference field="7" count="1" selected="0">
            <x v="1"/>
          </reference>
        </references>
      </pivotArea>
    </chartFormat>
    <chartFormat chart="6" format="44">
      <pivotArea type="data" outline="0" fieldPosition="0">
        <references count="2">
          <reference field="4294967294" count="1" selected="0">
            <x v="0"/>
          </reference>
          <reference field="7" count="1" selected="0">
            <x v="2"/>
          </reference>
        </references>
      </pivotArea>
    </chartFormat>
    <chartFormat chart="6" format="45">
      <pivotArea type="data" outline="0" fieldPosition="0">
        <references count="2">
          <reference field="4294967294" count="1" selected="0">
            <x v="0"/>
          </reference>
          <reference field="7" count="1" selected="0">
            <x v="3"/>
          </reference>
        </references>
      </pivotArea>
    </chartFormat>
    <chartFormat chart="6" format="46">
      <pivotArea type="data" outline="0" fieldPosition="0">
        <references count="2">
          <reference field="4294967294" count="1" selected="0">
            <x v="0"/>
          </reference>
          <reference field="7" count="1" selected="0">
            <x v="4"/>
          </reference>
        </references>
      </pivotArea>
    </chartFormat>
  </chartFormats>
  <pivotTableStyleInfo name="PivotStyleLight20"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13.xml><?xml version="1.0" encoding="utf-8"?>
<pivotTableDefinition xmlns="http://schemas.openxmlformats.org/spreadsheetml/2006/main" xmlns:mc="http://schemas.openxmlformats.org/markup-compatibility/2006" xmlns:xr="http://schemas.microsoft.com/office/spreadsheetml/2014/revision" mc:Ignorable="xr" xr:uid="{23F53EC6-7AD2-40F2-B6FD-88B43A2700F5}" name="PivotTable4" cacheId="0" applyNumberFormats="0" applyBorderFormats="0" applyFontFormats="0" applyPatternFormats="0" applyAlignmentFormats="0" applyWidthHeightFormats="1" dataCaption="Values" missingCaption="0" updatedVersion="8" minRefreshableVersion="3" useAutoFormatting="1" rowGrandTotals="0" colGrandTotals="0" itemPrintTitles="1" createdVersion="7" indent="0" outline="1" outlineData="1" multipleFieldFilters="0" chartFormat="13" rowHeaderCaption="Response">
  <location ref="C30:D36" firstHeaderRow="1" firstDataRow="1" firstDataCol="1"/>
  <pivotFields count="22">
    <pivotField dataField="1"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showAll="0" defaultSubtotal="0"/>
    <pivotField showAll="0" defaultSubtotal="0"/>
    <pivotField showAll="0" defaultSubtotal="0"/>
    <pivotField subtotalTop="0" showAll="0" defaultSubtotal="0"/>
    <pivotField subtotalTop="0" showAll="0" defaultSubtotal="0"/>
    <pivotField axis="axisRow" sortType="descending" defaultSubtotal="0">
      <items count="6">
        <item x="0"/>
        <item x="1"/>
        <item x="2"/>
        <item x="3"/>
        <item x="4"/>
        <item m="1" x="5"/>
      </items>
    </pivotField>
    <pivotField showAll="0" defaultSubtotal="0">
      <items count="6">
        <item x="2"/>
        <item x="0"/>
        <item x="1"/>
        <item x="4"/>
        <item x="3"/>
        <item m="1" x="5"/>
      </items>
    </pivotField>
    <pivotField subtotalTop="0" showAll="0" defaultSubtotal="0"/>
    <pivotField showAll="0" defaultSubtotal="0"/>
    <pivotField showAll="0" defaultSubtotal="0"/>
    <pivotField subtotalTop="0" showAll="0" defaultSubtotal="0"/>
    <pivotField subtotalTop="0" showAll="0" defaultSubtotal="0"/>
    <pivotField showAll="0" defaultSubtotal="0"/>
    <pivotField subtotalTop="0" showAll="0" defaultSubtotal="0"/>
    <pivotField subtotalTop="0" showAll="0" defaultSubtotal="0"/>
    <pivotField subtotalTop="0" showAll="0" defaultSubtotal="0"/>
  </pivotFields>
  <rowFields count="1">
    <field x="11"/>
  </rowFields>
  <rowItems count="6">
    <i>
      <x/>
    </i>
    <i>
      <x v="1"/>
    </i>
    <i>
      <x v="2"/>
    </i>
    <i>
      <x v="3"/>
    </i>
    <i>
      <x v="4"/>
    </i>
    <i>
      <x v="5"/>
    </i>
  </rowItems>
  <colItems count="1">
    <i/>
  </colItems>
  <dataFields count="1">
    <dataField name="Percent of Total" fld="0" subtotal="count" showDataAs="percentOfTotal" baseField="0" baseItem="0" numFmtId="9"/>
  </dataFields>
  <formats count="7">
    <format dxfId="107">
      <pivotArea outline="0" collapsedLevelsAreSubtotals="1" fieldPosition="0"/>
    </format>
    <format dxfId="106">
      <pivotArea type="all" dataOnly="0" outline="0" fieldPosition="0"/>
    </format>
    <format dxfId="105">
      <pivotArea outline="0" collapsedLevelsAreSubtotals="1" fieldPosition="0"/>
    </format>
    <format dxfId="104">
      <pivotArea dataOnly="0" labelOnly="1" outline="0" axis="axisValues" fieldPosition="0"/>
    </format>
    <format dxfId="103">
      <pivotArea outline="0" collapsedLevelsAreSubtotals="1" fieldPosition="0"/>
    </format>
    <format dxfId="102">
      <pivotArea field="12" type="button" dataOnly="0" labelOnly="1" outline="0"/>
    </format>
    <format dxfId="101">
      <pivotArea dataOnly="0" labelOnly="1" outline="0" axis="axisValues" fieldPosition="0"/>
    </format>
  </formats>
  <chartFormats count="10">
    <chartFormat chart="0" format="0" series="1">
      <pivotArea type="data" outline="0" fieldPosition="0">
        <references count="1">
          <reference field="4294967294" count="1" selected="0">
            <x v="0"/>
          </reference>
        </references>
      </pivotArea>
    </chartFormat>
    <chartFormat chart="1" format="6" series="1">
      <pivotArea type="data" outline="0" fieldPosition="0">
        <references count="1">
          <reference field="4294967294" count="1" selected="0">
            <x v="0"/>
          </reference>
        </references>
      </pivotArea>
    </chartFormat>
    <chartFormat chart="3" format="18" series="1">
      <pivotArea type="data" outline="0" fieldPosition="0">
        <references count="1">
          <reference field="4294967294" count="1" selected="0">
            <x v="0"/>
          </reference>
        </references>
      </pivotArea>
    </chartFormat>
    <chartFormat chart="4" format="41" series="1">
      <pivotArea type="data" outline="0" fieldPosition="0">
        <references count="1">
          <reference field="4294967294" count="1" selected="0">
            <x v="0"/>
          </reference>
        </references>
      </pivotArea>
    </chartFormat>
    <chartFormat chart="4" format="42">
      <pivotArea type="data" outline="0" fieldPosition="0">
        <references count="2">
          <reference field="4294967294" count="1" selected="0">
            <x v="0"/>
          </reference>
          <reference field="11" count="1" selected="0">
            <x v="0"/>
          </reference>
        </references>
      </pivotArea>
    </chartFormat>
    <chartFormat chart="4" format="43">
      <pivotArea type="data" outline="0" fieldPosition="0">
        <references count="2">
          <reference field="4294967294" count="1" selected="0">
            <x v="0"/>
          </reference>
          <reference field="11" count="1" selected="0">
            <x v="1"/>
          </reference>
        </references>
      </pivotArea>
    </chartFormat>
    <chartFormat chart="4" format="44">
      <pivotArea type="data" outline="0" fieldPosition="0">
        <references count="2">
          <reference field="4294967294" count="1" selected="0">
            <x v="0"/>
          </reference>
          <reference field="11" count="1" selected="0">
            <x v="2"/>
          </reference>
        </references>
      </pivotArea>
    </chartFormat>
    <chartFormat chart="4" format="45">
      <pivotArea type="data" outline="0" fieldPosition="0">
        <references count="2">
          <reference field="4294967294" count="1" selected="0">
            <x v="0"/>
          </reference>
          <reference field="11" count="1" selected="0">
            <x v="3"/>
          </reference>
        </references>
      </pivotArea>
    </chartFormat>
    <chartFormat chart="4" format="46">
      <pivotArea type="data" outline="0" fieldPosition="0">
        <references count="2">
          <reference field="4294967294" count="1" selected="0">
            <x v="0"/>
          </reference>
          <reference field="11" count="1" selected="0">
            <x v="4"/>
          </reference>
        </references>
      </pivotArea>
    </chartFormat>
    <chartFormat chart="4" format="47">
      <pivotArea type="data" outline="0" fieldPosition="0">
        <references count="2">
          <reference field="4294967294" count="1" selected="0">
            <x v="0"/>
          </reference>
          <reference field="11" count="1" selected="0">
            <x v="5"/>
          </reference>
        </references>
      </pivotArea>
    </chartFormat>
  </chartFormats>
  <pivotTableStyleInfo name="PivotStyleLight20"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14.xml><?xml version="1.0" encoding="utf-8"?>
<pivotTableDefinition xmlns="http://schemas.openxmlformats.org/spreadsheetml/2006/main" xmlns:mc="http://schemas.openxmlformats.org/markup-compatibility/2006" xmlns:xr="http://schemas.microsoft.com/office/spreadsheetml/2014/revision" mc:Ignorable="xr" xr:uid="{D6B31192-F0B3-4F46-8B4A-F2B56C530968}" name="PivotTable17" cacheId="0" applyNumberFormats="0" applyBorderFormats="0" applyFontFormats="0" applyPatternFormats="0" applyAlignmentFormats="0" applyWidthHeightFormats="1" dataCaption="Values" missingCaption="0" updatedVersion="8" minRefreshableVersion="3" useAutoFormatting="1" rowGrandTotals="0" colGrandTotals="0" itemPrintTitles="1" createdVersion="7" indent="0" outline="1" outlineData="1" multipleFieldFilters="0" chartFormat="19" rowHeaderCaption="Response">
  <location ref="C18:D24" firstHeaderRow="1" firstDataRow="1" firstDataCol="1"/>
  <pivotFields count="22">
    <pivotField dataField="1"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showAll="0" defaultSubtotal="0"/>
    <pivotField showAll="0" defaultSubtotal="0"/>
    <pivotField showAll="0" defaultSubtotal="0"/>
    <pivotField subtotalTop="0" showAll="0" defaultSubtotal="0"/>
    <pivotField axis="axisRow" subtotalTop="0" sortType="descending" defaultSubtotal="0">
      <items count="6">
        <item x="0"/>
        <item x="1"/>
        <item x="2"/>
        <item x="3"/>
        <item x="4"/>
        <item x="5"/>
      </items>
    </pivotField>
    <pivotField showAll="0" defaultSubtotal="0"/>
    <pivotField showAll="0" defaultSubtotal="0"/>
    <pivotField subtotalTop="0" showAll="0" defaultSubtotal="0"/>
    <pivotField showAll="0" defaultSubtotal="0"/>
    <pivotField showAll="0" defaultSubtotal="0"/>
    <pivotField subtotalTop="0" showAll="0" defaultSubtotal="0"/>
    <pivotField subtotalTop="0" showAll="0" defaultSubtotal="0"/>
    <pivotField showAll="0" defaultSubtotal="0"/>
    <pivotField subtotalTop="0" showAll="0" defaultSubtotal="0"/>
    <pivotField subtotalTop="0" showAll="0" defaultSubtotal="0"/>
    <pivotField subtotalTop="0" showAll="0" defaultSubtotal="0"/>
  </pivotFields>
  <rowFields count="1">
    <field x="10"/>
  </rowFields>
  <rowItems count="6">
    <i>
      <x/>
    </i>
    <i>
      <x v="1"/>
    </i>
    <i>
      <x v="2"/>
    </i>
    <i>
      <x v="3"/>
    </i>
    <i>
      <x v="4"/>
    </i>
    <i>
      <x v="5"/>
    </i>
  </rowItems>
  <colItems count="1">
    <i/>
  </colItems>
  <dataFields count="1">
    <dataField name="Percent of Total" fld="0" subtotal="count" showDataAs="percentOfTotal" baseField="0" baseItem="0" numFmtId="9"/>
  </dataFields>
  <formats count="6">
    <format dxfId="113">
      <pivotArea outline="0" collapsedLevelsAreSubtotals="1" fieldPosition="0"/>
    </format>
    <format dxfId="112">
      <pivotArea type="all" dataOnly="0" outline="0" fieldPosition="0"/>
    </format>
    <format dxfId="111">
      <pivotArea outline="0" collapsedLevelsAreSubtotals="1" fieldPosition="0"/>
    </format>
    <format dxfId="110">
      <pivotArea dataOnly="0" labelOnly="1" outline="0" axis="axisValues" fieldPosition="0"/>
    </format>
    <format dxfId="109">
      <pivotArea outline="0" collapsedLevelsAreSubtotals="1" fieldPosition="0"/>
    </format>
    <format dxfId="108">
      <pivotArea dataOnly="0" labelOnly="1" outline="0" axis="axisValues" fieldPosition="0"/>
    </format>
  </formats>
  <chartFormats count="10">
    <chartFormat chart="0" format="0" series="1">
      <pivotArea type="data" outline="0" fieldPosition="0">
        <references count="1">
          <reference field="4294967294" count="1" selected="0">
            <x v="0"/>
          </reference>
        </references>
      </pivotArea>
    </chartFormat>
    <chartFormat chart="1" format="6" series="1">
      <pivotArea type="data" outline="0" fieldPosition="0">
        <references count="1">
          <reference field="4294967294" count="1" selected="0">
            <x v="0"/>
          </reference>
        </references>
      </pivotArea>
    </chartFormat>
    <chartFormat chart="3" format="18" series="1">
      <pivotArea type="data" outline="0" fieldPosition="0">
        <references count="1">
          <reference field="4294967294" count="1" selected="0">
            <x v="0"/>
          </reference>
        </references>
      </pivotArea>
    </chartFormat>
    <chartFormat chart="5" format="30" series="1">
      <pivotArea type="data" outline="0" fieldPosition="0">
        <references count="1">
          <reference field="4294967294" count="1" selected="0">
            <x v="0"/>
          </reference>
        </references>
      </pivotArea>
    </chartFormat>
    <chartFormat chart="6" format="41" series="1">
      <pivotArea type="data" outline="0" fieldPosition="0">
        <references count="1">
          <reference field="4294967294" count="1" selected="0">
            <x v="0"/>
          </reference>
        </references>
      </pivotArea>
    </chartFormat>
    <chartFormat chart="6" format="42">
      <pivotArea type="data" outline="0" fieldPosition="0">
        <references count="2">
          <reference field="4294967294" count="1" selected="0">
            <x v="0"/>
          </reference>
          <reference field="10" count="1" selected="0">
            <x v="0"/>
          </reference>
        </references>
      </pivotArea>
    </chartFormat>
    <chartFormat chart="6" format="43">
      <pivotArea type="data" outline="0" fieldPosition="0">
        <references count="2">
          <reference field="4294967294" count="1" selected="0">
            <x v="0"/>
          </reference>
          <reference field="10" count="1" selected="0">
            <x v="1"/>
          </reference>
        </references>
      </pivotArea>
    </chartFormat>
    <chartFormat chart="6" format="44">
      <pivotArea type="data" outline="0" fieldPosition="0">
        <references count="2">
          <reference field="4294967294" count="1" selected="0">
            <x v="0"/>
          </reference>
          <reference field="10" count="1" selected="0">
            <x v="2"/>
          </reference>
        </references>
      </pivotArea>
    </chartFormat>
    <chartFormat chart="6" format="45">
      <pivotArea type="data" outline="0" fieldPosition="0">
        <references count="2">
          <reference field="4294967294" count="1" selected="0">
            <x v="0"/>
          </reference>
          <reference field="10" count="1" selected="0">
            <x v="4"/>
          </reference>
        </references>
      </pivotArea>
    </chartFormat>
    <chartFormat chart="6" format="46">
      <pivotArea type="data" outline="0" fieldPosition="0">
        <references count="2">
          <reference field="4294967294" count="1" selected="0">
            <x v="0"/>
          </reference>
          <reference field="10" count="1" selected="0">
            <x v="3"/>
          </reference>
        </references>
      </pivotArea>
    </chartFormat>
  </chartFormats>
  <pivotTableStyleInfo name="PivotStyleLight20"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15.xml><?xml version="1.0" encoding="utf-8"?>
<pivotTableDefinition xmlns="http://schemas.openxmlformats.org/spreadsheetml/2006/main" xmlns:mc="http://schemas.openxmlformats.org/markup-compatibility/2006" xmlns:xr="http://schemas.microsoft.com/office/spreadsheetml/2014/revision" mc:Ignorable="xr" xr:uid="{8C404E80-EB6F-466A-9185-77CDAB3B54D7}" name="PivotTable2" cacheId="0" applyNumberFormats="0" applyBorderFormats="0" applyFontFormats="0" applyPatternFormats="0" applyAlignmentFormats="0" applyWidthHeightFormats="1" dataCaption="Values" missingCaption="0" updatedVersion="8" minRefreshableVersion="3" useAutoFormatting="1" rowGrandTotals="0" colGrandTotals="0" itemPrintTitles="1" createdVersion="7" indent="0" outline="1" outlineData="1" multipleFieldFilters="0" chartFormat="16" rowHeaderCaption="Response">
  <location ref="C6:D11" firstHeaderRow="1" firstDataRow="1" firstDataCol="1"/>
  <pivotFields count="22">
    <pivotField dataField="1"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showAll="0" defaultSubtotal="0"/>
    <pivotField showAll="0" defaultSubtotal="0"/>
    <pivotField showAll="0" defaultSubtotal="0"/>
    <pivotField axis="axisRow" subtotalTop="0" sortType="descending" defaultSubtotal="0">
      <items count="5">
        <item x="0"/>
        <item x="1"/>
        <item x="3"/>
        <item x="2"/>
        <item x="4"/>
      </items>
    </pivotField>
    <pivotField subtotalTop="0" showAll="0" defaultSubtotal="0"/>
    <pivotField showAll="0" defaultSubtotal="0"/>
    <pivotField showAll="0" defaultSubtotal="0"/>
    <pivotField subtotalTop="0" showAll="0" defaultSubtotal="0"/>
    <pivotField showAll="0" defaultSubtotal="0"/>
    <pivotField showAll="0" defaultSubtotal="0"/>
    <pivotField subtotalTop="0" showAll="0" defaultSubtotal="0"/>
    <pivotField subtotalTop="0" showAll="0" defaultSubtotal="0"/>
    <pivotField showAll="0" defaultSubtotal="0"/>
    <pivotField subtotalTop="0" showAll="0" defaultSubtotal="0"/>
    <pivotField subtotalTop="0" showAll="0" defaultSubtotal="0"/>
    <pivotField subtotalTop="0" showAll="0" defaultSubtotal="0"/>
  </pivotFields>
  <rowFields count="1">
    <field x="9"/>
  </rowFields>
  <rowItems count="5">
    <i>
      <x/>
    </i>
    <i>
      <x v="1"/>
    </i>
    <i>
      <x v="2"/>
    </i>
    <i>
      <x v="3"/>
    </i>
    <i>
      <x v="4"/>
    </i>
  </rowItems>
  <colItems count="1">
    <i/>
  </colItems>
  <dataFields count="1">
    <dataField name="Percent of Total" fld="0" subtotal="count" showDataAs="percentOfTotal" baseField="0" baseItem="0" numFmtId="9"/>
  </dataFields>
  <formats count="6">
    <format dxfId="119">
      <pivotArea outline="0" collapsedLevelsAreSubtotals="1" fieldPosition="0"/>
    </format>
    <format dxfId="118">
      <pivotArea type="all" dataOnly="0" outline="0" fieldPosition="0"/>
    </format>
    <format dxfId="117">
      <pivotArea outline="0" collapsedLevelsAreSubtotals="1" fieldPosition="0"/>
    </format>
    <format dxfId="116">
      <pivotArea dataOnly="0" labelOnly="1" outline="0" axis="axisValues" fieldPosition="0"/>
    </format>
    <format dxfId="115">
      <pivotArea outline="0" collapsedLevelsAreSubtotals="1" fieldPosition="0"/>
    </format>
    <format dxfId="114">
      <pivotArea dataOnly="0" labelOnly="1" outline="0" axis="axisValues" fieldPosition="0"/>
    </format>
  </formats>
  <chartFormats count="8">
    <chartFormat chart="0" format="0" series="1">
      <pivotArea type="data" outline="0" fieldPosition="0">
        <references count="1">
          <reference field="4294967294" count="1" selected="0">
            <x v="0"/>
          </reference>
        </references>
      </pivotArea>
    </chartFormat>
    <chartFormat chart="1" format="6" series="1">
      <pivotArea type="data" outline="0" fieldPosition="0">
        <references count="1">
          <reference field="4294967294" count="1" selected="0">
            <x v="0"/>
          </reference>
        </references>
      </pivotArea>
    </chartFormat>
    <chartFormat chart="2" format="41" series="1">
      <pivotArea type="data" outline="0" fieldPosition="0">
        <references count="1">
          <reference field="4294967294" count="1" selected="0">
            <x v="0"/>
          </reference>
        </references>
      </pivotArea>
    </chartFormat>
    <chartFormat chart="2" format="42">
      <pivotArea type="data" outline="0" fieldPosition="0">
        <references count="2">
          <reference field="4294967294" count="1" selected="0">
            <x v="0"/>
          </reference>
          <reference field="9" count="1" selected="0">
            <x v="0"/>
          </reference>
        </references>
      </pivotArea>
    </chartFormat>
    <chartFormat chart="2" format="43">
      <pivotArea type="data" outline="0" fieldPosition="0">
        <references count="2">
          <reference field="4294967294" count="1" selected="0">
            <x v="0"/>
          </reference>
          <reference field="9" count="1" selected="0">
            <x v="1"/>
          </reference>
        </references>
      </pivotArea>
    </chartFormat>
    <chartFormat chart="2" format="44">
      <pivotArea type="data" outline="0" fieldPosition="0">
        <references count="2">
          <reference field="4294967294" count="1" selected="0">
            <x v="0"/>
          </reference>
          <reference field="9" count="1" selected="0">
            <x v="2"/>
          </reference>
        </references>
      </pivotArea>
    </chartFormat>
    <chartFormat chart="2" format="45">
      <pivotArea type="data" outline="0" fieldPosition="0">
        <references count="2">
          <reference field="4294967294" count="1" selected="0">
            <x v="0"/>
          </reference>
          <reference field="9" count="1" selected="0">
            <x v="3"/>
          </reference>
        </references>
      </pivotArea>
    </chartFormat>
    <chartFormat chart="2" format="46">
      <pivotArea type="data" outline="0" fieldPosition="0">
        <references count="2">
          <reference field="4294967294" count="1" selected="0">
            <x v="0"/>
          </reference>
          <reference field="9" count="1" selected="0">
            <x v="4"/>
          </reference>
        </references>
      </pivotArea>
    </chartFormat>
  </chartFormats>
  <pivotTableStyleInfo name="PivotStyleLight20"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16.xml><?xml version="1.0" encoding="utf-8"?>
<pivotTableDefinition xmlns="http://schemas.openxmlformats.org/spreadsheetml/2006/main" xmlns:mc="http://schemas.openxmlformats.org/markup-compatibility/2006" xmlns:xr="http://schemas.microsoft.com/office/spreadsheetml/2014/revision" mc:Ignorable="xr" xr:uid="{A529E35C-86AA-4EB3-9D48-69832913529B}" name="PivotTable2" cacheId="0" applyNumberFormats="0" applyBorderFormats="0" applyFontFormats="0" applyPatternFormats="0" applyAlignmentFormats="0" applyWidthHeightFormats="1" dataCaption="Values" missingCaption="0" updatedVersion="8" minRefreshableVersion="3" useAutoFormatting="1" rowGrandTotals="0" colGrandTotals="0" itemPrintTitles="1" createdVersion="7" indent="0" outline="1" outlineData="1" multipleFieldFilters="0" chartFormat="12" rowHeaderCaption="Response">
  <location ref="C6:D12" firstHeaderRow="1" firstDataRow="1" firstDataCol="1"/>
  <pivotFields count="22">
    <pivotField dataField="1"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showAll="0" defaultSubtotal="0"/>
    <pivotField showAll="0" defaultSubtotal="0"/>
    <pivotField showAll="0" defaultSubtotal="0"/>
    <pivotField subtotalTop="0" showAll="0" defaultSubtotal="0"/>
    <pivotField subtotalTop="0" showAll="0" defaultSubtotal="0"/>
    <pivotField showAll="0" defaultSubtotal="0"/>
    <pivotField showAll="0" defaultSubtotal="0"/>
    <pivotField axis="axisRow" subtotalTop="0" sortType="descending" defaultSubtotal="0">
      <items count="6">
        <item x="0"/>
        <item x="1"/>
        <item x="2"/>
        <item x="4"/>
        <item x="3"/>
        <item m="1" x="5"/>
      </items>
    </pivotField>
    <pivotField showAll="0" defaultSubtotal="0"/>
    <pivotField showAll="0" defaultSubtotal="0"/>
    <pivotField subtotalTop="0" showAll="0" defaultSubtotal="0"/>
    <pivotField subtotalTop="0" showAll="0" defaultSubtotal="0"/>
    <pivotField showAll="0" defaultSubtotal="0"/>
    <pivotField subtotalTop="0" showAll="0" defaultSubtotal="0"/>
    <pivotField subtotalTop="0" showAll="0" defaultSubtotal="0"/>
    <pivotField subtotalTop="0" showAll="0" defaultSubtotal="0"/>
  </pivotFields>
  <rowFields count="1">
    <field x="13"/>
  </rowFields>
  <rowItems count="6">
    <i>
      <x/>
    </i>
    <i>
      <x v="1"/>
    </i>
    <i>
      <x v="2"/>
    </i>
    <i>
      <x v="3"/>
    </i>
    <i>
      <x v="4"/>
    </i>
    <i>
      <x v="5"/>
    </i>
  </rowItems>
  <colItems count="1">
    <i/>
  </colItems>
  <dataFields count="1">
    <dataField name="Percent of Total" fld="0" subtotal="count" showDataAs="percentOfTotal" baseField="0" baseItem="0" numFmtId="9"/>
  </dataFields>
  <formats count="6">
    <format dxfId="84">
      <pivotArea outline="0" collapsedLevelsAreSubtotals="1" fieldPosition="0"/>
    </format>
    <format dxfId="83">
      <pivotArea type="all" dataOnly="0" outline="0" fieldPosition="0"/>
    </format>
    <format dxfId="82">
      <pivotArea outline="0" collapsedLevelsAreSubtotals="1" fieldPosition="0"/>
    </format>
    <format dxfId="81">
      <pivotArea dataOnly="0" labelOnly="1" outline="0" axis="axisValues" fieldPosition="0"/>
    </format>
    <format dxfId="80">
      <pivotArea outline="0" collapsedLevelsAreSubtotals="1" fieldPosition="0"/>
    </format>
    <format dxfId="79">
      <pivotArea dataOnly="0" labelOnly="1" outline="0" axis="axisValues" fieldPosition="0"/>
    </format>
  </formats>
  <chartFormats count="10">
    <chartFormat chart="0" format="0" series="1">
      <pivotArea type="data" outline="0" fieldPosition="0">
        <references count="1">
          <reference field="4294967294" count="1" selected="0">
            <x v="0"/>
          </reference>
        </references>
      </pivotArea>
    </chartFormat>
    <chartFormat chart="1" format="6" series="1">
      <pivotArea type="data" outline="0" fieldPosition="0">
        <references count="1">
          <reference field="4294967294" count="1" selected="0">
            <x v="0"/>
          </reference>
        </references>
      </pivotArea>
    </chartFormat>
    <chartFormat chart="2" format="12" series="1">
      <pivotArea type="data" outline="0" fieldPosition="0">
        <references count="1">
          <reference field="4294967294" count="1" selected="0">
            <x v="0"/>
          </reference>
        </references>
      </pivotArea>
    </chartFormat>
    <chartFormat chart="3" format="41" series="1">
      <pivotArea type="data" outline="0" fieldPosition="0">
        <references count="1">
          <reference field="4294967294" count="1" selected="0">
            <x v="0"/>
          </reference>
        </references>
      </pivotArea>
    </chartFormat>
    <chartFormat chart="3" format="42">
      <pivotArea type="data" outline="0" fieldPosition="0">
        <references count="2">
          <reference field="4294967294" count="1" selected="0">
            <x v="0"/>
          </reference>
          <reference field="13" count="1" selected="0">
            <x v="0"/>
          </reference>
        </references>
      </pivotArea>
    </chartFormat>
    <chartFormat chart="3" format="43">
      <pivotArea type="data" outline="0" fieldPosition="0">
        <references count="2">
          <reference field="4294967294" count="1" selected="0">
            <x v="0"/>
          </reference>
          <reference field="13" count="1" selected="0">
            <x v="1"/>
          </reference>
        </references>
      </pivotArea>
    </chartFormat>
    <chartFormat chart="3" format="44">
      <pivotArea type="data" outline="0" fieldPosition="0">
        <references count="2">
          <reference field="4294967294" count="1" selected="0">
            <x v="0"/>
          </reference>
          <reference field="13" count="1" selected="0">
            <x v="2"/>
          </reference>
        </references>
      </pivotArea>
    </chartFormat>
    <chartFormat chart="3" format="45">
      <pivotArea type="data" outline="0" fieldPosition="0">
        <references count="2">
          <reference field="4294967294" count="1" selected="0">
            <x v="0"/>
          </reference>
          <reference field="13" count="1" selected="0">
            <x v="3"/>
          </reference>
        </references>
      </pivotArea>
    </chartFormat>
    <chartFormat chart="3" format="46">
      <pivotArea type="data" outline="0" fieldPosition="0">
        <references count="2">
          <reference field="4294967294" count="1" selected="0">
            <x v="0"/>
          </reference>
          <reference field="13" count="1" selected="0">
            <x v="5"/>
          </reference>
        </references>
      </pivotArea>
    </chartFormat>
    <chartFormat chart="3" format="47">
      <pivotArea type="data" outline="0" fieldPosition="0">
        <references count="2">
          <reference field="4294967294" count="1" selected="0">
            <x v="0"/>
          </reference>
          <reference field="13" count="1" selected="0">
            <x v="4"/>
          </reference>
        </references>
      </pivotArea>
    </chartFormat>
  </chartFormats>
  <pivotTableStyleInfo name="PivotStyleLight20"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17.xml><?xml version="1.0" encoding="utf-8"?>
<pivotTableDefinition xmlns="http://schemas.openxmlformats.org/spreadsheetml/2006/main" xmlns:mc="http://schemas.openxmlformats.org/markup-compatibility/2006" xmlns:xr="http://schemas.microsoft.com/office/spreadsheetml/2014/revision" mc:Ignorable="xr" xr:uid="{23122EEE-24E9-4B4D-A929-8480BFB2B382}" name="PivotTable17" cacheId="0" applyNumberFormats="0" applyBorderFormats="0" applyFontFormats="0" applyPatternFormats="0" applyAlignmentFormats="0" applyWidthHeightFormats="1" dataCaption="Values" missingCaption="0" updatedVersion="8" minRefreshableVersion="3" useAutoFormatting="1" rowGrandTotals="0" colGrandTotals="0" itemPrintTitles="1" createdVersion="7" indent="0" outline="1" outlineData="1" multipleFieldFilters="0" chartFormat="23" rowHeaderCaption="Response">
  <location ref="C18:D24" firstHeaderRow="1" firstDataRow="1" firstDataCol="1"/>
  <pivotFields count="22">
    <pivotField dataField="1"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showAll="0" defaultSubtotal="0"/>
    <pivotField showAll="0" defaultSubtotal="0"/>
    <pivotField showAll="0" defaultSubtotal="0"/>
    <pivotField subtotalTop="0" showAll="0" defaultSubtotal="0"/>
    <pivotField subtotalTop="0" showAll="0" defaultSubtotal="0"/>
    <pivotField showAll="0" defaultSubtotal="0"/>
    <pivotField showAll="0" defaultSubtotal="0"/>
    <pivotField subtotalTop="0" showAll="0" defaultSubtotal="0"/>
    <pivotField axis="axisRow" sortType="descending" defaultSubtotal="0">
      <items count="6">
        <item x="0"/>
        <item x="1"/>
        <item x="3"/>
        <item x="2"/>
        <item x="4"/>
        <item m="1" x="5"/>
      </items>
    </pivotField>
    <pivotField showAll="0" defaultSubtotal="0"/>
    <pivotField subtotalTop="0" showAll="0" defaultSubtotal="0"/>
    <pivotField subtotalTop="0" showAll="0" defaultSubtotal="0"/>
    <pivotField showAll="0" defaultSubtotal="0"/>
    <pivotField subtotalTop="0" showAll="0" defaultSubtotal="0"/>
    <pivotField subtotalTop="0" showAll="0" defaultSubtotal="0"/>
    <pivotField subtotalTop="0" showAll="0" defaultSubtotal="0"/>
  </pivotFields>
  <rowFields count="1">
    <field x="14"/>
  </rowFields>
  <rowItems count="6">
    <i>
      <x/>
    </i>
    <i>
      <x v="1"/>
    </i>
    <i>
      <x v="2"/>
    </i>
    <i>
      <x v="3"/>
    </i>
    <i>
      <x v="4"/>
    </i>
    <i>
      <x v="5"/>
    </i>
  </rowItems>
  <colItems count="1">
    <i/>
  </colItems>
  <dataFields count="1">
    <dataField name="Percent of Total" fld="0" subtotal="count" showDataAs="percentOfTotal" baseField="0" baseItem="0" numFmtId="9"/>
  </dataFields>
  <formats count="6">
    <format dxfId="90">
      <pivotArea outline="0" collapsedLevelsAreSubtotals="1" fieldPosition="0"/>
    </format>
    <format dxfId="89">
      <pivotArea type="all" dataOnly="0" outline="0" fieldPosition="0"/>
    </format>
    <format dxfId="88">
      <pivotArea outline="0" collapsedLevelsAreSubtotals="1" fieldPosition="0"/>
    </format>
    <format dxfId="87">
      <pivotArea dataOnly="0" labelOnly="1" outline="0" axis="axisValues" fieldPosition="0"/>
    </format>
    <format dxfId="86">
      <pivotArea outline="0" collapsedLevelsAreSubtotals="1" fieldPosition="0"/>
    </format>
    <format dxfId="85">
      <pivotArea dataOnly="0" labelOnly="1" outline="0" axis="axisValues" fieldPosition="0"/>
    </format>
  </formats>
  <chartFormats count="15">
    <chartFormat chart="0" format="0" series="1">
      <pivotArea type="data" outline="0" fieldPosition="0">
        <references count="1">
          <reference field="4294967294" count="1" selected="0">
            <x v="0"/>
          </reference>
        </references>
      </pivotArea>
    </chartFormat>
    <chartFormat chart="1" format="6" series="1">
      <pivotArea type="data" outline="0" fieldPosition="0">
        <references count="1">
          <reference field="4294967294" count="1" selected="0">
            <x v="0"/>
          </reference>
        </references>
      </pivotArea>
    </chartFormat>
    <chartFormat chart="3" format="18" series="1">
      <pivotArea type="data" outline="0" fieldPosition="0">
        <references count="1">
          <reference field="4294967294" count="1" selected="0">
            <x v="0"/>
          </reference>
        </references>
      </pivotArea>
    </chartFormat>
    <chartFormat chart="5" format="30" series="1">
      <pivotArea type="data" outline="0" fieldPosition="0">
        <references count="1">
          <reference field="4294967294" count="1" selected="0">
            <x v="0"/>
          </reference>
        </references>
      </pivotArea>
    </chartFormat>
    <chartFormat chart="6" format="12" series="1">
      <pivotArea type="data" outline="0" fieldPosition="0">
        <references count="1">
          <reference field="4294967294" count="1" selected="0">
            <x v="0"/>
          </reference>
        </references>
      </pivotArea>
    </chartFormat>
    <chartFormat chart="7" format="24" series="1">
      <pivotArea type="data" outline="0" fieldPosition="0">
        <references count="1">
          <reference field="4294967294" count="1" selected="0">
            <x v="0"/>
          </reference>
        </references>
      </pivotArea>
    </chartFormat>
    <chartFormat chart="8" format="36" series="1">
      <pivotArea type="data" outline="0" fieldPosition="0">
        <references count="1">
          <reference field="4294967294" count="1" selected="0">
            <x v="0"/>
          </reference>
        </references>
      </pivotArea>
    </chartFormat>
    <chartFormat chart="10" format="48" series="1">
      <pivotArea type="data" outline="0" fieldPosition="0">
        <references count="1">
          <reference field="4294967294" count="1" selected="0">
            <x v="0"/>
          </reference>
        </references>
      </pivotArea>
    </chartFormat>
    <chartFormat chart="11" format="41" series="1">
      <pivotArea type="data" outline="0" fieldPosition="0">
        <references count="1">
          <reference field="4294967294" count="1" selected="0">
            <x v="0"/>
          </reference>
        </references>
      </pivotArea>
    </chartFormat>
    <chartFormat chart="11" format="42">
      <pivotArea type="data" outline="0" fieldPosition="0">
        <references count="2">
          <reference field="4294967294" count="1" selected="0">
            <x v="0"/>
          </reference>
          <reference field="14" count="1" selected="0">
            <x v="0"/>
          </reference>
        </references>
      </pivotArea>
    </chartFormat>
    <chartFormat chart="11" format="43">
      <pivotArea type="data" outline="0" fieldPosition="0">
        <references count="2">
          <reference field="4294967294" count="1" selected="0">
            <x v="0"/>
          </reference>
          <reference field="14" count="1" selected="0">
            <x v="1"/>
          </reference>
        </references>
      </pivotArea>
    </chartFormat>
    <chartFormat chart="11" format="44">
      <pivotArea type="data" outline="0" fieldPosition="0">
        <references count="2">
          <reference field="4294967294" count="1" selected="0">
            <x v="0"/>
          </reference>
          <reference field="14" count="1" selected="0">
            <x v="2"/>
          </reference>
        </references>
      </pivotArea>
    </chartFormat>
    <chartFormat chart="11" format="45">
      <pivotArea type="data" outline="0" fieldPosition="0">
        <references count="2">
          <reference field="4294967294" count="1" selected="0">
            <x v="0"/>
          </reference>
          <reference field="14" count="1" selected="0">
            <x v="3"/>
          </reference>
        </references>
      </pivotArea>
    </chartFormat>
    <chartFormat chart="11" format="46">
      <pivotArea type="data" outline="0" fieldPosition="0">
        <references count="2">
          <reference field="4294967294" count="1" selected="0">
            <x v="0"/>
          </reference>
          <reference field="14" count="1" selected="0">
            <x v="4"/>
          </reference>
        </references>
      </pivotArea>
    </chartFormat>
    <chartFormat chart="11" format="47">
      <pivotArea type="data" outline="0" fieldPosition="0">
        <references count="2">
          <reference field="4294967294" count="1" selected="0">
            <x v="0"/>
          </reference>
          <reference field="14" count="1" selected="0">
            <x v="5"/>
          </reference>
        </references>
      </pivotArea>
    </chartFormat>
  </chartFormats>
  <pivotTableStyleInfo name="PivotStyleLight20"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18.xml><?xml version="1.0" encoding="utf-8"?>
<pivotTableDefinition xmlns="http://schemas.openxmlformats.org/spreadsheetml/2006/main" xmlns:mc="http://schemas.openxmlformats.org/markup-compatibility/2006" xmlns:xr="http://schemas.microsoft.com/office/spreadsheetml/2014/revision" mc:Ignorable="xr" xr:uid="{5FA09A71-9E98-49C7-BBC3-43C7EA03E40E}" name="PivotTable4" cacheId="0" applyNumberFormats="0" applyBorderFormats="0" applyFontFormats="0" applyPatternFormats="0" applyAlignmentFormats="0" applyWidthHeightFormats="1" dataCaption="Values" missingCaption="0" updatedVersion="8" minRefreshableVersion="3" useAutoFormatting="1" rowGrandTotals="0" colGrandTotals="0" itemPrintTitles="1" createdVersion="7" indent="0" outline="1" outlineData="1" multipleFieldFilters="0" chartFormat="13" rowHeaderCaption="Response">
  <location ref="C30:D35" firstHeaderRow="1" firstDataRow="1" firstDataCol="1"/>
  <pivotFields count="22">
    <pivotField dataField="1"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showAll="0" defaultSubtotal="0"/>
    <pivotField showAll="0" defaultSubtotal="0"/>
    <pivotField showAll="0" defaultSubtotal="0"/>
    <pivotField subtotalTop="0" showAll="0" defaultSubtotal="0"/>
    <pivotField subtotalTop="0" showAll="0" defaultSubtotal="0"/>
    <pivotField showAll="0" defaultSubtotal="0"/>
    <pivotField showAll="0" defaultSubtotal="0">
      <items count="6">
        <item x="2"/>
        <item x="0"/>
        <item x="1"/>
        <item x="4"/>
        <item x="3"/>
        <item m="1" x="5"/>
      </items>
    </pivotField>
    <pivotField subtotalTop="0" showAll="0" defaultSubtotal="0"/>
    <pivotField showAll="0" defaultSubtotal="0"/>
    <pivotField axis="axisRow" sortType="descending" defaultSubtotal="0">
      <items count="5">
        <item x="0"/>
        <item x="1"/>
        <item x="2"/>
        <item x="4"/>
        <item x="3"/>
      </items>
    </pivotField>
    <pivotField subtotalTop="0" showAll="0" defaultSubtotal="0"/>
    <pivotField subtotalTop="0" showAll="0" defaultSubtotal="0"/>
    <pivotField showAll="0" defaultSubtotal="0"/>
    <pivotField subtotalTop="0" showAll="0" defaultSubtotal="0"/>
    <pivotField subtotalTop="0" showAll="0" defaultSubtotal="0"/>
    <pivotField subtotalTop="0" showAll="0" defaultSubtotal="0"/>
  </pivotFields>
  <rowFields count="1">
    <field x="15"/>
  </rowFields>
  <rowItems count="5">
    <i>
      <x/>
    </i>
    <i>
      <x v="1"/>
    </i>
    <i>
      <x v="2"/>
    </i>
    <i>
      <x v="3"/>
    </i>
    <i>
      <x v="4"/>
    </i>
  </rowItems>
  <colItems count="1">
    <i/>
  </colItems>
  <dataFields count="1">
    <dataField name="Percent of Total" fld="0" subtotal="count" showDataAs="percentOfTotal" baseField="0" baseItem="0" numFmtId="9"/>
  </dataFields>
  <formats count="10">
    <format dxfId="100">
      <pivotArea outline="0" collapsedLevelsAreSubtotals="1" fieldPosition="0"/>
    </format>
    <format dxfId="99">
      <pivotArea type="all" dataOnly="0" outline="0" fieldPosition="0"/>
    </format>
    <format dxfId="98">
      <pivotArea outline="0" collapsedLevelsAreSubtotals="1" fieldPosition="0"/>
    </format>
    <format dxfId="97">
      <pivotArea dataOnly="0" labelOnly="1" outline="0" axis="axisValues" fieldPosition="0"/>
    </format>
    <format dxfId="96">
      <pivotArea outline="0" collapsedLevelsAreSubtotals="1" fieldPosition="0"/>
    </format>
    <format dxfId="95">
      <pivotArea field="12" type="button" dataOnly="0" labelOnly="1" outline="0"/>
    </format>
    <format dxfId="94">
      <pivotArea field="15" type="button" dataOnly="0" labelOnly="1" outline="0" axis="axisRow" fieldPosition="0"/>
    </format>
    <format dxfId="93">
      <pivotArea dataOnly="0" labelOnly="1" fieldPosition="0">
        <references count="1">
          <reference field="15" count="0"/>
        </references>
      </pivotArea>
    </format>
    <format dxfId="92">
      <pivotArea field="15" type="button" dataOnly="0" labelOnly="1" outline="0" axis="axisRow" fieldPosition="0"/>
    </format>
    <format dxfId="91">
      <pivotArea dataOnly="0" labelOnly="1" outline="0" axis="axisValues" fieldPosition="0"/>
    </format>
  </formats>
  <chartFormats count="9">
    <chartFormat chart="0" format="0" series="1">
      <pivotArea type="data" outline="0" fieldPosition="0">
        <references count="1">
          <reference field="4294967294" count="1" selected="0">
            <x v="0"/>
          </reference>
        </references>
      </pivotArea>
    </chartFormat>
    <chartFormat chart="1" format="6" series="1">
      <pivotArea type="data" outline="0" fieldPosition="0">
        <references count="1">
          <reference field="4294967294" count="1" selected="0">
            <x v="0"/>
          </reference>
        </references>
      </pivotArea>
    </chartFormat>
    <chartFormat chart="3" format="18" series="1">
      <pivotArea type="data" outline="0" fieldPosition="0">
        <references count="1">
          <reference field="4294967294" count="1" selected="0">
            <x v="0"/>
          </reference>
        </references>
      </pivotArea>
    </chartFormat>
    <chartFormat chart="4" format="41" series="1">
      <pivotArea type="data" outline="0" fieldPosition="0">
        <references count="1">
          <reference field="4294967294" count="1" selected="0">
            <x v="0"/>
          </reference>
        </references>
      </pivotArea>
    </chartFormat>
    <chartFormat chart="4" format="42">
      <pivotArea type="data" outline="0" fieldPosition="0">
        <references count="2">
          <reference field="4294967294" count="1" selected="0">
            <x v="0"/>
          </reference>
          <reference field="15" count="1" selected="0">
            <x v="0"/>
          </reference>
        </references>
      </pivotArea>
    </chartFormat>
    <chartFormat chart="4" format="43">
      <pivotArea type="data" outline="0" fieldPosition="0">
        <references count="2">
          <reference field="4294967294" count="1" selected="0">
            <x v="0"/>
          </reference>
          <reference field="15" count="1" selected="0">
            <x v="1"/>
          </reference>
        </references>
      </pivotArea>
    </chartFormat>
    <chartFormat chart="4" format="44">
      <pivotArea type="data" outline="0" fieldPosition="0">
        <references count="2">
          <reference field="4294967294" count="1" selected="0">
            <x v="0"/>
          </reference>
          <reference field="15" count="1" selected="0">
            <x v="2"/>
          </reference>
        </references>
      </pivotArea>
    </chartFormat>
    <chartFormat chart="4" format="45">
      <pivotArea type="data" outline="0" fieldPosition="0">
        <references count="2">
          <reference field="4294967294" count="1" selected="0">
            <x v="0"/>
          </reference>
          <reference field="15" count="1" selected="0">
            <x v="3"/>
          </reference>
        </references>
      </pivotArea>
    </chartFormat>
    <chartFormat chart="4" format="46">
      <pivotArea type="data" outline="0" fieldPosition="0">
        <references count="2">
          <reference field="4294967294" count="1" selected="0">
            <x v="0"/>
          </reference>
          <reference field="15" count="1" selected="0">
            <x v="4"/>
          </reference>
        </references>
      </pivotArea>
    </chartFormat>
  </chartFormats>
  <pivotTableStyleInfo name="PivotStyleLight20"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19.xml><?xml version="1.0" encoding="utf-8"?>
<pivotTableDefinition xmlns="http://schemas.openxmlformats.org/spreadsheetml/2006/main" xmlns:mc="http://schemas.openxmlformats.org/markup-compatibility/2006" xmlns:xr="http://schemas.microsoft.com/office/spreadsheetml/2014/revision" mc:Ignorable="xr" xr:uid="{F85EBF54-3EAA-477A-9808-CA031A10E820}" name="PivotTable17" cacheId="0" applyNumberFormats="0" applyBorderFormats="0" applyFontFormats="0" applyPatternFormats="0" applyAlignmentFormats="0" applyWidthHeightFormats="1" dataCaption="Values" missingCaption="0" updatedVersion="8" minRefreshableVersion="3" useAutoFormatting="1" rowGrandTotals="0" colGrandTotals="0" itemPrintTitles="1" createdVersion="7" indent="0" outline="1" outlineData="1" multipleFieldFilters="0" chartFormat="27" rowHeaderCaption="Response">
  <location ref="C18:D24" firstHeaderRow="1" firstDataRow="1" firstDataCol="1"/>
  <pivotFields count="22">
    <pivotField dataField="1"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showAll="0" defaultSubtotal="0"/>
    <pivotField showAll="0" defaultSubtotal="0"/>
    <pivotField showAll="0" defaultSubtotal="0"/>
    <pivotField subtotalTop="0" showAll="0" defaultSubtotal="0"/>
    <pivotField subtotalTop="0" showAll="0" defaultSubtotal="0"/>
    <pivotField showAll="0" defaultSubtotal="0"/>
    <pivotField showAll="0" defaultSubtotal="0"/>
    <pivotField subtotalTop="0" showAll="0" defaultSubtotal="0"/>
    <pivotField showAll="0" defaultSubtotal="0"/>
    <pivotField showAll="0" defaultSubtotal="0"/>
    <pivotField subtotalTop="0" showAll="0" defaultSubtotal="0"/>
    <pivotField axis="axisRow" subtotalTop="0" sortType="descending" defaultSubtotal="0">
      <items count="6">
        <item x="0"/>
        <item x="1"/>
        <item x="2"/>
        <item x="4"/>
        <item x="3"/>
        <item x="5"/>
      </items>
    </pivotField>
    <pivotField showAll="0" defaultSubtotal="0"/>
    <pivotField subtotalTop="0" showAll="0" defaultSubtotal="0"/>
    <pivotField subtotalTop="0" showAll="0" defaultSubtotal="0"/>
    <pivotField subtotalTop="0" showAll="0" defaultSubtotal="0"/>
  </pivotFields>
  <rowFields count="1">
    <field x="17"/>
  </rowFields>
  <rowItems count="6">
    <i>
      <x/>
    </i>
    <i>
      <x v="1"/>
    </i>
    <i>
      <x v="2"/>
    </i>
    <i>
      <x v="3"/>
    </i>
    <i>
      <x v="4"/>
    </i>
    <i>
      <x v="5"/>
    </i>
  </rowItems>
  <colItems count="1">
    <i/>
  </colItems>
  <dataFields count="1">
    <dataField name="Percent of Total" fld="0" subtotal="count" showDataAs="percentOfTotal" baseField="0" baseItem="0" numFmtId="9"/>
  </dataFields>
  <formats count="7">
    <format dxfId="58">
      <pivotArea outline="0" collapsedLevelsAreSubtotals="1" fieldPosition="0"/>
    </format>
    <format dxfId="57">
      <pivotArea type="all" dataOnly="0" outline="0" fieldPosition="0"/>
    </format>
    <format dxfId="56">
      <pivotArea outline="0" collapsedLevelsAreSubtotals="1" fieldPosition="0"/>
    </format>
    <format dxfId="55">
      <pivotArea dataOnly="0" labelOnly="1" outline="0" axis="axisValues" fieldPosition="0"/>
    </format>
    <format dxfId="54">
      <pivotArea outline="0" collapsedLevelsAreSubtotals="1" fieldPosition="0"/>
    </format>
    <format dxfId="53">
      <pivotArea dataOnly="0" labelOnly="1" outline="0" axis="axisValues" fieldPosition="0"/>
    </format>
    <format dxfId="52">
      <pivotArea dataOnly="0" labelOnly="1" outline="0" axis="axisValues" fieldPosition="0"/>
    </format>
  </formats>
  <chartFormats count="18">
    <chartFormat chart="0" format="0" series="1">
      <pivotArea type="data" outline="0" fieldPosition="0">
        <references count="1">
          <reference field="4294967294" count="1" selected="0">
            <x v="0"/>
          </reference>
        </references>
      </pivotArea>
    </chartFormat>
    <chartFormat chart="1" format="6" series="1">
      <pivotArea type="data" outline="0" fieldPosition="0">
        <references count="1">
          <reference field="4294967294" count="1" selected="0">
            <x v="0"/>
          </reference>
        </references>
      </pivotArea>
    </chartFormat>
    <chartFormat chart="3" format="18" series="1">
      <pivotArea type="data" outline="0" fieldPosition="0">
        <references count="1">
          <reference field="4294967294" count="1" selected="0">
            <x v="0"/>
          </reference>
        </references>
      </pivotArea>
    </chartFormat>
    <chartFormat chart="5" format="30" series="1">
      <pivotArea type="data" outline="0" fieldPosition="0">
        <references count="1">
          <reference field="4294967294" count="1" selected="0">
            <x v="0"/>
          </reference>
        </references>
      </pivotArea>
    </chartFormat>
    <chartFormat chart="6" format="12" series="1">
      <pivotArea type="data" outline="0" fieldPosition="0">
        <references count="1">
          <reference field="4294967294" count="1" selected="0">
            <x v="0"/>
          </reference>
        </references>
      </pivotArea>
    </chartFormat>
    <chartFormat chart="7" format="24" series="1">
      <pivotArea type="data" outline="0" fieldPosition="0">
        <references count="1">
          <reference field="4294967294" count="1" selected="0">
            <x v="0"/>
          </reference>
        </references>
      </pivotArea>
    </chartFormat>
    <chartFormat chart="8" format="36" series="1">
      <pivotArea type="data" outline="0" fieldPosition="0">
        <references count="1">
          <reference field="4294967294" count="1" selected="0">
            <x v="0"/>
          </reference>
        </references>
      </pivotArea>
    </chartFormat>
    <chartFormat chart="10" format="48" series="1">
      <pivotArea type="data" outline="0" fieldPosition="0">
        <references count="1">
          <reference field="4294967294" count="1" selected="0">
            <x v="0"/>
          </reference>
        </references>
      </pivotArea>
    </chartFormat>
    <chartFormat chart="11" format="18" series="1">
      <pivotArea type="data" outline="0" fieldPosition="0">
        <references count="1">
          <reference field="4294967294" count="1" selected="0">
            <x v="0"/>
          </reference>
        </references>
      </pivotArea>
    </chartFormat>
    <chartFormat chart="12" format="30" series="1">
      <pivotArea type="data" outline="0" fieldPosition="0">
        <references count="1">
          <reference field="4294967294" count="1" selected="0">
            <x v="0"/>
          </reference>
        </references>
      </pivotArea>
    </chartFormat>
    <chartFormat chart="13" format="42" series="1">
      <pivotArea type="data" outline="0" fieldPosition="0">
        <references count="1">
          <reference field="4294967294" count="1" selected="0">
            <x v="0"/>
          </reference>
        </references>
      </pivotArea>
    </chartFormat>
    <chartFormat chart="15" format="41" series="1">
      <pivotArea type="data" outline="0" fieldPosition="0">
        <references count="1">
          <reference field="4294967294" count="1" selected="0">
            <x v="0"/>
          </reference>
        </references>
      </pivotArea>
    </chartFormat>
    <chartFormat chart="15" format="42">
      <pivotArea type="data" outline="0" fieldPosition="0">
        <references count="2">
          <reference field="4294967294" count="1" selected="0">
            <x v="0"/>
          </reference>
          <reference field="17" count="1" selected="0">
            <x v="0"/>
          </reference>
        </references>
      </pivotArea>
    </chartFormat>
    <chartFormat chart="15" format="43">
      <pivotArea type="data" outline="0" fieldPosition="0">
        <references count="2">
          <reference field="4294967294" count="1" selected="0">
            <x v="0"/>
          </reference>
          <reference field="17" count="1" selected="0">
            <x v="1"/>
          </reference>
        </references>
      </pivotArea>
    </chartFormat>
    <chartFormat chart="15" format="44">
      <pivotArea type="data" outline="0" fieldPosition="0">
        <references count="2">
          <reference field="4294967294" count="1" selected="0">
            <x v="0"/>
          </reference>
          <reference field="17" count="1" selected="0">
            <x v="2"/>
          </reference>
        </references>
      </pivotArea>
    </chartFormat>
    <chartFormat chart="15" format="45">
      <pivotArea type="data" outline="0" fieldPosition="0">
        <references count="2">
          <reference field="4294967294" count="1" selected="0">
            <x v="0"/>
          </reference>
          <reference field="17" count="1" selected="0">
            <x v="3"/>
          </reference>
        </references>
      </pivotArea>
    </chartFormat>
    <chartFormat chart="15" format="46">
      <pivotArea type="data" outline="0" fieldPosition="0">
        <references count="2">
          <reference field="4294967294" count="1" selected="0">
            <x v="0"/>
          </reference>
          <reference field="17" count="1" selected="0">
            <x v="4"/>
          </reference>
        </references>
      </pivotArea>
    </chartFormat>
    <chartFormat chart="15" format="47">
      <pivotArea type="data" outline="0" fieldPosition="0">
        <references count="2">
          <reference field="4294967294" count="1" selected="0">
            <x v="0"/>
          </reference>
          <reference field="17" count="1" selected="0">
            <x v="5"/>
          </reference>
        </references>
      </pivotArea>
    </chartFormat>
  </chartFormats>
  <pivotTableStyleInfo name="PivotStyleLight20"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BFA1FD14-B759-426C-828C-E2C77B31377C}" name="PivotTable7" cacheId="0" applyNumberFormats="0" applyBorderFormats="0" applyFontFormats="0" applyPatternFormats="0" applyAlignmentFormats="0" applyWidthHeightFormats="1" dataCaption="Values" missingCaption="0" updatedVersion="8" minRefreshableVersion="3" useAutoFormatting="1" rowGrandTotals="0" colGrandTotals="0" itemPrintTitles="1" createdVersion="7" indent="0" outline="1" outlineData="1" multipleFieldFilters="0" chartFormat="16" rowHeaderCaption="Response">
  <location ref="C6:D11" firstHeaderRow="1" firstDataRow="1" firstDataCol="1"/>
  <pivotFields count="22">
    <pivotField dataField="1" showAll="0" defaultSubtotal="0"/>
    <pivotField axis="axisRow" subtotalTop="0" sortType="descending" defaultSubtotal="0">
      <items count="5">
        <item x="0"/>
        <item x="1"/>
        <item x="3"/>
        <item x="2"/>
        <item x="4"/>
      </items>
    </pivotField>
    <pivotField subtotalTop="0" showAll="0" defaultSubtotal="0"/>
    <pivotField subtotalTop="0" showAll="0" defaultSubtotal="0"/>
    <pivotField subtotalTop="0" showAll="0" defaultSubtotal="0"/>
    <pivotField subtotalTop="0" showAll="0" defaultSubtotal="0"/>
    <pivotField showAll="0" defaultSubtotal="0"/>
    <pivotField showAll="0" defaultSubtotal="0"/>
    <pivotField showAll="0" defaultSubtotal="0"/>
    <pivotField subtotalTop="0" showAll="0" defaultSubtotal="0"/>
    <pivotField subtotalTop="0" showAll="0" defaultSubtotal="0"/>
    <pivotField showAll="0" defaultSubtotal="0"/>
    <pivotField showAll="0" defaultSubtotal="0"/>
    <pivotField subtotalTop="0" showAll="0" defaultSubtotal="0"/>
    <pivotField showAll="0" defaultSubtotal="0"/>
    <pivotField showAll="0" defaultSubtotal="0"/>
    <pivotField subtotalTop="0" showAll="0" defaultSubtotal="0"/>
    <pivotField subtotalTop="0" showAll="0" defaultSubtotal="0"/>
    <pivotField showAll="0" defaultSubtotal="0"/>
    <pivotField subtotalTop="0" showAll="0" defaultSubtotal="0"/>
    <pivotField subtotalTop="0" showAll="0" defaultSubtotal="0"/>
    <pivotField subtotalTop="0" showAll="0" defaultSubtotal="0"/>
  </pivotFields>
  <rowFields count="1">
    <field x="1"/>
  </rowFields>
  <rowItems count="5">
    <i>
      <x/>
    </i>
    <i>
      <x v="1"/>
    </i>
    <i>
      <x v="2"/>
    </i>
    <i>
      <x v="3"/>
    </i>
    <i>
      <x v="4"/>
    </i>
  </rowItems>
  <colItems count="1">
    <i/>
  </colItems>
  <dataFields count="1">
    <dataField name="Percent of Total" fld="0" subtotal="count" showDataAs="percentOfTotal" baseField="0" baseItem="0" numFmtId="9"/>
  </dataFields>
  <formats count="6">
    <format dxfId="205">
      <pivotArea outline="0" collapsedLevelsAreSubtotals="1" fieldPosition="0"/>
    </format>
    <format dxfId="204">
      <pivotArea type="all" dataOnly="0" outline="0" fieldPosition="0"/>
    </format>
    <format dxfId="203">
      <pivotArea outline="0" collapsedLevelsAreSubtotals="1" fieldPosition="0"/>
    </format>
    <format dxfId="202">
      <pivotArea dataOnly="0" labelOnly="1" outline="0" axis="axisValues" fieldPosition="0"/>
    </format>
    <format dxfId="201">
      <pivotArea outline="0" collapsedLevelsAreSubtotals="1" fieldPosition="0"/>
    </format>
    <format dxfId="200">
      <pivotArea dataOnly="0" labelOnly="1" outline="0" axis="axisValues" fieldPosition="0"/>
    </format>
  </formats>
  <chartFormats count="8">
    <chartFormat chart="0" format="0" series="1">
      <pivotArea type="data" outline="0" fieldPosition="0">
        <references count="1">
          <reference field="4294967294" count="1" selected="0">
            <x v="0"/>
          </reference>
        </references>
      </pivotArea>
    </chartFormat>
    <chartFormat chart="4" format="17" series="1">
      <pivotArea type="data" outline="0" fieldPosition="0">
        <references count="1">
          <reference field="4294967294" count="1" selected="0">
            <x v="0"/>
          </reference>
        </references>
      </pivotArea>
    </chartFormat>
    <chartFormat chart="5" format="41" series="1">
      <pivotArea type="data" outline="0" fieldPosition="0">
        <references count="1">
          <reference field="4294967294" count="1" selected="0">
            <x v="0"/>
          </reference>
        </references>
      </pivotArea>
    </chartFormat>
    <chartFormat chart="5" format="42">
      <pivotArea type="data" outline="0" fieldPosition="0">
        <references count="2">
          <reference field="4294967294" count="1" selected="0">
            <x v="0"/>
          </reference>
          <reference field="1" count="1" selected="0">
            <x v="0"/>
          </reference>
        </references>
      </pivotArea>
    </chartFormat>
    <chartFormat chart="5" format="43">
      <pivotArea type="data" outline="0" fieldPosition="0">
        <references count="2">
          <reference field="4294967294" count="1" selected="0">
            <x v="0"/>
          </reference>
          <reference field="1" count="1" selected="0">
            <x v="1"/>
          </reference>
        </references>
      </pivotArea>
    </chartFormat>
    <chartFormat chart="5" format="44">
      <pivotArea type="data" outline="0" fieldPosition="0">
        <references count="2">
          <reference field="4294967294" count="1" selected="0">
            <x v="0"/>
          </reference>
          <reference field="1" count="1" selected="0">
            <x v="2"/>
          </reference>
        </references>
      </pivotArea>
    </chartFormat>
    <chartFormat chart="5" format="45">
      <pivotArea type="data" outline="0" fieldPosition="0">
        <references count="2">
          <reference field="4294967294" count="1" selected="0">
            <x v="0"/>
          </reference>
          <reference field="1" count="1" selected="0">
            <x v="3"/>
          </reference>
        </references>
      </pivotArea>
    </chartFormat>
    <chartFormat chart="5" format="46">
      <pivotArea type="data" outline="0" fieldPosition="0">
        <references count="2">
          <reference field="4294967294" count="1" selected="0">
            <x v="0"/>
          </reference>
          <reference field="1" count="1" selected="0">
            <x v="4"/>
          </reference>
        </references>
      </pivotArea>
    </chartFormat>
  </chartFormats>
  <pivotTableStyleInfo name="PivotStyleLight20"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20.xml><?xml version="1.0" encoding="utf-8"?>
<pivotTableDefinition xmlns="http://schemas.openxmlformats.org/spreadsheetml/2006/main" xmlns:mc="http://schemas.openxmlformats.org/markup-compatibility/2006" xmlns:xr="http://schemas.microsoft.com/office/spreadsheetml/2014/revision" mc:Ignorable="xr" xr:uid="{4F507462-16E0-4C79-9128-C13739553FEB}" name="PivotTable2" cacheId="0" applyNumberFormats="0" applyBorderFormats="0" applyFontFormats="0" applyPatternFormats="0" applyAlignmentFormats="0" applyWidthHeightFormats="1" dataCaption="Values" missingCaption="0" updatedVersion="8" minRefreshableVersion="3" useAutoFormatting="1" rowGrandTotals="0" colGrandTotals="0" itemPrintTitles="1" createdVersion="7" indent="0" outline="1" outlineData="1" multipleFieldFilters="0" chartFormat="17" rowHeaderCaption="Response">
  <location ref="C6:D12" firstHeaderRow="1" firstDataRow="1" firstDataCol="1"/>
  <pivotFields count="22">
    <pivotField dataField="1"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showAll="0" defaultSubtotal="0"/>
    <pivotField showAll="0" defaultSubtotal="0"/>
    <pivotField showAll="0" defaultSubtotal="0"/>
    <pivotField subtotalTop="0" showAll="0" defaultSubtotal="0"/>
    <pivotField subtotalTop="0" showAll="0" defaultSubtotal="0"/>
    <pivotField showAll="0" defaultSubtotal="0"/>
    <pivotField showAll="0" defaultSubtotal="0"/>
    <pivotField subtotalTop="0" showAll="0" defaultSubtotal="0"/>
    <pivotField showAll="0" defaultSubtotal="0"/>
    <pivotField showAll="0" defaultSubtotal="0"/>
    <pivotField axis="axisRow" subtotalTop="0" sortType="descending" defaultSubtotal="0">
      <items count="6">
        <item x="0"/>
        <item x="2"/>
        <item x="3"/>
        <item x="4"/>
        <item x="5"/>
        <item x="1"/>
      </items>
    </pivotField>
    <pivotField subtotalTop="0" showAll="0" defaultSubtotal="0"/>
    <pivotField showAll="0" defaultSubtotal="0"/>
    <pivotField subtotalTop="0" showAll="0" defaultSubtotal="0"/>
    <pivotField subtotalTop="0" showAll="0" defaultSubtotal="0"/>
    <pivotField subtotalTop="0" showAll="0" defaultSubtotal="0"/>
  </pivotFields>
  <rowFields count="1">
    <field x="16"/>
  </rowFields>
  <rowItems count="6">
    <i>
      <x/>
    </i>
    <i>
      <x v="1"/>
    </i>
    <i>
      <x v="2"/>
    </i>
    <i>
      <x v="3"/>
    </i>
    <i>
      <x v="4"/>
    </i>
    <i>
      <x v="5"/>
    </i>
  </rowItems>
  <colItems count="1">
    <i/>
  </colItems>
  <dataFields count="1">
    <dataField name="Percent of Total" fld="0" subtotal="count" showDataAs="percentOfTotal" baseField="0" baseItem="0" numFmtId="9"/>
  </dataFields>
  <formats count="10">
    <format dxfId="68">
      <pivotArea outline="0" collapsedLevelsAreSubtotals="1" fieldPosition="0"/>
    </format>
    <format dxfId="67">
      <pivotArea type="all" dataOnly="0" outline="0" fieldPosition="0"/>
    </format>
    <format dxfId="66">
      <pivotArea outline="0" collapsedLevelsAreSubtotals="1" fieldPosition="0"/>
    </format>
    <format dxfId="65">
      <pivotArea dataOnly="0" labelOnly="1" outline="0" axis="axisValues" fieldPosition="0"/>
    </format>
    <format dxfId="64">
      <pivotArea outline="0" collapsedLevelsAreSubtotals="1" fieldPosition="0"/>
    </format>
    <format dxfId="63">
      <pivotArea dataOnly="0" labelOnly="1" outline="0" axis="axisValues" fieldPosition="0"/>
    </format>
    <format dxfId="62">
      <pivotArea dataOnly="0" labelOnly="1" outline="0" axis="axisValues" fieldPosition="0"/>
    </format>
    <format dxfId="61">
      <pivotArea dataOnly="0" labelOnly="1" outline="0" axis="axisValues" fieldPosition="0"/>
    </format>
    <format dxfId="60">
      <pivotArea dataOnly="0" labelOnly="1" outline="0" axis="axisValues" fieldPosition="0"/>
    </format>
    <format dxfId="59">
      <pivotArea dataOnly="0" labelOnly="1" outline="0" axis="axisValues" fieldPosition="0"/>
    </format>
  </formats>
  <chartFormats count="11">
    <chartFormat chart="0" format="0" series="1">
      <pivotArea type="data" outline="0" fieldPosition="0">
        <references count="1">
          <reference field="4294967294" count="1" selected="0">
            <x v="0"/>
          </reference>
        </references>
      </pivotArea>
    </chartFormat>
    <chartFormat chart="1" format="6" series="1">
      <pivotArea type="data" outline="0" fieldPosition="0">
        <references count="1">
          <reference field="4294967294" count="1" selected="0">
            <x v="0"/>
          </reference>
        </references>
      </pivotArea>
    </chartFormat>
    <chartFormat chart="2" format="12" series="1">
      <pivotArea type="data" outline="0" fieldPosition="0">
        <references count="1">
          <reference field="4294967294" count="1" selected="0">
            <x v="0"/>
          </reference>
        </references>
      </pivotArea>
    </chartFormat>
    <chartFormat chart="3" format="18" series="1">
      <pivotArea type="data" outline="0" fieldPosition="0">
        <references count="1">
          <reference field="4294967294" count="1" selected="0">
            <x v="0"/>
          </reference>
        </references>
      </pivotArea>
    </chartFormat>
    <chartFormat chart="4" format="41" series="1">
      <pivotArea type="data" outline="0" fieldPosition="0">
        <references count="1">
          <reference field="4294967294" count="1" selected="0">
            <x v="0"/>
          </reference>
        </references>
      </pivotArea>
    </chartFormat>
    <chartFormat chart="4" format="42">
      <pivotArea type="data" outline="0" fieldPosition="0">
        <references count="2">
          <reference field="4294967294" count="1" selected="0">
            <x v="0"/>
          </reference>
          <reference field="16" count="1" selected="0">
            <x v="0"/>
          </reference>
        </references>
      </pivotArea>
    </chartFormat>
    <chartFormat chart="4" format="43">
      <pivotArea type="data" outline="0" fieldPosition="0">
        <references count="2">
          <reference field="4294967294" count="1" selected="0">
            <x v="0"/>
          </reference>
          <reference field="16" count="1" selected="0">
            <x v="1"/>
          </reference>
        </references>
      </pivotArea>
    </chartFormat>
    <chartFormat chart="4" format="44">
      <pivotArea type="data" outline="0" fieldPosition="0">
        <references count="2">
          <reference field="4294967294" count="1" selected="0">
            <x v="0"/>
          </reference>
          <reference field="16" count="1" selected="0">
            <x v="2"/>
          </reference>
        </references>
      </pivotArea>
    </chartFormat>
    <chartFormat chart="4" format="45">
      <pivotArea type="data" outline="0" fieldPosition="0">
        <references count="2">
          <reference field="4294967294" count="1" selected="0">
            <x v="0"/>
          </reference>
          <reference field="16" count="1" selected="0">
            <x v="3"/>
          </reference>
        </references>
      </pivotArea>
    </chartFormat>
    <chartFormat chart="4" format="46">
      <pivotArea type="data" outline="0" fieldPosition="0">
        <references count="2">
          <reference field="4294967294" count="1" selected="0">
            <x v="0"/>
          </reference>
          <reference field="16" count="1" selected="0">
            <x v="4"/>
          </reference>
        </references>
      </pivotArea>
    </chartFormat>
    <chartFormat chart="4" format="47">
      <pivotArea type="data" outline="0" fieldPosition="0">
        <references count="2">
          <reference field="4294967294" count="1" selected="0">
            <x v="0"/>
          </reference>
          <reference field="16" count="1" selected="0">
            <x v="5"/>
          </reference>
        </references>
      </pivotArea>
    </chartFormat>
  </chartFormats>
  <pivotTableStyleInfo name="PivotStyleLight20"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21.xml><?xml version="1.0" encoding="utf-8"?>
<pivotTableDefinition xmlns="http://schemas.openxmlformats.org/spreadsheetml/2006/main" xmlns:mc="http://schemas.openxmlformats.org/markup-compatibility/2006" xmlns:xr="http://schemas.microsoft.com/office/spreadsheetml/2014/revision" mc:Ignorable="xr" xr:uid="{33A67488-9B05-4112-86B1-3A86122AC23B}" name="PivotTable3" cacheId="0" applyNumberFormats="0" applyBorderFormats="0" applyFontFormats="0" applyPatternFormats="0" applyAlignmentFormats="0" applyWidthHeightFormats="1" dataCaption="Values" missingCaption="0" updatedVersion="8" minRefreshableVersion="3" useAutoFormatting="1" rowGrandTotals="0" colGrandTotals="0" itemPrintTitles="1" createdVersion="7" indent="0" outline="1" outlineData="1" multipleFieldFilters="0" chartFormat="13" rowHeaderCaption="Response">
  <location ref="C30:D36" firstHeaderRow="1" firstDataRow="1" firstDataCol="1"/>
  <pivotFields count="22">
    <pivotField dataField="1"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showAll="0" defaultSubtotal="0"/>
    <pivotField showAll="0" defaultSubtotal="0"/>
    <pivotField showAll="0" defaultSubtotal="0"/>
    <pivotField subtotalTop="0" showAll="0" defaultSubtotal="0"/>
    <pivotField subtotalTop="0" showAll="0" defaultSubtotal="0"/>
    <pivotField showAll="0" defaultSubtotal="0"/>
    <pivotField showAll="0" defaultSubtotal="0"/>
    <pivotField subtotalTop="0" showAll="0" defaultSubtotal="0"/>
    <pivotField showAll="0" defaultSubtotal="0">
      <items count="6">
        <item x="0"/>
        <item x="2"/>
        <item x="1"/>
        <item x="3"/>
        <item x="4"/>
        <item m="1" x="5"/>
      </items>
    </pivotField>
    <pivotField showAll="0" defaultSubtotal="0"/>
    <pivotField subtotalTop="0" showAll="0" defaultSubtotal="0"/>
    <pivotField subtotalTop="0" showAll="0" defaultSubtotal="0"/>
    <pivotField axis="axisRow" sortType="descending" defaultSubtotal="0">
      <items count="6">
        <item x="0"/>
        <item x="1"/>
        <item x="2"/>
        <item x="4"/>
        <item x="3"/>
        <item m="1" x="5"/>
      </items>
    </pivotField>
    <pivotField subtotalTop="0" showAll="0" defaultSubtotal="0"/>
    <pivotField subtotalTop="0" showAll="0" defaultSubtotal="0"/>
    <pivotField subtotalTop="0" showAll="0" defaultSubtotal="0"/>
  </pivotFields>
  <rowFields count="1">
    <field x="18"/>
  </rowFields>
  <rowItems count="6">
    <i>
      <x/>
    </i>
    <i>
      <x v="1"/>
    </i>
    <i>
      <x v="2"/>
    </i>
    <i>
      <x v="3"/>
    </i>
    <i>
      <x v="4"/>
    </i>
    <i>
      <x v="5"/>
    </i>
  </rowItems>
  <colItems count="1">
    <i/>
  </colItems>
  <dataFields count="1">
    <dataField name="Percent of Total" fld="0" subtotal="count" showDataAs="percentOfTotal" baseField="0" baseItem="0" numFmtId="9"/>
  </dataFields>
  <formats count="10">
    <format dxfId="78">
      <pivotArea outline="0" collapsedLevelsAreSubtotals="1" fieldPosition="0"/>
    </format>
    <format dxfId="77">
      <pivotArea type="all" dataOnly="0" outline="0" fieldPosition="0"/>
    </format>
    <format dxfId="76">
      <pivotArea outline="0" collapsedLevelsAreSubtotals="1" fieldPosition="0"/>
    </format>
    <format dxfId="75">
      <pivotArea dataOnly="0" labelOnly="1" outline="0" axis="axisValues" fieldPosition="0"/>
    </format>
    <format dxfId="74">
      <pivotArea type="all" dataOnly="0" outline="0" fieldPosition="0"/>
    </format>
    <format dxfId="73">
      <pivotArea outline="0" collapsedLevelsAreSubtotals="1" fieldPosition="0"/>
    </format>
    <format dxfId="72">
      <pivotArea field="14" type="button" dataOnly="0" labelOnly="1" outline="0"/>
    </format>
    <format dxfId="71">
      <pivotArea dataOnly="0" labelOnly="1" outline="0" axis="axisValues" fieldPosition="0"/>
    </format>
    <format dxfId="70">
      <pivotArea dataOnly="0" labelOnly="1" outline="0" axis="axisValues" fieldPosition="0"/>
    </format>
    <format dxfId="69">
      <pivotArea dataOnly="0" labelOnly="1" outline="0" axis="axisValues" fieldPosition="0"/>
    </format>
  </formats>
  <chartFormats count="10">
    <chartFormat chart="0" format="0" series="1">
      <pivotArea type="data" outline="0" fieldPosition="0">
        <references count="1">
          <reference field="4294967294" count="1" selected="0">
            <x v="0"/>
          </reference>
        </references>
      </pivotArea>
    </chartFormat>
    <chartFormat chart="1" format="6" series="1">
      <pivotArea type="data" outline="0" fieldPosition="0">
        <references count="1">
          <reference field="4294967294" count="1" selected="0">
            <x v="0"/>
          </reference>
        </references>
      </pivotArea>
    </chartFormat>
    <chartFormat chart="3" format="18" series="1">
      <pivotArea type="data" outline="0" fieldPosition="0">
        <references count="1">
          <reference field="4294967294" count="1" selected="0">
            <x v="0"/>
          </reference>
        </references>
      </pivotArea>
    </chartFormat>
    <chartFormat chart="4" format="41" series="1">
      <pivotArea type="data" outline="0" fieldPosition="0">
        <references count="1">
          <reference field="4294967294" count="1" selected="0">
            <x v="0"/>
          </reference>
        </references>
      </pivotArea>
    </chartFormat>
    <chartFormat chart="4" format="42">
      <pivotArea type="data" outline="0" fieldPosition="0">
        <references count="2">
          <reference field="4294967294" count="1" selected="0">
            <x v="0"/>
          </reference>
          <reference field="18" count="1" selected="0">
            <x v="0"/>
          </reference>
        </references>
      </pivotArea>
    </chartFormat>
    <chartFormat chart="4" format="43">
      <pivotArea type="data" outline="0" fieldPosition="0">
        <references count="2">
          <reference field="4294967294" count="1" selected="0">
            <x v="0"/>
          </reference>
          <reference field="18" count="1" selected="0">
            <x v="1"/>
          </reference>
        </references>
      </pivotArea>
    </chartFormat>
    <chartFormat chart="4" format="44">
      <pivotArea type="data" outline="0" fieldPosition="0">
        <references count="2">
          <reference field="4294967294" count="1" selected="0">
            <x v="0"/>
          </reference>
          <reference field="18" count="1" selected="0">
            <x v="2"/>
          </reference>
        </references>
      </pivotArea>
    </chartFormat>
    <chartFormat chart="4" format="45">
      <pivotArea type="data" outline="0" fieldPosition="0">
        <references count="2">
          <reference field="4294967294" count="1" selected="0">
            <x v="0"/>
          </reference>
          <reference field="18" count="1" selected="0">
            <x v="3"/>
          </reference>
        </references>
      </pivotArea>
    </chartFormat>
    <chartFormat chart="4" format="46">
      <pivotArea type="data" outline="0" fieldPosition="0">
        <references count="2">
          <reference field="4294967294" count="1" selected="0">
            <x v="0"/>
          </reference>
          <reference field="18" count="1" selected="0">
            <x v="4"/>
          </reference>
        </references>
      </pivotArea>
    </chartFormat>
    <chartFormat chart="4" format="47">
      <pivotArea type="data" outline="0" fieldPosition="0">
        <references count="2">
          <reference field="4294967294" count="1" selected="0">
            <x v="0"/>
          </reference>
          <reference field="18" count="1" selected="0">
            <x v="5"/>
          </reference>
        </references>
      </pivotArea>
    </chartFormat>
  </chartFormats>
  <pivotTableStyleInfo name="PivotStyleLight20"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F206D910-79A9-4A9F-8B3F-7DE29AB13DDE}" name="PivotTable2" cacheId="0" applyNumberFormats="0" applyBorderFormats="0" applyFontFormats="0" applyPatternFormats="0" applyAlignmentFormats="0" applyWidthHeightFormats="1" dataCaption="Values" missingCaption="0" updatedVersion="8" minRefreshableVersion="3" useAutoFormatting="1" rowGrandTotals="0" colGrandTotals="0" itemPrintTitles="1" createdVersion="7" indent="0" outline="1" outlineData="1" multipleFieldFilters="0" chartFormat="10" rowHeaderCaption="Response">
  <location ref="C6:D12" firstHeaderRow="1" firstDataRow="1" firstDataCol="1"/>
  <pivotFields count="22">
    <pivotField dataField="1" showAll="0" defaultSubtotal="0"/>
    <pivotField subtotalTop="0" showAll="0" defaultSubtotal="0"/>
    <pivotField subtotalTop="0" showAll="0" defaultSubtotal="0"/>
    <pivotField axis="axisRow" subtotalTop="0" sortType="descending" defaultSubtotal="0">
      <items count="6">
        <item x="0"/>
        <item x="1"/>
        <item x="2"/>
        <item x="3"/>
        <item x="5"/>
        <item x="4"/>
      </items>
    </pivotField>
    <pivotField subtotalTop="0" showAll="0" defaultSubtotal="0"/>
    <pivotField subtotalTop="0" showAll="0" defaultSubtotal="0"/>
    <pivotField showAll="0" defaultSubtotal="0"/>
    <pivotField showAll="0" defaultSubtotal="0"/>
    <pivotField showAll="0" defaultSubtotal="0"/>
    <pivotField subtotalTop="0" showAll="0" defaultSubtotal="0"/>
    <pivotField subtotalTop="0" showAll="0" defaultSubtotal="0"/>
    <pivotField showAll="0" defaultSubtotal="0"/>
    <pivotField showAll="0" defaultSubtotal="0"/>
    <pivotField subtotalTop="0" showAll="0" defaultSubtotal="0"/>
    <pivotField showAll="0" defaultSubtotal="0"/>
    <pivotField showAll="0" defaultSubtotal="0"/>
    <pivotField subtotalTop="0" showAll="0" defaultSubtotal="0"/>
    <pivotField subtotalTop="0" showAll="0" defaultSubtotal="0"/>
    <pivotField showAll="0" defaultSubtotal="0"/>
    <pivotField subtotalTop="0" showAll="0" defaultSubtotal="0"/>
    <pivotField subtotalTop="0" showAll="0" defaultSubtotal="0"/>
    <pivotField subtotalTop="0" showAll="0" defaultSubtotal="0"/>
  </pivotFields>
  <rowFields count="1">
    <field x="3"/>
  </rowFields>
  <rowItems count="6">
    <i>
      <x/>
    </i>
    <i>
      <x v="1"/>
    </i>
    <i>
      <x v="2"/>
    </i>
    <i>
      <x v="3"/>
    </i>
    <i>
      <x v="4"/>
    </i>
    <i>
      <x v="5"/>
    </i>
  </rowItems>
  <colItems count="1">
    <i/>
  </colItems>
  <dataFields count="1">
    <dataField name="Percent of Total" fld="0" subtotal="count" showDataAs="percentOfTotal" baseField="0" baseItem="0" numFmtId="9"/>
  </dataFields>
  <formats count="6">
    <format dxfId="173">
      <pivotArea outline="0" collapsedLevelsAreSubtotals="1" fieldPosition="0"/>
    </format>
    <format dxfId="172">
      <pivotArea type="all" dataOnly="0" outline="0" fieldPosition="0"/>
    </format>
    <format dxfId="171">
      <pivotArea outline="0" collapsedLevelsAreSubtotals="1" fieldPosition="0"/>
    </format>
    <format dxfId="170">
      <pivotArea dataOnly="0" labelOnly="1" outline="0" axis="axisValues" fieldPosition="0"/>
    </format>
    <format dxfId="169">
      <pivotArea outline="0" collapsedLevelsAreSubtotals="1" fieldPosition="0"/>
    </format>
    <format dxfId="168">
      <pivotArea dataOnly="0" labelOnly="1" outline="0" axis="axisValues" fieldPosition="0"/>
    </format>
  </formats>
  <chartFormats count="8">
    <chartFormat chart="0" format="0" series="1">
      <pivotArea type="data" outline="0" fieldPosition="0">
        <references count="1">
          <reference field="4294967294" count="1" selected="0">
            <x v="0"/>
          </reference>
        </references>
      </pivotArea>
    </chartFormat>
    <chartFormat chart="1" format="41" series="1">
      <pivotArea type="data" outline="0" fieldPosition="0">
        <references count="1">
          <reference field="4294967294" count="1" selected="0">
            <x v="0"/>
          </reference>
        </references>
      </pivotArea>
    </chartFormat>
    <chartFormat chart="1" format="42">
      <pivotArea type="data" outline="0" fieldPosition="0">
        <references count="2">
          <reference field="4294967294" count="1" selected="0">
            <x v="0"/>
          </reference>
          <reference field="3" count="1" selected="0">
            <x v="0"/>
          </reference>
        </references>
      </pivotArea>
    </chartFormat>
    <chartFormat chart="1" format="43">
      <pivotArea type="data" outline="0" fieldPosition="0">
        <references count="2">
          <reference field="4294967294" count="1" selected="0">
            <x v="0"/>
          </reference>
          <reference field="3" count="1" selected="0">
            <x v="1"/>
          </reference>
        </references>
      </pivotArea>
    </chartFormat>
    <chartFormat chart="1" format="44">
      <pivotArea type="data" outline="0" fieldPosition="0">
        <references count="2">
          <reference field="4294967294" count="1" selected="0">
            <x v="0"/>
          </reference>
          <reference field="3" count="1" selected="0">
            <x v="2"/>
          </reference>
        </references>
      </pivotArea>
    </chartFormat>
    <chartFormat chart="1" format="45">
      <pivotArea type="data" outline="0" fieldPosition="0">
        <references count="2">
          <reference field="4294967294" count="1" selected="0">
            <x v="0"/>
          </reference>
          <reference field="3" count="1" selected="0">
            <x v="3"/>
          </reference>
        </references>
      </pivotArea>
    </chartFormat>
    <chartFormat chart="1" format="46">
      <pivotArea type="data" outline="0" fieldPosition="0">
        <references count="2">
          <reference field="4294967294" count="1" selected="0">
            <x v="0"/>
          </reference>
          <reference field="3" count="1" selected="0">
            <x v="4"/>
          </reference>
        </references>
      </pivotArea>
    </chartFormat>
    <chartFormat chart="1" format="47">
      <pivotArea type="data" outline="0" fieldPosition="0">
        <references count="2">
          <reference field="4294967294" count="1" selected="0">
            <x v="0"/>
          </reference>
          <reference field="3" count="1" selected="0">
            <x v="5"/>
          </reference>
        </references>
      </pivotArea>
    </chartFormat>
  </chartFormats>
  <pivotTableStyleInfo name="PivotStyleLight20"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839F4B60-A8D4-45C5-A683-9D3CB8081049}" name="PivotTable17" cacheId="0" applyNumberFormats="0" applyBorderFormats="0" applyFontFormats="0" applyPatternFormats="0" applyAlignmentFormats="0" applyWidthHeightFormats="1" dataCaption="Values" missingCaption="0" updatedVersion="8" minRefreshableVersion="3" useAutoFormatting="1" rowGrandTotals="0" colGrandTotals="0" itemPrintTitles="1" createdVersion="7" indent="0" outline="1" outlineData="1" multipleFieldFilters="0" chartFormat="19" rowHeaderCaption="Response">
  <location ref="C18:D23" firstHeaderRow="1" firstDataRow="1" firstDataCol="1"/>
  <pivotFields count="22">
    <pivotField dataField="1" showAll="0" defaultSubtotal="0"/>
    <pivotField subtotalTop="0" showAll="0" defaultSubtotal="0"/>
    <pivotField subtotalTop="0" showAll="0" defaultSubtotal="0"/>
    <pivotField subtotalTop="0" showAll="0" defaultSubtotal="0"/>
    <pivotField axis="axisRow" subtotalTop="0" sortType="descending" defaultSubtotal="0">
      <items count="5">
        <item x="0"/>
        <item x="1"/>
        <item x="2"/>
        <item x="3"/>
        <item x="4"/>
      </items>
    </pivotField>
    <pivotField subtotalTop="0" showAll="0" defaultSubtotal="0"/>
    <pivotField showAll="0" defaultSubtotal="0"/>
    <pivotField showAll="0" defaultSubtotal="0"/>
    <pivotField showAll="0" defaultSubtotal="0"/>
    <pivotField subtotalTop="0" showAll="0" defaultSubtotal="0"/>
    <pivotField subtotalTop="0" showAll="0" defaultSubtotal="0"/>
    <pivotField showAll="0" defaultSubtotal="0"/>
    <pivotField showAll="0" defaultSubtotal="0"/>
    <pivotField subtotalTop="0" showAll="0" defaultSubtotal="0"/>
    <pivotField showAll="0" defaultSubtotal="0"/>
    <pivotField showAll="0" defaultSubtotal="0"/>
    <pivotField subtotalTop="0" showAll="0" defaultSubtotal="0"/>
    <pivotField subtotalTop="0" showAll="0" defaultSubtotal="0"/>
    <pivotField showAll="0" defaultSubtotal="0"/>
    <pivotField subtotalTop="0" showAll="0" defaultSubtotal="0"/>
    <pivotField subtotalTop="0" showAll="0" defaultSubtotal="0"/>
    <pivotField subtotalTop="0" showAll="0" defaultSubtotal="0"/>
  </pivotFields>
  <rowFields count="1">
    <field x="4"/>
  </rowFields>
  <rowItems count="5">
    <i>
      <x/>
    </i>
    <i>
      <x v="1"/>
    </i>
    <i>
      <x v="2"/>
    </i>
    <i>
      <x v="3"/>
    </i>
    <i>
      <x v="4"/>
    </i>
  </rowItems>
  <colItems count="1">
    <i/>
  </colItems>
  <dataFields count="1">
    <dataField name="Percent of Total" fld="0" subtotal="count" showDataAs="percentOfTotal" baseField="0" baseItem="0" numFmtId="9"/>
  </dataFields>
  <formats count="6">
    <format dxfId="179">
      <pivotArea outline="0" collapsedLevelsAreSubtotals="1" fieldPosition="0"/>
    </format>
    <format dxfId="178">
      <pivotArea type="all" dataOnly="0" outline="0" fieldPosition="0"/>
    </format>
    <format dxfId="177">
      <pivotArea outline="0" collapsedLevelsAreSubtotals="1" fieldPosition="0"/>
    </format>
    <format dxfId="176">
      <pivotArea dataOnly="0" labelOnly="1" outline="0" axis="axisValues" fieldPosition="0"/>
    </format>
    <format dxfId="175">
      <pivotArea outline="0" collapsedLevelsAreSubtotals="1" fieldPosition="0"/>
    </format>
    <format dxfId="174">
      <pivotArea dataOnly="0" labelOnly="1" outline="0" axis="axisValues" fieldPosition="0"/>
    </format>
  </formats>
  <chartFormats count="7">
    <chartFormat chart="0" format="0" series="1">
      <pivotArea type="data" outline="0" fieldPosition="0">
        <references count="1">
          <reference field="4294967294" count="1" selected="0">
            <x v="0"/>
          </reference>
        </references>
      </pivotArea>
    </chartFormat>
    <chartFormat chart="1" format="41" series="1">
      <pivotArea type="data" outline="0" fieldPosition="0">
        <references count="1">
          <reference field="4294967294" count="1" selected="0">
            <x v="0"/>
          </reference>
        </references>
      </pivotArea>
    </chartFormat>
    <chartFormat chart="1" format="42">
      <pivotArea type="data" outline="0" fieldPosition="0">
        <references count="2">
          <reference field="4294967294" count="1" selected="0">
            <x v="0"/>
          </reference>
          <reference field="4" count="1" selected="0">
            <x v="0"/>
          </reference>
        </references>
      </pivotArea>
    </chartFormat>
    <chartFormat chart="1" format="43">
      <pivotArea type="data" outline="0" fieldPosition="0">
        <references count="2">
          <reference field="4294967294" count="1" selected="0">
            <x v="0"/>
          </reference>
          <reference field="4" count="1" selected="0">
            <x v="1"/>
          </reference>
        </references>
      </pivotArea>
    </chartFormat>
    <chartFormat chart="1" format="44">
      <pivotArea type="data" outline="0" fieldPosition="0">
        <references count="2">
          <reference field="4294967294" count="1" selected="0">
            <x v="0"/>
          </reference>
          <reference field="4" count="1" selected="0">
            <x v="2"/>
          </reference>
        </references>
      </pivotArea>
    </chartFormat>
    <chartFormat chart="1" format="45">
      <pivotArea type="data" outline="0" fieldPosition="0">
        <references count="2">
          <reference field="4294967294" count="1" selected="0">
            <x v="0"/>
          </reference>
          <reference field="4" count="1" selected="0">
            <x v="3"/>
          </reference>
        </references>
      </pivotArea>
    </chartFormat>
    <chartFormat chart="1" format="46">
      <pivotArea type="data" outline="0" fieldPosition="0">
        <references count="2">
          <reference field="4294967294" count="1" selected="0">
            <x v="0"/>
          </reference>
          <reference field="4" count="1" selected="0">
            <x v="4"/>
          </reference>
        </references>
      </pivotArea>
    </chartFormat>
  </chartFormats>
  <pivotTableStyleInfo name="PivotStyleLight20"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3EAE6C82-3ACB-43E9-9D1C-80DDC87A6EF5}" name="PivotTable3" cacheId="0" applyNumberFormats="0" applyBorderFormats="0" applyFontFormats="0" applyPatternFormats="0" applyAlignmentFormats="0" applyWidthHeightFormats="1" dataCaption="Values" missingCaption="0" updatedVersion="8" minRefreshableVersion="3" useAutoFormatting="1" rowGrandTotals="0" colGrandTotals="0" itemPrintTitles="1" createdVersion="7" indent="0" outline="1" outlineData="1" multipleFieldFilters="0" chartFormat="13" rowHeaderCaption="Response">
  <location ref="C30:D36" firstHeaderRow="1" firstDataRow="1" firstDataCol="1"/>
  <pivotFields count="22">
    <pivotField dataField="1" showAll="0" defaultSubtotal="0"/>
    <pivotField subtotalTop="0" showAll="0" defaultSubtotal="0"/>
    <pivotField subtotalTop="0" showAll="0" defaultSubtotal="0"/>
    <pivotField subtotalTop="0" showAll="0" defaultSubtotal="0"/>
    <pivotField subtotalTop="0" showAll="0" defaultSubtotal="0"/>
    <pivotField axis="axisRow" subtotalTop="0" sortType="descending" defaultSubtotal="0">
      <items count="6">
        <item x="0"/>
        <item x="2"/>
        <item x="1"/>
        <item x="5"/>
        <item x="4"/>
        <item x="3"/>
      </items>
    </pivotField>
    <pivotField showAll="0" defaultSubtotal="0"/>
    <pivotField showAll="0" defaultSubtotal="0"/>
    <pivotField showAll="0" defaultSubtotal="0"/>
    <pivotField subtotalTop="0" showAll="0" defaultSubtotal="0"/>
    <pivotField subtotalTop="0" showAll="0" defaultSubtotal="0"/>
    <pivotField showAll="0" defaultSubtotal="0"/>
    <pivotField showAll="0" defaultSubtotal="0"/>
    <pivotField subtotalTop="0" showAll="0" defaultSubtotal="0"/>
    <pivotField showAll="0" defaultSubtotal="0"/>
    <pivotField showAll="0" defaultSubtotal="0"/>
    <pivotField subtotalTop="0" showAll="0" defaultSubtotal="0"/>
    <pivotField subtotalTop="0" showAll="0" defaultSubtotal="0"/>
    <pivotField showAll="0" defaultSubtotal="0"/>
    <pivotField subtotalTop="0" showAll="0" defaultSubtotal="0"/>
    <pivotField subtotalTop="0" showAll="0" defaultSubtotal="0"/>
    <pivotField subtotalTop="0" showAll="0" defaultSubtotal="0"/>
  </pivotFields>
  <rowFields count="1">
    <field x="5"/>
  </rowFields>
  <rowItems count="6">
    <i>
      <x/>
    </i>
    <i>
      <x v="1"/>
    </i>
    <i>
      <x v="2"/>
    </i>
    <i>
      <x v="3"/>
    </i>
    <i>
      <x v="4"/>
    </i>
    <i>
      <x v="5"/>
    </i>
  </rowItems>
  <colItems count="1">
    <i/>
  </colItems>
  <dataFields count="1">
    <dataField name="Percent of Total" fld="0" subtotal="count" showDataAs="percentOfTotal" baseField="0" baseItem="0" numFmtId="9"/>
  </dataFields>
  <formats count="6">
    <format dxfId="185">
      <pivotArea outline="0" collapsedLevelsAreSubtotals="1" fieldPosition="0"/>
    </format>
    <format dxfId="184">
      <pivotArea type="all" dataOnly="0" outline="0" fieldPosition="0"/>
    </format>
    <format dxfId="183">
      <pivotArea outline="0" collapsedLevelsAreSubtotals="1" fieldPosition="0"/>
    </format>
    <format dxfId="182">
      <pivotArea dataOnly="0" labelOnly="1" outline="0" axis="axisValues" fieldPosition="0"/>
    </format>
    <format dxfId="181">
      <pivotArea outline="0" collapsedLevelsAreSubtotals="1" fieldPosition="0"/>
    </format>
    <format dxfId="180">
      <pivotArea dataOnly="0" labelOnly="1" outline="0" axis="axisValues" fieldPosition="0"/>
    </format>
  </formats>
  <chartFormats count="10">
    <chartFormat chart="0" format="0" series="1">
      <pivotArea type="data" outline="0" fieldPosition="0">
        <references count="1">
          <reference field="4294967294" count="1" selected="0">
            <x v="0"/>
          </reference>
        </references>
      </pivotArea>
    </chartFormat>
    <chartFormat chart="1" format="6" series="1">
      <pivotArea type="data" outline="0" fieldPosition="0">
        <references count="1">
          <reference field="4294967294" count="1" selected="0">
            <x v="0"/>
          </reference>
        </references>
      </pivotArea>
    </chartFormat>
    <chartFormat chart="3" format="18" series="1">
      <pivotArea type="data" outline="0" fieldPosition="0">
        <references count="1">
          <reference field="4294967294" count="1" selected="0">
            <x v="0"/>
          </reference>
        </references>
      </pivotArea>
    </chartFormat>
    <chartFormat chart="4" format="41" series="1">
      <pivotArea type="data" outline="0" fieldPosition="0">
        <references count="1">
          <reference field="4294967294" count="1" selected="0">
            <x v="0"/>
          </reference>
        </references>
      </pivotArea>
    </chartFormat>
    <chartFormat chart="4" format="42">
      <pivotArea type="data" outline="0" fieldPosition="0">
        <references count="2">
          <reference field="4294967294" count="1" selected="0">
            <x v="0"/>
          </reference>
          <reference field="5" count="1" selected="0">
            <x v="0"/>
          </reference>
        </references>
      </pivotArea>
    </chartFormat>
    <chartFormat chart="4" format="43">
      <pivotArea type="data" outline="0" fieldPosition="0">
        <references count="2">
          <reference field="4294967294" count="1" selected="0">
            <x v="0"/>
          </reference>
          <reference field="5" count="1" selected="0">
            <x v="1"/>
          </reference>
        </references>
      </pivotArea>
    </chartFormat>
    <chartFormat chart="4" format="44">
      <pivotArea type="data" outline="0" fieldPosition="0">
        <references count="2">
          <reference field="4294967294" count="1" selected="0">
            <x v="0"/>
          </reference>
          <reference field="5" count="1" selected="0">
            <x v="2"/>
          </reference>
        </references>
      </pivotArea>
    </chartFormat>
    <chartFormat chart="4" format="45">
      <pivotArea type="data" outline="0" fieldPosition="0">
        <references count="2">
          <reference field="4294967294" count="1" selected="0">
            <x v="0"/>
          </reference>
          <reference field="5" count="1" selected="0">
            <x v="3"/>
          </reference>
        </references>
      </pivotArea>
    </chartFormat>
    <chartFormat chart="4" format="46">
      <pivotArea type="data" outline="0" fieldPosition="0">
        <references count="2">
          <reference field="4294967294" count="1" selected="0">
            <x v="0"/>
          </reference>
          <reference field="5" count="1" selected="0">
            <x v="4"/>
          </reference>
        </references>
      </pivotArea>
    </chartFormat>
    <chartFormat chart="4" format="47">
      <pivotArea type="data" outline="0" fieldPosition="0">
        <references count="2">
          <reference field="4294967294" count="1" selected="0">
            <x v="0"/>
          </reference>
          <reference field="5" count="1" selected="0">
            <x v="5"/>
          </reference>
        </references>
      </pivotArea>
    </chartFormat>
  </chartFormats>
  <pivotTableStyleInfo name="PivotStyleLight20"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FA0A70DA-9CA8-4BEE-9B87-A91294149CB9}" name="PivotTable1" cacheId="0" applyNumberFormats="0" applyBorderFormats="0" applyFontFormats="0" applyPatternFormats="0" applyAlignmentFormats="0" applyWidthHeightFormats="1" dataCaption="Values" missingCaption="0" updatedVersion="8" minRefreshableVersion="3" useAutoFormatting="1" rowGrandTotals="0" colGrandTotals="0" itemPrintTitles="1" createdVersion="7" indent="0" outline="1" outlineData="1" multipleFieldFilters="0" chartFormat="15" rowHeaderCaption="Response">
  <location ref="C42:D48" firstHeaderRow="1" firstDataRow="1" firstDataCol="1"/>
  <pivotFields count="22">
    <pivotField dataField="1"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showAll="0" defaultSubtotal="0"/>
    <pivotField showAll="0" defaultSubtotal="0"/>
    <pivotField showAll="0" defaultSubtotal="0"/>
    <pivotField subtotalTop="0" showAll="0" defaultSubtotal="0"/>
    <pivotField subtotalTop="0" showAll="0" defaultSubtotal="0"/>
    <pivotField showAll="0" sortType="descending" defaultSubtotal="0">
      <items count="6">
        <item x="0"/>
        <item x="1"/>
        <item x="2"/>
        <item x="3"/>
        <item x="4"/>
        <item m="1" x="5"/>
      </items>
    </pivotField>
    <pivotField axis="axisRow" sortType="descending" defaultSubtotal="0">
      <items count="6">
        <item x="0"/>
        <item x="2"/>
        <item x="1"/>
        <item x="3"/>
        <item x="4"/>
        <item m="1" x="5"/>
      </items>
    </pivotField>
    <pivotField subtotalTop="0" showAll="0" defaultSubtotal="0"/>
    <pivotField showAll="0" defaultSubtotal="0"/>
    <pivotField showAll="0" defaultSubtotal="0"/>
    <pivotField subtotalTop="0" showAll="0" defaultSubtotal="0"/>
    <pivotField subtotalTop="0" showAll="0" defaultSubtotal="0"/>
    <pivotField showAll="0" defaultSubtotal="0"/>
    <pivotField subtotalTop="0" showAll="0" defaultSubtotal="0"/>
    <pivotField subtotalTop="0" showAll="0" defaultSubtotal="0"/>
    <pivotField subtotalTop="0" showAll="0" defaultSubtotal="0"/>
  </pivotFields>
  <rowFields count="1">
    <field x="12"/>
  </rowFields>
  <rowItems count="6">
    <i>
      <x/>
    </i>
    <i>
      <x v="1"/>
    </i>
    <i>
      <x v="2"/>
    </i>
    <i>
      <x v="3"/>
    </i>
    <i>
      <x v="4"/>
    </i>
    <i>
      <x v="5"/>
    </i>
  </rowItems>
  <colItems count="1">
    <i/>
  </colItems>
  <dataFields count="1">
    <dataField name="Percent of Total" fld="0" subtotal="count" showDataAs="percentOfTotal" baseField="0" baseItem="0" numFmtId="9"/>
  </dataFields>
  <formats count="8">
    <format dxfId="193">
      <pivotArea outline="0" collapsedLevelsAreSubtotals="1" fieldPosition="0"/>
    </format>
    <format dxfId="192">
      <pivotArea type="all" dataOnly="0" outline="0" fieldPosition="0"/>
    </format>
    <format dxfId="191">
      <pivotArea outline="0" collapsedLevelsAreSubtotals="1" fieldPosition="0"/>
    </format>
    <format dxfId="190">
      <pivotArea dataOnly="0" labelOnly="1" outline="0" axis="axisValues" fieldPosition="0"/>
    </format>
    <format dxfId="189">
      <pivotArea outline="0" collapsedLevelsAreSubtotals="1" fieldPosition="0"/>
    </format>
    <format dxfId="188">
      <pivotArea field="12" type="button" dataOnly="0" labelOnly="1" outline="0" axis="axisRow" fieldPosition="0"/>
    </format>
    <format dxfId="187">
      <pivotArea field="11" type="button" dataOnly="0" labelOnly="1" outline="0"/>
    </format>
    <format dxfId="186">
      <pivotArea dataOnly="0" labelOnly="1" outline="0" axis="axisValues" fieldPosition="0"/>
    </format>
  </formats>
  <chartFormats count="17">
    <chartFormat chart="0" format="0" series="1">
      <pivotArea type="data" outline="0" fieldPosition="0">
        <references count="1">
          <reference field="4294967294" count="1" selected="0">
            <x v="0"/>
          </reference>
        </references>
      </pivotArea>
    </chartFormat>
    <chartFormat chart="1" format="6" series="1">
      <pivotArea type="data" outline="0" fieldPosition="0">
        <references count="1">
          <reference field="4294967294" count="1" selected="0">
            <x v="0"/>
          </reference>
        </references>
      </pivotArea>
    </chartFormat>
    <chartFormat chart="3" format="18" series="1">
      <pivotArea type="data" outline="0" fieldPosition="0">
        <references count="1">
          <reference field="4294967294" count="1" selected="0">
            <x v="0"/>
          </reference>
        </references>
      </pivotArea>
    </chartFormat>
    <chartFormat chart="4" format="41" series="1">
      <pivotArea type="data" outline="0" fieldPosition="0">
        <references count="1">
          <reference field="4294967294" count="1" selected="0">
            <x v="0"/>
          </reference>
        </references>
      </pivotArea>
    </chartFormat>
    <chartFormat chart="4" format="42">
      <pivotArea type="data" outline="0" fieldPosition="0">
        <references count="2">
          <reference field="4294967294" count="1" selected="0">
            <x v="0"/>
          </reference>
          <reference field="12" count="1" selected="0">
            <x v="0"/>
          </reference>
        </references>
      </pivotArea>
    </chartFormat>
    <chartFormat chart="4" format="43">
      <pivotArea type="data" outline="0" fieldPosition="0">
        <references count="2">
          <reference field="4294967294" count="1" selected="0">
            <x v="0"/>
          </reference>
          <reference field="12" count="1" selected="0">
            <x v="1"/>
          </reference>
        </references>
      </pivotArea>
    </chartFormat>
    <chartFormat chart="4" format="44">
      <pivotArea type="data" outline="0" fieldPosition="0">
        <references count="2">
          <reference field="4294967294" count="1" selected="0">
            <x v="0"/>
          </reference>
          <reference field="12" count="1" selected="0">
            <x v="2"/>
          </reference>
        </references>
      </pivotArea>
    </chartFormat>
    <chartFormat chart="4" format="45">
      <pivotArea type="data" outline="0" fieldPosition="0">
        <references count="2">
          <reference field="4294967294" count="1" selected="0">
            <x v="0"/>
          </reference>
          <reference field="12" count="1" selected="0">
            <x v="3"/>
          </reference>
        </references>
      </pivotArea>
    </chartFormat>
    <chartFormat chart="4" format="46">
      <pivotArea type="data" outline="0" fieldPosition="0">
        <references count="2">
          <reference field="4294967294" count="1" selected="0">
            <x v="0"/>
          </reference>
          <reference field="12" count="1" selected="0">
            <x v="4"/>
          </reference>
        </references>
      </pivotArea>
    </chartFormat>
    <chartFormat chart="4" format="47">
      <pivotArea type="data" outline="0" fieldPosition="0">
        <references count="2">
          <reference field="4294967294" count="1" selected="0">
            <x v="0"/>
          </reference>
          <reference field="12" count="1" selected="0">
            <x v="5"/>
          </reference>
        </references>
      </pivotArea>
    </chartFormat>
    <chartFormat chart="14" format="55" series="1">
      <pivotArea type="data" outline="0" fieldPosition="0">
        <references count="1">
          <reference field="4294967294" count="1" selected="0">
            <x v="0"/>
          </reference>
        </references>
      </pivotArea>
    </chartFormat>
    <chartFormat chart="14" format="56">
      <pivotArea type="data" outline="0" fieldPosition="0">
        <references count="2">
          <reference field="4294967294" count="1" selected="0">
            <x v="0"/>
          </reference>
          <reference field="12" count="1" selected="0">
            <x v="0"/>
          </reference>
        </references>
      </pivotArea>
    </chartFormat>
    <chartFormat chart="14" format="57">
      <pivotArea type="data" outline="0" fieldPosition="0">
        <references count="2">
          <reference field="4294967294" count="1" selected="0">
            <x v="0"/>
          </reference>
          <reference field="12" count="1" selected="0">
            <x v="1"/>
          </reference>
        </references>
      </pivotArea>
    </chartFormat>
    <chartFormat chart="14" format="58">
      <pivotArea type="data" outline="0" fieldPosition="0">
        <references count="2">
          <reference field="4294967294" count="1" selected="0">
            <x v="0"/>
          </reference>
          <reference field="12" count="1" selected="0">
            <x v="2"/>
          </reference>
        </references>
      </pivotArea>
    </chartFormat>
    <chartFormat chart="14" format="59">
      <pivotArea type="data" outline="0" fieldPosition="0">
        <references count="2">
          <reference field="4294967294" count="1" selected="0">
            <x v="0"/>
          </reference>
          <reference field="12" count="1" selected="0">
            <x v="3"/>
          </reference>
        </references>
      </pivotArea>
    </chartFormat>
    <chartFormat chart="14" format="60">
      <pivotArea type="data" outline="0" fieldPosition="0">
        <references count="2">
          <reference field="4294967294" count="1" selected="0">
            <x v="0"/>
          </reference>
          <reference field="12" count="1" selected="0">
            <x v="4"/>
          </reference>
        </references>
      </pivotArea>
    </chartFormat>
    <chartFormat chart="14" format="61">
      <pivotArea type="data" outline="0" fieldPosition="0">
        <references count="2">
          <reference field="4294967294" count="1" selected="0">
            <x v="0"/>
          </reference>
          <reference field="12" count="1" selected="0">
            <x v="5"/>
          </reference>
        </references>
      </pivotArea>
    </chartFormat>
  </chartFormats>
  <pivotTableStyleInfo name="PivotStyleLight20"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5C39C2C4-1E48-48B9-8E70-05588AE53B5F}" name="PivotTable3" cacheId="0" applyNumberFormats="0" applyBorderFormats="0" applyFontFormats="0" applyPatternFormats="0" applyAlignmentFormats="0" applyWidthHeightFormats="1" dataCaption="Values" missingCaption="0" updatedVersion="8" minRefreshableVersion="3" useAutoFormatting="1" rowGrandTotals="0" colGrandTotals="0" itemPrintTitles="1" createdVersion="7" indent="0" outline="1" outlineData="1" multipleFieldFilters="0" chartFormat="13" rowHeaderCaption="Response">
  <location ref="C30:D36" firstHeaderRow="1" firstDataRow="1" firstDataCol="1"/>
  <pivotFields count="22">
    <pivotField dataField="1"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showAll="0" defaultSubtotal="0"/>
    <pivotField showAll="0" defaultSubtotal="0"/>
    <pivotField showAll="0" defaultSubtotal="0"/>
    <pivotField subtotalTop="0" showAll="0" defaultSubtotal="0"/>
    <pivotField subtotalTop="0" showAll="0" defaultSubtotal="0"/>
    <pivotField showAll="0" defaultSubtotal="0"/>
    <pivotField showAll="0" defaultSubtotal="0"/>
    <pivotField subtotalTop="0" showAll="0" defaultSubtotal="0"/>
    <pivotField showAll="0" defaultSubtotal="0">
      <items count="6">
        <item x="0"/>
        <item x="2"/>
        <item x="1"/>
        <item x="3"/>
        <item x="4"/>
        <item m="1" x="5"/>
      </items>
    </pivotField>
    <pivotField showAll="0" defaultSubtotal="0"/>
    <pivotField subtotalTop="0" showAll="0" defaultSubtotal="0"/>
    <pivotField subtotalTop="0" showAll="0" defaultSubtotal="0"/>
    <pivotField showAll="0" defaultSubtotal="0"/>
    <pivotField subtotalTop="0" showAll="0" defaultSubtotal="0"/>
    <pivotField subtotalTop="0" showAll="0" defaultSubtotal="0"/>
    <pivotField axis="axisRow" subtotalTop="0" sortType="descending" defaultSubtotal="0">
      <items count="6">
        <item x="0"/>
        <item x="1"/>
        <item x="3"/>
        <item x="2"/>
        <item x="5"/>
        <item x="4"/>
      </items>
    </pivotField>
  </pivotFields>
  <rowFields count="1">
    <field x="21"/>
  </rowFields>
  <rowItems count="6">
    <i>
      <x/>
    </i>
    <i>
      <x v="1"/>
    </i>
    <i>
      <x v="2"/>
    </i>
    <i>
      <x v="3"/>
    </i>
    <i>
      <x v="4"/>
    </i>
    <i>
      <x v="5"/>
    </i>
  </rowItems>
  <colItems count="1">
    <i/>
  </colItems>
  <dataFields count="1">
    <dataField name="Percent of Total" fld="0" subtotal="count" showDataAs="percentOfTotal" baseField="0" baseItem="0" numFmtId="9"/>
  </dataFields>
  <formats count="9">
    <format dxfId="155">
      <pivotArea outline="0" collapsedLevelsAreSubtotals="1" fieldPosition="0"/>
    </format>
    <format dxfId="154">
      <pivotArea type="all" dataOnly="0" outline="0" fieldPosition="0"/>
    </format>
    <format dxfId="153">
      <pivotArea outline="0" collapsedLevelsAreSubtotals="1" fieldPosition="0"/>
    </format>
    <format dxfId="152">
      <pivotArea dataOnly="0" labelOnly="1" outline="0" axis="axisValues" fieldPosition="0"/>
    </format>
    <format dxfId="151">
      <pivotArea type="all" dataOnly="0" outline="0" fieldPosition="0"/>
    </format>
    <format dxfId="150">
      <pivotArea outline="0" collapsedLevelsAreSubtotals="1" fieldPosition="0"/>
    </format>
    <format dxfId="149">
      <pivotArea field="14" type="button" dataOnly="0" labelOnly="1" outline="0"/>
    </format>
    <format dxfId="148">
      <pivotArea dataOnly="0" labelOnly="1" outline="0" axis="axisValues" fieldPosition="0"/>
    </format>
    <format dxfId="147">
      <pivotArea dataOnly="0" labelOnly="1" outline="0" axis="axisValues" fieldPosition="0"/>
    </format>
  </formats>
  <chartFormats count="10">
    <chartFormat chart="0" format="0" series="1">
      <pivotArea type="data" outline="0" fieldPosition="0">
        <references count="1">
          <reference field="4294967294" count="1" selected="0">
            <x v="0"/>
          </reference>
        </references>
      </pivotArea>
    </chartFormat>
    <chartFormat chart="1" format="6" series="1">
      <pivotArea type="data" outline="0" fieldPosition="0">
        <references count="1">
          <reference field="4294967294" count="1" selected="0">
            <x v="0"/>
          </reference>
        </references>
      </pivotArea>
    </chartFormat>
    <chartFormat chart="3" format="18" series="1">
      <pivotArea type="data" outline="0" fieldPosition="0">
        <references count="1">
          <reference field="4294967294" count="1" selected="0">
            <x v="0"/>
          </reference>
        </references>
      </pivotArea>
    </chartFormat>
    <chartFormat chart="4" format="41" series="1">
      <pivotArea type="data" outline="0" fieldPosition="0">
        <references count="1">
          <reference field="4294967294" count="1" selected="0">
            <x v="0"/>
          </reference>
        </references>
      </pivotArea>
    </chartFormat>
    <chartFormat chart="4" format="42">
      <pivotArea type="data" outline="0" fieldPosition="0">
        <references count="2">
          <reference field="4294967294" count="1" selected="0">
            <x v="0"/>
          </reference>
          <reference field="21" count="1" selected="0">
            <x v="0"/>
          </reference>
        </references>
      </pivotArea>
    </chartFormat>
    <chartFormat chart="4" format="43">
      <pivotArea type="data" outline="0" fieldPosition="0">
        <references count="2">
          <reference field="4294967294" count="1" selected="0">
            <x v="0"/>
          </reference>
          <reference field="21" count="1" selected="0">
            <x v="1"/>
          </reference>
        </references>
      </pivotArea>
    </chartFormat>
    <chartFormat chart="4" format="44">
      <pivotArea type="data" outline="0" fieldPosition="0">
        <references count="2">
          <reference field="4294967294" count="1" selected="0">
            <x v="0"/>
          </reference>
          <reference field="21" count="1" selected="0">
            <x v="2"/>
          </reference>
        </references>
      </pivotArea>
    </chartFormat>
    <chartFormat chart="4" format="45">
      <pivotArea type="data" outline="0" fieldPosition="0">
        <references count="2">
          <reference field="4294967294" count="1" selected="0">
            <x v="0"/>
          </reference>
          <reference field="21" count="1" selected="0">
            <x v="3"/>
          </reference>
        </references>
      </pivotArea>
    </chartFormat>
    <chartFormat chart="4" format="46">
      <pivotArea type="data" outline="0" fieldPosition="0">
        <references count="2">
          <reference field="4294967294" count="1" selected="0">
            <x v="0"/>
          </reference>
          <reference field="21" count="1" selected="0">
            <x v="4"/>
          </reference>
        </references>
      </pivotArea>
    </chartFormat>
    <chartFormat chart="4" format="47">
      <pivotArea type="data" outline="0" fieldPosition="0">
        <references count="2">
          <reference field="4294967294" count="1" selected="0">
            <x v="0"/>
          </reference>
          <reference field="21" count="1" selected="0">
            <x v="5"/>
          </reference>
        </references>
      </pivotArea>
    </chartFormat>
  </chartFormats>
  <pivotTableStyleInfo name="PivotStyleLight20"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805488D2-A54F-47FF-93F8-E4C22B349971}" name="PivotTable2" cacheId="0" applyNumberFormats="0" applyBorderFormats="0" applyFontFormats="0" applyPatternFormats="0" applyAlignmentFormats="0" applyWidthHeightFormats="1" dataCaption="Values" missingCaption="0" updatedVersion="8" minRefreshableVersion="3" useAutoFormatting="1" rowGrandTotals="0" colGrandTotals="0" itemPrintTitles="1" createdVersion="7" indent="0" outline="1" outlineData="1" multipleFieldFilters="0" chartFormat="14" rowHeaderCaption="Response">
  <location ref="C6:D12" firstHeaderRow="1" firstDataRow="1" firstDataCol="1"/>
  <pivotFields count="22">
    <pivotField dataField="1"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showAll="0" defaultSubtotal="0"/>
    <pivotField showAll="0" defaultSubtotal="0"/>
    <pivotField showAll="0" defaultSubtotal="0"/>
    <pivotField subtotalTop="0" showAll="0" defaultSubtotal="0"/>
    <pivotField subtotalTop="0" showAll="0" defaultSubtotal="0"/>
    <pivotField showAll="0" defaultSubtotal="0"/>
    <pivotField showAll="0" defaultSubtotal="0"/>
    <pivotField subtotalTop="0" showAll="0" defaultSubtotal="0"/>
    <pivotField showAll="0" defaultSubtotal="0"/>
    <pivotField showAll="0" defaultSubtotal="0"/>
    <pivotField subtotalTop="0" showAll="0" defaultSubtotal="0"/>
    <pivotField subtotalTop="0" showAll="0" defaultSubtotal="0"/>
    <pivotField showAll="0" defaultSubtotal="0"/>
    <pivotField axis="axisRow" subtotalTop="0" sortType="descending" defaultSubtotal="0">
      <items count="6">
        <item x="0"/>
        <item x="1"/>
        <item x="2"/>
        <item x="4"/>
        <item x="3"/>
        <item m="1" x="5"/>
      </items>
    </pivotField>
    <pivotField subtotalTop="0" showAll="0" defaultSubtotal="0"/>
    <pivotField subtotalTop="0" showAll="0" defaultSubtotal="0"/>
  </pivotFields>
  <rowFields count="1">
    <field x="19"/>
  </rowFields>
  <rowItems count="6">
    <i>
      <x/>
    </i>
    <i>
      <x v="1"/>
    </i>
    <i>
      <x v="2"/>
    </i>
    <i>
      <x v="3"/>
    </i>
    <i>
      <x v="4"/>
    </i>
    <i>
      <x v="5"/>
    </i>
  </rowItems>
  <colItems count="1">
    <i/>
  </colItems>
  <dataFields count="1">
    <dataField name="Percent of Total" fld="0" subtotal="count" showDataAs="percentOfTotal" baseField="0" baseItem="0" numFmtId="9"/>
  </dataFields>
  <formats count="6">
    <format dxfId="161">
      <pivotArea outline="0" collapsedLevelsAreSubtotals="1" fieldPosition="0"/>
    </format>
    <format dxfId="160">
      <pivotArea type="all" dataOnly="0" outline="0" fieldPosition="0"/>
    </format>
    <format dxfId="159">
      <pivotArea outline="0" collapsedLevelsAreSubtotals="1" fieldPosition="0"/>
    </format>
    <format dxfId="158">
      <pivotArea dataOnly="0" labelOnly="1" outline="0" axis="axisValues" fieldPosition="0"/>
    </format>
    <format dxfId="157">
      <pivotArea outline="0" collapsedLevelsAreSubtotals="1" fieldPosition="0"/>
    </format>
    <format dxfId="156">
      <pivotArea dataOnly="0" labelOnly="1" outline="0" axis="axisValues" fieldPosition="0"/>
    </format>
  </formats>
  <chartFormats count="12">
    <chartFormat chart="0" format="0" series="1">
      <pivotArea type="data" outline="0" fieldPosition="0">
        <references count="1">
          <reference field="4294967294" count="1" selected="0">
            <x v="0"/>
          </reference>
        </references>
      </pivotArea>
    </chartFormat>
    <chartFormat chart="1" format="6" series="1">
      <pivotArea type="data" outline="0" fieldPosition="0">
        <references count="1">
          <reference field="4294967294" count="1" selected="0">
            <x v="0"/>
          </reference>
        </references>
      </pivotArea>
    </chartFormat>
    <chartFormat chart="2" format="12" series="1">
      <pivotArea type="data" outline="0" fieldPosition="0">
        <references count="1">
          <reference field="4294967294" count="1" selected="0">
            <x v="0"/>
          </reference>
        </references>
      </pivotArea>
    </chartFormat>
    <chartFormat chart="3" format="18" series="1">
      <pivotArea type="data" outline="0" fieldPosition="0">
        <references count="1">
          <reference field="4294967294" count="1" selected="0">
            <x v="0"/>
          </reference>
        </references>
      </pivotArea>
    </chartFormat>
    <chartFormat chart="4" format="24" series="1">
      <pivotArea type="data" outline="0" fieldPosition="0">
        <references count="1">
          <reference field="4294967294" count="1" selected="0">
            <x v="0"/>
          </reference>
        </references>
      </pivotArea>
    </chartFormat>
    <chartFormat chart="5" format="41" series="1">
      <pivotArea type="data" outline="0" fieldPosition="0">
        <references count="1">
          <reference field="4294967294" count="1" selected="0">
            <x v="0"/>
          </reference>
        </references>
      </pivotArea>
    </chartFormat>
    <chartFormat chart="5" format="42">
      <pivotArea type="data" outline="0" fieldPosition="0">
        <references count="2">
          <reference field="4294967294" count="1" selected="0">
            <x v="0"/>
          </reference>
          <reference field="19" count="1" selected="0">
            <x v="0"/>
          </reference>
        </references>
      </pivotArea>
    </chartFormat>
    <chartFormat chart="5" format="43">
      <pivotArea type="data" outline="0" fieldPosition="0">
        <references count="2">
          <reference field="4294967294" count="1" selected="0">
            <x v="0"/>
          </reference>
          <reference field="19" count="1" selected="0">
            <x v="1"/>
          </reference>
        </references>
      </pivotArea>
    </chartFormat>
    <chartFormat chart="5" format="44">
      <pivotArea type="data" outline="0" fieldPosition="0">
        <references count="2">
          <reference field="4294967294" count="1" selected="0">
            <x v="0"/>
          </reference>
          <reference field="19" count="1" selected="0">
            <x v="2"/>
          </reference>
        </references>
      </pivotArea>
    </chartFormat>
    <chartFormat chart="5" format="45">
      <pivotArea type="data" outline="0" fieldPosition="0">
        <references count="2">
          <reference field="4294967294" count="1" selected="0">
            <x v="0"/>
          </reference>
          <reference field="19" count="1" selected="0">
            <x v="3"/>
          </reference>
        </references>
      </pivotArea>
    </chartFormat>
    <chartFormat chart="5" format="46">
      <pivotArea type="data" outline="0" fieldPosition="0">
        <references count="2">
          <reference field="4294967294" count="1" selected="0">
            <x v="0"/>
          </reference>
          <reference field="19" count="1" selected="0">
            <x v="4"/>
          </reference>
        </references>
      </pivotArea>
    </chartFormat>
    <chartFormat chart="5" format="47">
      <pivotArea type="data" outline="0" fieldPosition="0">
        <references count="2">
          <reference field="4294967294" count="1" selected="0">
            <x v="0"/>
          </reference>
          <reference field="19" count="1" selected="0">
            <x v="5"/>
          </reference>
        </references>
      </pivotArea>
    </chartFormat>
  </chartFormats>
  <pivotTableStyleInfo name="PivotStyleLight20"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1A5D4C8E-71BF-4894-9316-6138328F778C}" name="PivotTable17" cacheId="0" applyNumberFormats="0" applyBorderFormats="0" applyFontFormats="0" applyPatternFormats="0" applyAlignmentFormats="0" applyWidthHeightFormats="1" dataCaption="Values" missingCaption="0" updatedVersion="8" minRefreshableVersion="3" useAutoFormatting="1" rowGrandTotals="0" colGrandTotals="0" itemPrintTitles="1" createdVersion="7" indent="0" outline="1" outlineData="1" multipleFieldFilters="0" chartFormat="30" rowHeaderCaption="Response">
  <location ref="C18:D23" firstHeaderRow="1" firstDataRow="1" firstDataCol="1"/>
  <pivotFields count="22">
    <pivotField dataField="1"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showAll="0" defaultSubtotal="0"/>
    <pivotField showAll="0" defaultSubtotal="0"/>
    <pivotField showAll="0" defaultSubtotal="0"/>
    <pivotField subtotalTop="0" showAll="0" defaultSubtotal="0"/>
    <pivotField subtotalTop="0" showAll="0" defaultSubtotal="0"/>
    <pivotField showAll="0" defaultSubtotal="0"/>
    <pivotField showAll="0" defaultSubtotal="0"/>
    <pivotField subtotalTop="0" showAll="0" defaultSubtotal="0"/>
    <pivotField showAll="0" defaultSubtotal="0"/>
    <pivotField showAll="0" defaultSubtotal="0"/>
    <pivotField subtotalTop="0" showAll="0" defaultSubtotal="0"/>
    <pivotField subtotalTop="0" showAll="0" defaultSubtotal="0"/>
    <pivotField showAll="0" defaultSubtotal="0"/>
    <pivotField subtotalTop="0" showAll="0" defaultSubtotal="0"/>
    <pivotField axis="axisRow" subtotalTop="0" sortType="descending" defaultSubtotal="0">
      <items count="5">
        <item x="0"/>
        <item x="1"/>
        <item x="2"/>
        <item x="3"/>
        <item x="4"/>
      </items>
    </pivotField>
    <pivotField subtotalTop="0" showAll="0" defaultSubtotal="0"/>
  </pivotFields>
  <rowFields count="1">
    <field x="20"/>
  </rowFields>
  <rowItems count="5">
    <i>
      <x/>
    </i>
    <i>
      <x v="1"/>
    </i>
    <i>
      <x v="2"/>
    </i>
    <i>
      <x v="3"/>
    </i>
    <i>
      <x v="4"/>
    </i>
  </rowItems>
  <colItems count="1">
    <i/>
  </colItems>
  <dataFields count="1">
    <dataField name="Percent of Total" fld="0" subtotal="count" showDataAs="percentOfTotal" baseField="0" baseItem="0" numFmtId="9"/>
  </dataFields>
  <formats count="6">
    <format dxfId="167">
      <pivotArea outline="0" collapsedLevelsAreSubtotals="1" fieldPosition="0"/>
    </format>
    <format dxfId="166">
      <pivotArea type="all" dataOnly="0" outline="0" fieldPosition="0"/>
    </format>
    <format dxfId="165">
      <pivotArea outline="0" collapsedLevelsAreSubtotals="1" fieldPosition="0"/>
    </format>
    <format dxfId="164">
      <pivotArea dataOnly="0" labelOnly="1" outline="0" axis="axisValues" fieldPosition="0"/>
    </format>
    <format dxfId="163">
      <pivotArea outline="0" collapsedLevelsAreSubtotals="1" fieldPosition="0"/>
    </format>
    <format dxfId="162">
      <pivotArea dataOnly="0" labelOnly="1" outline="0" axis="axisValues" fieldPosition="0"/>
    </format>
  </formats>
  <chartFormats count="20">
    <chartFormat chart="0" format="0" series="1">
      <pivotArea type="data" outline="0" fieldPosition="0">
        <references count="1">
          <reference field="4294967294" count="1" selected="0">
            <x v="0"/>
          </reference>
        </references>
      </pivotArea>
    </chartFormat>
    <chartFormat chart="1" format="6" series="1">
      <pivotArea type="data" outline="0" fieldPosition="0">
        <references count="1">
          <reference field="4294967294" count="1" selected="0">
            <x v="0"/>
          </reference>
        </references>
      </pivotArea>
    </chartFormat>
    <chartFormat chart="3" format="18" series="1">
      <pivotArea type="data" outline="0" fieldPosition="0">
        <references count="1">
          <reference field="4294967294" count="1" selected="0">
            <x v="0"/>
          </reference>
        </references>
      </pivotArea>
    </chartFormat>
    <chartFormat chart="5" format="30" series="1">
      <pivotArea type="data" outline="0" fieldPosition="0">
        <references count="1">
          <reference field="4294967294" count="1" selected="0">
            <x v="0"/>
          </reference>
        </references>
      </pivotArea>
    </chartFormat>
    <chartFormat chart="6" format="12" series="1">
      <pivotArea type="data" outline="0" fieldPosition="0">
        <references count="1">
          <reference field="4294967294" count="1" selected="0">
            <x v="0"/>
          </reference>
        </references>
      </pivotArea>
    </chartFormat>
    <chartFormat chart="7" format="24" series="1">
      <pivotArea type="data" outline="0" fieldPosition="0">
        <references count="1">
          <reference field="4294967294" count="1" selected="0">
            <x v="0"/>
          </reference>
        </references>
      </pivotArea>
    </chartFormat>
    <chartFormat chart="8" format="36" series="1">
      <pivotArea type="data" outline="0" fieldPosition="0">
        <references count="1">
          <reference field="4294967294" count="1" selected="0">
            <x v="0"/>
          </reference>
        </references>
      </pivotArea>
    </chartFormat>
    <chartFormat chart="10" format="48" series="1">
      <pivotArea type="data" outline="0" fieldPosition="0">
        <references count="1">
          <reference field="4294967294" count="1" selected="0">
            <x v="0"/>
          </reference>
        </references>
      </pivotArea>
    </chartFormat>
    <chartFormat chart="11" format="18" series="1">
      <pivotArea type="data" outline="0" fieldPosition="0">
        <references count="1">
          <reference field="4294967294" count="1" selected="0">
            <x v="0"/>
          </reference>
        </references>
      </pivotArea>
    </chartFormat>
    <chartFormat chart="12" format="30" series="1">
      <pivotArea type="data" outline="0" fieldPosition="0">
        <references count="1">
          <reference field="4294967294" count="1" selected="0">
            <x v="0"/>
          </reference>
        </references>
      </pivotArea>
    </chartFormat>
    <chartFormat chart="13" format="42" series="1">
      <pivotArea type="data" outline="0" fieldPosition="0">
        <references count="1">
          <reference field="4294967294" count="1" selected="0">
            <x v="0"/>
          </reference>
        </references>
      </pivotArea>
    </chartFormat>
    <chartFormat chart="15" format="24" series="1">
      <pivotArea type="data" outline="0" fieldPosition="0">
        <references count="1">
          <reference field="4294967294" count="1" selected="0">
            <x v="0"/>
          </reference>
        </references>
      </pivotArea>
    </chartFormat>
    <chartFormat chart="16" format="36" series="1">
      <pivotArea type="data" outline="0" fieldPosition="0">
        <references count="1">
          <reference field="4294967294" count="1" selected="0">
            <x v="0"/>
          </reference>
        </references>
      </pivotArea>
    </chartFormat>
    <chartFormat chart="17" format="48" series="1">
      <pivotArea type="data" outline="0" fieldPosition="0">
        <references count="1">
          <reference field="4294967294" count="1" selected="0">
            <x v="0"/>
          </reference>
        </references>
      </pivotArea>
    </chartFormat>
    <chartFormat chart="18" format="41" series="1">
      <pivotArea type="data" outline="0" fieldPosition="0">
        <references count="1">
          <reference field="4294967294" count="1" selected="0">
            <x v="0"/>
          </reference>
        </references>
      </pivotArea>
    </chartFormat>
    <chartFormat chart="18" format="42">
      <pivotArea type="data" outline="0" fieldPosition="0">
        <references count="2">
          <reference field="4294967294" count="1" selected="0">
            <x v="0"/>
          </reference>
          <reference field="20" count="1" selected="0">
            <x v="0"/>
          </reference>
        </references>
      </pivotArea>
    </chartFormat>
    <chartFormat chart="18" format="43">
      <pivotArea type="data" outline="0" fieldPosition="0">
        <references count="2">
          <reference field="4294967294" count="1" selected="0">
            <x v="0"/>
          </reference>
          <reference field="20" count="1" selected="0">
            <x v="1"/>
          </reference>
        </references>
      </pivotArea>
    </chartFormat>
    <chartFormat chart="18" format="44">
      <pivotArea type="data" outline="0" fieldPosition="0">
        <references count="2">
          <reference field="4294967294" count="1" selected="0">
            <x v="0"/>
          </reference>
          <reference field="20" count="1" selected="0">
            <x v="2"/>
          </reference>
        </references>
      </pivotArea>
    </chartFormat>
    <chartFormat chart="18" format="45">
      <pivotArea type="data" outline="0" fieldPosition="0">
        <references count="2">
          <reference field="4294967294" count="1" selected="0">
            <x v="0"/>
          </reference>
          <reference field="20" count="1" selected="0">
            <x v="3"/>
          </reference>
        </references>
      </pivotArea>
    </chartFormat>
    <chartFormat chart="18" format="46">
      <pivotArea type="data" outline="0" fieldPosition="0">
        <references count="2">
          <reference field="4294967294" count="1" selected="0">
            <x v="0"/>
          </reference>
          <reference field="20" count="1" selected="0">
            <x v="4"/>
          </reference>
        </references>
      </pivotArea>
    </chartFormat>
  </chartFormats>
  <pivotTableStyleInfo name="PivotStyleLight20"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0000000}" name="Table4" displayName="Table4" ref="B11:C17" totalsRowShown="0" headerRowDxfId="227" dataDxfId="225" headerRowBorderDxfId="226" tableBorderDxfId="224" totalsRowBorderDxfId="223">
  <autoFilter ref="B11:C17" xr:uid="{00000000-0009-0000-0100-000004000000}"/>
  <sortState xmlns:xlrd2="http://schemas.microsoft.com/office/spreadsheetml/2017/richdata2" ref="B12:C17">
    <sortCondition descending="1" ref="C11:C17"/>
  </sortState>
  <tableColumns count="2">
    <tableColumn id="1" xr3:uid="{00000000-0010-0000-0000-000001000000}" name="Morale Focus Area" dataDxfId="222"/>
    <tableColumn id="2" xr3:uid="{00000000-0010-0000-0000-000002000000}" name="Average of Total % of Disagree &amp; Strongly Disagree Per Question" dataDxfId="221" dataCellStyle="Percent"/>
  </tableColumns>
  <tableStyleInfo name="TableStyleLight18" showFirstColumn="0" showLastColumn="0" showRowStripes="0"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1000000}" name="Table3" displayName="Table3" ref="B22:D43" totalsRowShown="0" headerRowDxfId="220" dataDxfId="218" headerRowBorderDxfId="219" tableBorderDxfId="217" totalsRowBorderDxfId="216">
  <autoFilter ref="B22:D43" xr:uid="{00000000-0009-0000-0100-000003000000}"/>
  <sortState xmlns:xlrd2="http://schemas.microsoft.com/office/spreadsheetml/2017/richdata2" ref="B23:D43">
    <sortCondition descending="1" ref="C22:C43"/>
  </sortState>
  <tableColumns count="3">
    <tableColumn id="1" xr3:uid="{00000000-0010-0000-0100-000001000000}" name="Question" dataDxfId="215" totalsRowDxfId="214"/>
    <tableColumn id="2" xr3:uid="{00000000-0010-0000-0100-000002000000}" name="Sum of % of Disagree &amp; Strongly Disagree Responses per Question" dataDxfId="213" totalsRowDxfId="212"/>
    <tableColumn id="3" xr3:uid="{00000000-0010-0000-0100-000003000000}" name="Morale Focus Area" dataDxfId="211" totalsRowDxfId="210"/>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2000000}" name="Table5" displayName="Table5" ref="B48:D55" totalsRowShown="0" headerRowDxfId="209" dataDxfId="0" headerRowBorderDxfId="208" tableBorderDxfId="207" totalsRowBorderDxfId="206">
  <autoFilter ref="B48:D55" xr:uid="{00000000-0009-0000-0100-000005000000}"/>
  <tableColumns count="3">
    <tableColumn id="1" xr3:uid="{00000000-0010-0000-0200-000001000000}" name="Threat Area" dataDxfId="3"/>
    <tableColumn id="3" xr3:uid="{00000000-0010-0000-0200-000003000000}" name="Average - Response" dataDxfId="2"/>
    <tableColumn id="2" xr3:uid="{00000000-0010-0000-0200-000002000000}" name="Average - Numerical" dataDxfId="1"/>
  </tableColumns>
  <tableStyleInfo name="TableStyleLight18" showFirstColumn="0" showLastColumn="0" showRowStripes="0"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A24550E2-BBC9-41FC-843E-5F555BD3D50E}" name="Table17" displayName="Table17" ref="A2:V202" totalsRowShown="0" headerRowDxfId="51" dataDxfId="50">
  <autoFilter ref="A2:V202" xr:uid="{00000000-0009-0000-0100-000001000000}"/>
  <tableColumns count="22">
    <tableColumn id="1" xr3:uid="{E4C34DAB-D473-4563-8E5A-1313AFCCE276}" name="Respondent" dataDxfId="49"/>
    <tableColumn id="4" xr3:uid="{071F12EC-887C-439C-B2AD-926DE586BC22}" name="Overall, I am satisfied with my experience at school." dataDxfId="48">
      <calculatedColumnFormula>VLOOKUP(Table1[[#This Row],[Overall, I am satisfied with my experience at school.]],Key!$A$10:$B$15,2,FALSE)</calculatedColumnFormula>
    </tableColumn>
    <tableColumn id="28" xr3:uid="{C2BBE8D1-0F91-46B4-9B1D-BB50717A3714}" name="School leadership has communicated clear actions they will take in response to previous faculty survey results." dataDxfId="47">
      <calculatedColumnFormula>VLOOKUP(Table1[[#This Row],[School leadership has communicated clear actions they will take in response to previous faculty survey results.]],Key!$A$10:$B$15,2,FALSE)</calculatedColumnFormula>
    </tableColumn>
    <tableColumn id="5" xr3:uid="{0CD1333F-1C73-4181-983E-119A3584FBF5}" name="I feel safe and welcome at school." dataDxfId="46">
      <calculatedColumnFormula>VLOOKUP(Table1[[#This Row],[I feel safe and welcome at school.]],Key!$A$10:$B$15,2,FALSE)</calculatedColumnFormula>
    </tableColumn>
    <tableColumn id="6" xr3:uid="{BEE4C3BC-AA3F-419C-9A8D-FDEB533808C2}" name="The benefits provided by my school meet my needs. " dataDxfId="45">
      <calculatedColumnFormula>VLOOKUP(Table1[[#This Row],[The benefits provided by my school meet my needs. ]],Key!$A$10:$B$15,2,FALSE)</calculatedColumnFormula>
    </tableColumn>
    <tableColumn id="7" xr3:uid="{9AC4D251-DF0A-440E-BF49-6E2E15F378F2}" name="Someone seems to care about me at school. " dataDxfId="44">
      <calculatedColumnFormula>VLOOKUP(Table1[[#This Row],[Someone seems to care about me at school. ]],Key!$A$10:$B$15,2,FALSE)</calculatedColumnFormula>
    </tableColumn>
    <tableColumn id="8" xr3:uid="{EDD51D53-AEB2-45E4-9132-BC1C4A37C245}" name="I have the materials and resources needed to do my job well. " dataDxfId="43">
      <calculatedColumnFormula>VLOOKUP(Table1[[#This Row],[I have the materials and resources needed to do my job well. ]],Key!$A$10:$B$15,2,FALSE)</calculatedColumnFormula>
    </tableColumn>
    <tableColumn id="9" xr3:uid="{968175D3-D31A-4628-9C16-7A6F51D7F8D2}" name="Most days, I have a manageable workload." dataDxfId="42">
      <calculatedColumnFormula>VLOOKUP(Table1[[#This Row],[Most days, I have a manageable workload.]],Key!$A$10:$B$15,2,FALSE)</calculatedColumnFormula>
    </tableColumn>
    <tableColumn id="10" xr3:uid="{51433056-6CAA-433B-AACA-693BB7C58835}" name="I have the training and skills I need to do my best at work." dataDxfId="41">
      <calculatedColumnFormula>VLOOKUP(Table1[[#This Row],[I have the training and skills I need to do my best at work.]],Key!$A$10:$B$15,2,FALSE)</calculatedColumnFormula>
    </tableColumn>
    <tableColumn id="11" xr3:uid="{579D66F9-C433-4E2C-BDDF-B5BF260D7CC5}" name="I understand how my daily work contributes to my school’s mission. " dataDxfId="40">
      <calculatedColumnFormula>VLOOKUP(Table1[[#This Row],[I understand how my daily work contributes to my school’s mission. ]],Key!$A$10:$B$15,2,FALSE)</calculatedColumnFormula>
    </tableColumn>
    <tableColumn id="12" xr3:uid="{021E2C50-AB41-4A95-BD0B-F0C5F2542897}" name="My school's mission and values are reflected in the actions of school leaders." dataDxfId="39">
      <calculatedColumnFormula>VLOOKUP(Table1[[#This Row],[My school''s mission and values are reflected in the actions of school leaders.]],Key!$A$10:$B$15,2,FALSE)</calculatedColumnFormula>
    </tableColumn>
    <tableColumn id="15" xr3:uid="{DE279F24-06FE-4385-9606-2444A7B1D227}" name="I am treated fairly by school leaders." dataDxfId="38">
      <calculatedColumnFormula>VLOOKUP(Table1[[#This Row],[I am treated fairly by school leaders.]],Key!$A$10:$B$15,2,FALSE)</calculatedColumnFormula>
    </tableColumn>
    <tableColumn id="30" xr3:uid="{CF158BD4-9FCA-418D-A202-66B5137E29AD}" name="I am treated fairly by my colleagues." dataDxfId="37">
      <calculatedColumnFormula>VLOOKUP(Table1[[#This Row],[I am treated fairly by my colleagues.]],Key!$A$10:$B$15,2,FALSE)</calculatedColumnFormula>
    </tableColumn>
    <tableColumn id="17" xr3:uid="{709C06D6-06F6-452B-93D3-9BE3751F1EA6}" name="I have ownership and control over my teaching practice and my classroom." dataDxfId="36">
      <calculatedColumnFormula>VLOOKUP(Table1[[#This Row],[I have ownership and control over my teaching practice and my classroom.]],Key!$A$10:$B$15,2,FALSE)</calculatedColumnFormula>
    </tableColumn>
    <tableColumn id="18" xr3:uid="{2CCC9FB6-3A39-4D4E-A791-18E0D9F2221A}" name="My opinions are heard and valued by school leaders." dataDxfId="35">
      <calculatedColumnFormula>VLOOKUP(Table1[[#This Row],[My opinions are heard and valued by school leaders.]],Key!$A$10:$B$15,2,FALSE)</calculatedColumnFormula>
    </tableColumn>
    <tableColumn id="20" xr3:uid="{6F1E872E-9C17-40C7-8FE6-304A78B73E06}" name="In my current role, I get to do what I do best every day." dataDxfId="34">
      <calculatedColumnFormula>VLOOKUP(Table1[[#This Row],[In my current role, I get to do what I do best every day.]],Key!$A$10:$B$15,2,FALSE)</calculatedColumnFormula>
    </tableColumn>
    <tableColumn id="21" xr3:uid="{E9EF575F-0586-454C-8AD2-99A16051E56B}" name="Faculty are recognized for excellent work by school leaders." dataDxfId="33">
      <calculatedColumnFormula>VLOOKUP(Table1[[#This Row],[Faculty are recognized for excellent work by school leaders.]],Key!$A$10:$B$15,2,FALSE)</calculatedColumnFormula>
    </tableColumn>
    <tableColumn id="23" xr3:uid="{27A4EE5A-4771-4F5A-9F3C-CB44084B41E1}" name="I feel valued for my work as a faculty member." dataDxfId="32">
      <calculatedColumnFormula>VLOOKUP(Table1[[#This Row],[I feel valued for my work as a faculty member.]],Key!$A$10:$B$15,2,FALSE)</calculatedColumnFormula>
    </tableColumn>
    <tableColumn id="24" xr3:uid="{79CF9925-17EC-44FE-AB7F-95D6E0699BFF}" name="In the past week, I’ve received recognition for doing my job well." dataDxfId="31">
      <calculatedColumnFormula>VLOOKUP(Table1[[#This Row],[In the past week, I’ve received recognition for doing my job well.]],Key!$A$10:$B$15,2,FALSE)</calculatedColumnFormula>
    </tableColumn>
    <tableColumn id="25" xr3:uid="{3AA8E72F-968B-4056-951C-27265BD22DFC}" name="In the past year, my school has provided opportunities for me to learn and grow as a faculty member. " dataDxfId="30">
      <calculatedColumnFormula>VLOOKUP(Table1[[#This Row],[In the past year, my school has provided opportunities for me to learn and grow as a faculty member. ]],Key!$A$10:$B$15,2,FALSE)</calculatedColumnFormula>
    </tableColumn>
    <tableColumn id="26" xr3:uid="{96701192-DAE3-45A1-A877-79F95ABE5A73}" name="My division director (or other direct supervisor) supports my career aspirations and goals" dataDxfId="29">
      <calculatedColumnFormula>VLOOKUP(Table1[[#This Row],[My division director (or other direct supervisor) supports my career aspirations and goals]],Key!$A$10:$B$15,2,FALSE)</calculatedColumnFormula>
    </tableColumn>
    <tableColumn id="27" xr3:uid="{27A21716-DD4C-45F8-935E-8E8D8F75085D}" name="I see a path for professional advancement at my school." dataDxfId="28">
      <calculatedColumnFormula>VLOOKUP(Table1[[#This Row],[I see a path for professional advancement at my school.]],Key!$A$10:$B$15,2,FALSE)</calculatedColumnFormula>
    </tableColumn>
  </tableColumns>
  <tableStyleInfo name="TableStyleLight6"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4000000}" name="Table1" displayName="Table1" ref="A2:V202" totalsRowShown="0" headerRowDxfId="27" dataDxfId="26">
  <autoFilter ref="A2:V202" xr:uid="{00000000-0009-0000-0100-000001000000}"/>
  <tableColumns count="22">
    <tableColumn id="1" xr3:uid="{00000000-0010-0000-0400-000001000000}" name="Respondent" dataDxfId="25"/>
    <tableColumn id="4" xr3:uid="{00000000-0010-0000-0400-000004000000}" name="Overall, I am satisfied with my experience at school." dataDxfId="24"/>
    <tableColumn id="28" xr3:uid="{00000000-0010-0000-0400-00001C000000}" name="School leadership has communicated clear actions they will take in response to previous faculty survey results." dataDxfId="23"/>
    <tableColumn id="5" xr3:uid="{00000000-0010-0000-0400-000005000000}" name="I feel safe and welcome at school." dataDxfId="22"/>
    <tableColumn id="6" xr3:uid="{00000000-0010-0000-0400-000006000000}" name="The benefits provided by my school meet my needs. " dataDxfId="21"/>
    <tableColumn id="7" xr3:uid="{00000000-0010-0000-0400-000007000000}" name="Someone seems to care about me at school. " dataDxfId="20"/>
    <tableColumn id="8" xr3:uid="{00000000-0010-0000-0400-000008000000}" name="I have the materials and resources needed to do my job well. " dataDxfId="19"/>
    <tableColumn id="9" xr3:uid="{00000000-0010-0000-0400-000009000000}" name="Most days, I have a manageable workload." dataDxfId="18"/>
    <tableColumn id="10" xr3:uid="{00000000-0010-0000-0400-00000A000000}" name="I have the training and skills I need to do my best at work." dataDxfId="17"/>
    <tableColumn id="11" xr3:uid="{00000000-0010-0000-0400-00000B000000}" name="I understand how my daily work contributes to my school’s mission. " dataDxfId="16"/>
    <tableColumn id="12" xr3:uid="{00000000-0010-0000-0400-00000C000000}" name="My school's mission and values are reflected in the actions of school leaders." dataDxfId="15"/>
    <tableColumn id="15" xr3:uid="{00000000-0010-0000-0400-00000F000000}" name="I am treated fairly by school leaders." dataDxfId="14"/>
    <tableColumn id="30" xr3:uid="{CAAFBA5D-735D-4A93-BE52-C789257BF15F}" name="I am treated fairly by my colleagues." dataDxfId="13"/>
    <tableColumn id="17" xr3:uid="{00000000-0010-0000-0400-000011000000}" name="I have ownership and control over my teaching practice and my classroom." dataDxfId="12"/>
    <tableColumn id="18" xr3:uid="{00000000-0010-0000-0400-000012000000}" name="My opinions are heard and valued by school leaders." dataDxfId="11"/>
    <tableColumn id="20" xr3:uid="{00000000-0010-0000-0400-000014000000}" name="In my current role, I get to do what I do best every day." dataDxfId="10"/>
    <tableColumn id="21" xr3:uid="{00000000-0010-0000-0400-000015000000}" name="Faculty are recognized for excellent work by school leaders." dataDxfId="9"/>
    <tableColumn id="23" xr3:uid="{00000000-0010-0000-0400-000017000000}" name="I feel valued for my work as a faculty member." dataDxfId="8"/>
    <tableColumn id="24" xr3:uid="{00000000-0010-0000-0400-000018000000}" name="In the past week, I’ve received recognition for doing my job well." dataDxfId="7"/>
    <tableColumn id="25" xr3:uid="{00000000-0010-0000-0400-000019000000}" name="In the past year, my school has provided opportunities for me to learn and grow as a faculty member. " dataDxfId="6"/>
    <tableColumn id="26" xr3:uid="{00000000-0010-0000-0400-00001A000000}" name="My division director (or other direct supervisor) supports my career aspirations and goals" dataDxfId="5"/>
    <tableColumn id="27" xr3:uid="{00000000-0010-0000-0400-00001B000000}" name="I see a path for professional advancement at my school." dataDxfId="4"/>
  </tableColumns>
  <tableStyleInfo name="TableStyleLight6" showFirstColumn="0" showLastColumn="0" showRowStripes="1" showColumnStripes="0"/>
</table>
</file>

<file path=xl/theme/theme1.xml><?xml version="1.0" encoding="utf-8"?>
<a:theme xmlns:a="http://schemas.openxmlformats.org/drawingml/2006/main" name="EAB Theme">
  <a:themeElements>
    <a:clrScheme name="EAB Theme Colors 2020">
      <a:dk1>
        <a:srgbClr val="333E48"/>
      </a:dk1>
      <a:lt1>
        <a:srgbClr val="FFFFFF"/>
      </a:lt1>
      <a:dk2>
        <a:srgbClr val="ED8B00"/>
      </a:dk2>
      <a:lt2>
        <a:srgbClr val="D6D8DA"/>
      </a:lt2>
      <a:accent1>
        <a:srgbClr val="C4C7CA"/>
      </a:accent1>
      <a:accent2>
        <a:srgbClr val="7FCFCF"/>
      </a:accent2>
      <a:accent3>
        <a:srgbClr val="004B87"/>
      </a:accent3>
      <a:accent4>
        <a:srgbClr val="0072CE"/>
      </a:accent4>
      <a:accent5>
        <a:srgbClr val="00355F"/>
      </a:accent5>
      <a:accent6>
        <a:srgbClr val="00B1B0"/>
      </a:accent6>
      <a:hlink>
        <a:srgbClr val="0072CE"/>
      </a:hlink>
      <a:folHlink>
        <a:srgbClr val="0072CE"/>
      </a:folHlink>
    </a:clrScheme>
    <a:fontScheme name="EAB Font Theme">
      <a:majorFont>
        <a:latin typeface="Rockwell"/>
        <a:ea typeface=""/>
        <a:cs typeface=""/>
      </a:majorFont>
      <a:minorFont>
        <a:latin typeface="Verdana"/>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gray">
        <a:solidFill>
          <a:schemeClr val="accent3"/>
        </a:solidFill>
        <a:ln w="12700">
          <a:solidFill>
            <a:schemeClr val="accent3"/>
          </a:solidFill>
          <a:miter lim="800000"/>
        </a:ln>
      </a:spPr>
      <a:bodyPr rot="0" spcFirstLastPara="0" vert="horz" wrap="square" lIns="91440" tIns="45720" rIns="91440" bIns="45720" numCol="1" spcCol="0" rtlCol="0" fromWordArt="0" anchor="t" anchorCtr="0" forceAA="0" compatLnSpc="1">
        <a:prstTxWarp prst="textNoShape">
          <a:avLst/>
        </a:prstTxWarp>
        <a:noAutofit/>
      </a:bodyPr>
      <a:lstStyle>
        <a:defPPr algn="ctr">
          <a:spcBef>
            <a:spcPts val="500"/>
          </a:spcBef>
          <a:defRPr sz="1000" dirty="0" err="1" smtClean="0">
            <a:solidFill>
              <a:schemeClr val="bg1"/>
            </a:solidFill>
          </a:defRPr>
        </a:defPPr>
      </a:lstStyle>
      <a:style>
        <a:lnRef idx="2">
          <a:schemeClr val="accent1">
            <a:shade val="50000"/>
          </a:schemeClr>
        </a:lnRef>
        <a:fillRef idx="1">
          <a:schemeClr val="accent1"/>
        </a:fillRef>
        <a:effectRef idx="0">
          <a:schemeClr val="accent1"/>
        </a:effectRef>
        <a:fontRef idx="minor">
          <a:schemeClr val="lt1"/>
        </a:fontRef>
      </a:style>
    </a:spDef>
    <a:lnDef>
      <a:spPr bwMode="gray">
        <a:ln w="12700">
          <a:solidFill>
            <a:schemeClr val="accent3"/>
          </a:solidFill>
          <a:miter lim="800000"/>
          <a:headEnd type="none"/>
          <a:tailEnd type="none"/>
        </a:ln>
      </a:spPr>
      <a:bodyPr/>
      <a:lstStyle/>
      <a:style>
        <a:lnRef idx="1">
          <a:schemeClr val="accent1"/>
        </a:lnRef>
        <a:fillRef idx="0">
          <a:schemeClr val="accent1"/>
        </a:fillRef>
        <a:effectRef idx="0">
          <a:schemeClr val="accent1"/>
        </a:effectRef>
        <a:fontRef idx="minor">
          <a:schemeClr val="tx1"/>
        </a:fontRef>
      </a:style>
    </a:lnDef>
    <a:txDef>
      <a:spPr bwMode="gray">
        <a:noFill/>
      </a:spPr>
      <a:bodyPr wrap="square" lIns="0" tIns="0" rIns="0" bIns="0" rtlCol="0">
        <a:spAutoFit/>
      </a:bodyPr>
      <a:lstStyle>
        <a:defPPr>
          <a:spcBef>
            <a:spcPts val="500"/>
          </a:spcBef>
          <a:defRPr sz="900" dirty="0" smtClean="0"/>
        </a:defPPr>
      </a:lstStyle>
    </a:txDef>
  </a:objectDefaults>
  <a:extraClrSchemeLst/>
  <a:custClrLst>
    <a:custClr name="Dark Background">
      <a:srgbClr val="003D70"/>
    </a:custClr>
    <a:custClr name="Red">
      <a:srgbClr val="CF102D"/>
    </a:custClr>
    <a:custClr name="Yellow">
      <a:srgbClr val="F6D900"/>
    </a:custClr>
    <a:custClr name="Green">
      <a:srgbClr val="7FCB3B"/>
    </a:custClr>
    <a:custClr name="Purple">
      <a:srgbClr val="8B4BB3"/>
    </a:custClr>
    <a:custClr name="Light Blue">
      <a:srgbClr val="23B1F1"/>
    </a:custClr>
    <a:custClr name="Teal">
      <a:srgbClr val="35BDCB"/>
    </a:custClr>
    <a:custClr name="Not Used">
      <a:srgbClr val="FFFFFF"/>
    </a:custClr>
    <a:custClr name="Not Used">
      <a:srgbClr val="FFFFFF"/>
    </a:custClr>
    <a:custClr name="Not Used">
      <a:srgbClr val="FFFFFF"/>
    </a:custClr>
    <a:custClr name="Not Used">
      <a:srgbClr val="FFFFFF"/>
    </a:custClr>
    <a:custClr name="Red Tint">
      <a:srgbClr val="F47A74"/>
    </a:custClr>
    <a:custClr name="Yellow Tint">
      <a:srgbClr val="FFEE6D"/>
    </a:custClr>
    <a:custClr name="Green Tint">
      <a:srgbClr val="B0DF85"/>
    </a:custClr>
    <a:custClr name="Purple Tint">
      <a:srgbClr val="BD98D4"/>
    </a:custClr>
    <a:custClr name="Light Blue Tint">
      <a:srgbClr val="92D8F8"/>
    </a:custClr>
    <a:custClr name="Teal Tint">
      <a:srgbClr val="91DBE3"/>
    </a:custClr>
    <a:custClr name="Not Used">
      <a:srgbClr val="FFFFFF"/>
    </a:custClr>
    <a:custClr name="Not Used">
      <a:srgbClr val="FFFFFF"/>
    </a:custClr>
    <a:custClr name="Not Used">
      <a:srgbClr val="FFFFFF"/>
    </a:custClr>
  </a:custClrLst>
  <a:extLst>
    <a:ext uri="{05A4C25C-085E-4340-85A3-A5531E510DB2}">
      <thm15:themeFamily xmlns:thm15="http://schemas.microsoft.com/office/thememl/2012/main" name="EAB Theme" id="{1C12E30C-90BA-4157-A35B-C49ABFDBE824}" vid="{84FA26CE-DDE8-4193-B78E-AD4E277FC3CE}"/>
    </a:ext>
  </a:extLst>
</a:theme>
</file>

<file path=xl/theme/themeOverride1.xml><?xml version="1.0" encoding="utf-8"?>
<a:themeOverride xmlns:a="http://schemas.openxmlformats.org/drawingml/2006/main">
  <a:clrScheme name="EAB Theme Colors 2020">
    <a:dk1>
      <a:srgbClr val="333E48"/>
    </a:dk1>
    <a:lt1>
      <a:srgbClr val="FFFFFF"/>
    </a:lt1>
    <a:dk2>
      <a:srgbClr val="ED8B00"/>
    </a:dk2>
    <a:lt2>
      <a:srgbClr val="D6D8DA"/>
    </a:lt2>
    <a:accent1>
      <a:srgbClr val="C4C7CA"/>
    </a:accent1>
    <a:accent2>
      <a:srgbClr val="7FCFCF"/>
    </a:accent2>
    <a:accent3>
      <a:srgbClr val="004B87"/>
    </a:accent3>
    <a:accent4>
      <a:srgbClr val="0072CE"/>
    </a:accent4>
    <a:accent5>
      <a:srgbClr val="00355F"/>
    </a:accent5>
    <a:accent6>
      <a:srgbClr val="00B1B0"/>
    </a:accent6>
    <a:hlink>
      <a:srgbClr val="0072CE"/>
    </a:hlink>
    <a:folHlink>
      <a:srgbClr val="0072CE"/>
    </a:folHlink>
  </a:clrScheme>
  <a:fontScheme name="EAB Font Theme">
    <a:majorFont>
      <a:latin typeface="Rockwell"/>
      <a:ea typeface=""/>
      <a:cs typeface=""/>
    </a:majorFont>
    <a:minorFont>
      <a:latin typeface="Verdana"/>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EAB Theme Colors 2020">
    <a:dk1>
      <a:srgbClr val="333E48"/>
    </a:dk1>
    <a:lt1>
      <a:srgbClr val="FFFFFF"/>
    </a:lt1>
    <a:dk2>
      <a:srgbClr val="ED8B00"/>
    </a:dk2>
    <a:lt2>
      <a:srgbClr val="D6D8DA"/>
    </a:lt2>
    <a:accent1>
      <a:srgbClr val="C4C7CA"/>
    </a:accent1>
    <a:accent2>
      <a:srgbClr val="7FCFCF"/>
    </a:accent2>
    <a:accent3>
      <a:srgbClr val="004B87"/>
    </a:accent3>
    <a:accent4>
      <a:srgbClr val="0072CE"/>
    </a:accent4>
    <a:accent5>
      <a:srgbClr val="00355F"/>
    </a:accent5>
    <a:accent6>
      <a:srgbClr val="00B1B0"/>
    </a:accent6>
    <a:hlink>
      <a:srgbClr val="0072CE"/>
    </a:hlink>
    <a:folHlink>
      <a:srgbClr val="0072CE"/>
    </a:folHlink>
  </a:clrScheme>
  <a:fontScheme name="EAB Font Theme">
    <a:majorFont>
      <a:latin typeface="Rockwell"/>
      <a:ea typeface=""/>
      <a:cs typeface=""/>
    </a:majorFont>
    <a:minorFont>
      <a:latin typeface="Verdana"/>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EAB Theme Colors 2020">
    <a:dk1>
      <a:srgbClr val="333E48"/>
    </a:dk1>
    <a:lt1>
      <a:srgbClr val="FFFFFF"/>
    </a:lt1>
    <a:dk2>
      <a:srgbClr val="ED8B00"/>
    </a:dk2>
    <a:lt2>
      <a:srgbClr val="D6D8DA"/>
    </a:lt2>
    <a:accent1>
      <a:srgbClr val="C4C7CA"/>
    </a:accent1>
    <a:accent2>
      <a:srgbClr val="7FCFCF"/>
    </a:accent2>
    <a:accent3>
      <a:srgbClr val="004B87"/>
    </a:accent3>
    <a:accent4>
      <a:srgbClr val="0072CE"/>
    </a:accent4>
    <a:accent5>
      <a:srgbClr val="00355F"/>
    </a:accent5>
    <a:accent6>
      <a:srgbClr val="00B1B0"/>
    </a:accent6>
    <a:hlink>
      <a:srgbClr val="0072CE"/>
    </a:hlink>
    <a:folHlink>
      <a:srgbClr val="0072CE"/>
    </a:folHlink>
  </a:clrScheme>
  <a:fontScheme name="EAB Font Theme">
    <a:majorFont>
      <a:latin typeface="Rockwell"/>
      <a:ea typeface=""/>
      <a:cs typeface=""/>
    </a:majorFont>
    <a:minorFont>
      <a:latin typeface="Verdana"/>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EAB Theme Colors 2020">
    <a:dk1>
      <a:srgbClr val="333E48"/>
    </a:dk1>
    <a:lt1>
      <a:srgbClr val="FFFFFF"/>
    </a:lt1>
    <a:dk2>
      <a:srgbClr val="ED8B00"/>
    </a:dk2>
    <a:lt2>
      <a:srgbClr val="D6D8DA"/>
    </a:lt2>
    <a:accent1>
      <a:srgbClr val="C4C7CA"/>
    </a:accent1>
    <a:accent2>
      <a:srgbClr val="7FCFCF"/>
    </a:accent2>
    <a:accent3>
      <a:srgbClr val="004B87"/>
    </a:accent3>
    <a:accent4>
      <a:srgbClr val="0072CE"/>
    </a:accent4>
    <a:accent5>
      <a:srgbClr val="00355F"/>
    </a:accent5>
    <a:accent6>
      <a:srgbClr val="00B1B0"/>
    </a:accent6>
    <a:hlink>
      <a:srgbClr val="0072CE"/>
    </a:hlink>
    <a:folHlink>
      <a:srgbClr val="0072CE"/>
    </a:folHlink>
  </a:clrScheme>
  <a:fontScheme name="EAB Font Theme">
    <a:majorFont>
      <a:latin typeface="Rockwell"/>
      <a:ea typeface=""/>
      <a:cs typeface=""/>
    </a:majorFont>
    <a:minorFont>
      <a:latin typeface="Verdana"/>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EAB Theme Colors 2020">
    <a:dk1>
      <a:srgbClr val="333E48"/>
    </a:dk1>
    <a:lt1>
      <a:srgbClr val="FFFFFF"/>
    </a:lt1>
    <a:dk2>
      <a:srgbClr val="ED8B00"/>
    </a:dk2>
    <a:lt2>
      <a:srgbClr val="D6D8DA"/>
    </a:lt2>
    <a:accent1>
      <a:srgbClr val="C4C7CA"/>
    </a:accent1>
    <a:accent2>
      <a:srgbClr val="7FCFCF"/>
    </a:accent2>
    <a:accent3>
      <a:srgbClr val="004B87"/>
    </a:accent3>
    <a:accent4>
      <a:srgbClr val="0072CE"/>
    </a:accent4>
    <a:accent5>
      <a:srgbClr val="00355F"/>
    </a:accent5>
    <a:accent6>
      <a:srgbClr val="00B1B0"/>
    </a:accent6>
    <a:hlink>
      <a:srgbClr val="0072CE"/>
    </a:hlink>
    <a:folHlink>
      <a:srgbClr val="0072CE"/>
    </a:folHlink>
  </a:clrScheme>
  <a:fontScheme name="EAB Font Theme">
    <a:majorFont>
      <a:latin typeface="Rockwell"/>
      <a:ea typeface=""/>
      <a:cs typeface=""/>
    </a:majorFont>
    <a:minorFont>
      <a:latin typeface="Verdana"/>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EAB Theme Colors 2020">
    <a:dk1>
      <a:srgbClr val="333E48"/>
    </a:dk1>
    <a:lt1>
      <a:srgbClr val="FFFFFF"/>
    </a:lt1>
    <a:dk2>
      <a:srgbClr val="ED8B00"/>
    </a:dk2>
    <a:lt2>
      <a:srgbClr val="D6D8DA"/>
    </a:lt2>
    <a:accent1>
      <a:srgbClr val="C4C7CA"/>
    </a:accent1>
    <a:accent2>
      <a:srgbClr val="7FCFCF"/>
    </a:accent2>
    <a:accent3>
      <a:srgbClr val="004B87"/>
    </a:accent3>
    <a:accent4>
      <a:srgbClr val="0072CE"/>
    </a:accent4>
    <a:accent5>
      <a:srgbClr val="00355F"/>
    </a:accent5>
    <a:accent6>
      <a:srgbClr val="00B1B0"/>
    </a:accent6>
    <a:hlink>
      <a:srgbClr val="0072CE"/>
    </a:hlink>
    <a:folHlink>
      <a:srgbClr val="0072CE"/>
    </a:folHlink>
  </a:clrScheme>
  <a:fontScheme name="EAB Font Theme">
    <a:majorFont>
      <a:latin typeface="Rockwell"/>
      <a:ea typeface=""/>
      <a:cs typeface=""/>
    </a:majorFont>
    <a:minorFont>
      <a:latin typeface="Verdana"/>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EAB Theme Colors 2020">
    <a:dk1>
      <a:srgbClr val="333E48"/>
    </a:dk1>
    <a:lt1>
      <a:srgbClr val="FFFFFF"/>
    </a:lt1>
    <a:dk2>
      <a:srgbClr val="ED8B00"/>
    </a:dk2>
    <a:lt2>
      <a:srgbClr val="D6D8DA"/>
    </a:lt2>
    <a:accent1>
      <a:srgbClr val="C4C7CA"/>
    </a:accent1>
    <a:accent2>
      <a:srgbClr val="7FCFCF"/>
    </a:accent2>
    <a:accent3>
      <a:srgbClr val="004B87"/>
    </a:accent3>
    <a:accent4>
      <a:srgbClr val="0072CE"/>
    </a:accent4>
    <a:accent5>
      <a:srgbClr val="00355F"/>
    </a:accent5>
    <a:accent6>
      <a:srgbClr val="00B1B0"/>
    </a:accent6>
    <a:hlink>
      <a:srgbClr val="0072CE"/>
    </a:hlink>
    <a:folHlink>
      <a:srgbClr val="0072CE"/>
    </a:folHlink>
  </a:clrScheme>
  <a:fontScheme name="EAB Font Theme">
    <a:majorFont>
      <a:latin typeface="Rockwell"/>
      <a:ea typeface=""/>
      <a:cs typeface=""/>
    </a:majorFont>
    <a:minorFont>
      <a:latin typeface="Verdana"/>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EAB Theme Colors 2020">
    <a:dk1>
      <a:srgbClr val="333E48"/>
    </a:dk1>
    <a:lt1>
      <a:srgbClr val="FFFFFF"/>
    </a:lt1>
    <a:dk2>
      <a:srgbClr val="ED8B00"/>
    </a:dk2>
    <a:lt2>
      <a:srgbClr val="D6D8DA"/>
    </a:lt2>
    <a:accent1>
      <a:srgbClr val="C4C7CA"/>
    </a:accent1>
    <a:accent2>
      <a:srgbClr val="7FCFCF"/>
    </a:accent2>
    <a:accent3>
      <a:srgbClr val="004B87"/>
    </a:accent3>
    <a:accent4>
      <a:srgbClr val="0072CE"/>
    </a:accent4>
    <a:accent5>
      <a:srgbClr val="00355F"/>
    </a:accent5>
    <a:accent6>
      <a:srgbClr val="00B1B0"/>
    </a:accent6>
    <a:hlink>
      <a:srgbClr val="0072CE"/>
    </a:hlink>
    <a:folHlink>
      <a:srgbClr val="0072CE"/>
    </a:folHlink>
  </a:clrScheme>
  <a:fontScheme name="EAB Font Theme">
    <a:majorFont>
      <a:latin typeface="Rockwell"/>
      <a:ea typeface=""/>
      <a:cs typeface=""/>
    </a:majorFont>
    <a:minorFont>
      <a:latin typeface="Verdana"/>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7.xml><?xml version="1.0" encoding="utf-8"?>
<a:themeOverride xmlns:a="http://schemas.openxmlformats.org/drawingml/2006/main">
  <a:clrScheme name="EAB Theme Colors 2020">
    <a:dk1>
      <a:srgbClr val="333E48"/>
    </a:dk1>
    <a:lt1>
      <a:srgbClr val="FFFFFF"/>
    </a:lt1>
    <a:dk2>
      <a:srgbClr val="ED8B00"/>
    </a:dk2>
    <a:lt2>
      <a:srgbClr val="D6D8DA"/>
    </a:lt2>
    <a:accent1>
      <a:srgbClr val="C4C7CA"/>
    </a:accent1>
    <a:accent2>
      <a:srgbClr val="7FCFCF"/>
    </a:accent2>
    <a:accent3>
      <a:srgbClr val="004B87"/>
    </a:accent3>
    <a:accent4>
      <a:srgbClr val="0072CE"/>
    </a:accent4>
    <a:accent5>
      <a:srgbClr val="00355F"/>
    </a:accent5>
    <a:accent6>
      <a:srgbClr val="00B1B0"/>
    </a:accent6>
    <a:hlink>
      <a:srgbClr val="0072CE"/>
    </a:hlink>
    <a:folHlink>
      <a:srgbClr val="0072CE"/>
    </a:folHlink>
  </a:clrScheme>
  <a:fontScheme name="EAB Font Theme">
    <a:majorFont>
      <a:latin typeface="Rockwell"/>
      <a:ea typeface=""/>
      <a:cs typeface=""/>
    </a:majorFont>
    <a:minorFont>
      <a:latin typeface="Verdana"/>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8.xml><?xml version="1.0" encoding="utf-8"?>
<a:themeOverride xmlns:a="http://schemas.openxmlformats.org/drawingml/2006/main">
  <a:clrScheme name="EAB Theme Colors 2020">
    <a:dk1>
      <a:srgbClr val="333E48"/>
    </a:dk1>
    <a:lt1>
      <a:srgbClr val="FFFFFF"/>
    </a:lt1>
    <a:dk2>
      <a:srgbClr val="ED8B00"/>
    </a:dk2>
    <a:lt2>
      <a:srgbClr val="D6D8DA"/>
    </a:lt2>
    <a:accent1>
      <a:srgbClr val="C4C7CA"/>
    </a:accent1>
    <a:accent2>
      <a:srgbClr val="7FCFCF"/>
    </a:accent2>
    <a:accent3>
      <a:srgbClr val="004B87"/>
    </a:accent3>
    <a:accent4>
      <a:srgbClr val="0072CE"/>
    </a:accent4>
    <a:accent5>
      <a:srgbClr val="00355F"/>
    </a:accent5>
    <a:accent6>
      <a:srgbClr val="00B1B0"/>
    </a:accent6>
    <a:hlink>
      <a:srgbClr val="0072CE"/>
    </a:hlink>
    <a:folHlink>
      <a:srgbClr val="0072CE"/>
    </a:folHlink>
  </a:clrScheme>
  <a:fontScheme name="EAB Font Theme">
    <a:majorFont>
      <a:latin typeface="Rockwell"/>
      <a:ea typeface=""/>
      <a:cs typeface=""/>
    </a:majorFont>
    <a:minorFont>
      <a:latin typeface="Verdana"/>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9.xml><?xml version="1.0" encoding="utf-8"?>
<a:themeOverride xmlns:a="http://schemas.openxmlformats.org/drawingml/2006/main">
  <a:clrScheme name="EAB Theme Colors 2020">
    <a:dk1>
      <a:srgbClr val="333E48"/>
    </a:dk1>
    <a:lt1>
      <a:srgbClr val="FFFFFF"/>
    </a:lt1>
    <a:dk2>
      <a:srgbClr val="ED8B00"/>
    </a:dk2>
    <a:lt2>
      <a:srgbClr val="D6D8DA"/>
    </a:lt2>
    <a:accent1>
      <a:srgbClr val="C4C7CA"/>
    </a:accent1>
    <a:accent2>
      <a:srgbClr val="7FCFCF"/>
    </a:accent2>
    <a:accent3>
      <a:srgbClr val="004B87"/>
    </a:accent3>
    <a:accent4>
      <a:srgbClr val="0072CE"/>
    </a:accent4>
    <a:accent5>
      <a:srgbClr val="00355F"/>
    </a:accent5>
    <a:accent6>
      <a:srgbClr val="00B1B0"/>
    </a:accent6>
    <a:hlink>
      <a:srgbClr val="0072CE"/>
    </a:hlink>
    <a:folHlink>
      <a:srgbClr val="0072CE"/>
    </a:folHlink>
  </a:clrScheme>
  <a:fontScheme name="EAB Font Theme">
    <a:majorFont>
      <a:latin typeface="Rockwell"/>
      <a:ea typeface=""/>
      <a:cs typeface=""/>
    </a:majorFont>
    <a:minorFont>
      <a:latin typeface="Verdana"/>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EAB Theme Colors 2020">
    <a:dk1>
      <a:srgbClr val="333E48"/>
    </a:dk1>
    <a:lt1>
      <a:srgbClr val="FFFFFF"/>
    </a:lt1>
    <a:dk2>
      <a:srgbClr val="ED8B00"/>
    </a:dk2>
    <a:lt2>
      <a:srgbClr val="D6D8DA"/>
    </a:lt2>
    <a:accent1>
      <a:srgbClr val="C4C7CA"/>
    </a:accent1>
    <a:accent2>
      <a:srgbClr val="7FCFCF"/>
    </a:accent2>
    <a:accent3>
      <a:srgbClr val="004B87"/>
    </a:accent3>
    <a:accent4>
      <a:srgbClr val="0072CE"/>
    </a:accent4>
    <a:accent5>
      <a:srgbClr val="00355F"/>
    </a:accent5>
    <a:accent6>
      <a:srgbClr val="00B1B0"/>
    </a:accent6>
    <a:hlink>
      <a:srgbClr val="0072CE"/>
    </a:hlink>
    <a:folHlink>
      <a:srgbClr val="0072CE"/>
    </a:folHlink>
  </a:clrScheme>
  <a:fontScheme name="EAB Font Theme">
    <a:majorFont>
      <a:latin typeface="Rockwell"/>
      <a:ea typeface=""/>
      <a:cs typeface=""/>
    </a:majorFont>
    <a:minorFont>
      <a:latin typeface="Verdana"/>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0.xml><?xml version="1.0" encoding="utf-8"?>
<a:themeOverride xmlns:a="http://schemas.openxmlformats.org/drawingml/2006/main">
  <a:clrScheme name="EAB Theme Colors 2020">
    <a:dk1>
      <a:srgbClr val="333E48"/>
    </a:dk1>
    <a:lt1>
      <a:srgbClr val="FFFFFF"/>
    </a:lt1>
    <a:dk2>
      <a:srgbClr val="ED8B00"/>
    </a:dk2>
    <a:lt2>
      <a:srgbClr val="D6D8DA"/>
    </a:lt2>
    <a:accent1>
      <a:srgbClr val="C4C7CA"/>
    </a:accent1>
    <a:accent2>
      <a:srgbClr val="7FCFCF"/>
    </a:accent2>
    <a:accent3>
      <a:srgbClr val="004B87"/>
    </a:accent3>
    <a:accent4>
      <a:srgbClr val="0072CE"/>
    </a:accent4>
    <a:accent5>
      <a:srgbClr val="00355F"/>
    </a:accent5>
    <a:accent6>
      <a:srgbClr val="00B1B0"/>
    </a:accent6>
    <a:hlink>
      <a:srgbClr val="0072CE"/>
    </a:hlink>
    <a:folHlink>
      <a:srgbClr val="0072CE"/>
    </a:folHlink>
  </a:clrScheme>
  <a:fontScheme name="EAB Font Theme">
    <a:majorFont>
      <a:latin typeface="Rockwell"/>
      <a:ea typeface=""/>
      <a:cs typeface=""/>
    </a:majorFont>
    <a:minorFont>
      <a:latin typeface="Verdana"/>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1.xml><?xml version="1.0" encoding="utf-8"?>
<a:themeOverride xmlns:a="http://schemas.openxmlformats.org/drawingml/2006/main">
  <a:clrScheme name="EAB Theme Colors 2020">
    <a:dk1>
      <a:srgbClr val="333E48"/>
    </a:dk1>
    <a:lt1>
      <a:srgbClr val="FFFFFF"/>
    </a:lt1>
    <a:dk2>
      <a:srgbClr val="ED8B00"/>
    </a:dk2>
    <a:lt2>
      <a:srgbClr val="D6D8DA"/>
    </a:lt2>
    <a:accent1>
      <a:srgbClr val="C4C7CA"/>
    </a:accent1>
    <a:accent2>
      <a:srgbClr val="7FCFCF"/>
    </a:accent2>
    <a:accent3>
      <a:srgbClr val="004B87"/>
    </a:accent3>
    <a:accent4>
      <a:srgbClr val="0072CE"/>
    </a:accent4>
    <a:accent5>
      <a:srgbClr val="00355F"/>
    </a:accent5>
    <a:accent6>
      <a:srgbClr val="00B1B0"/>
    </a:accent6>
    <a:hlink>
      <a:srgbClr val="0072CE"/>
    </a:hlink>
    <a:folHlink>
      <a:srgbClr val="0072CE"/>
    </a:folHlink>
  </a:clrScheme>
  <a:fontScheme name="EAB Font Theme">
    <a:majorFont>
      <a:latin typeface="Rockwell"/>
      <a:ea typeface=""/>
      <a:cs typeface=""/>
    </a:majorFont>
    <a:minorFont>
      <a:latin typeface="Verdana"/>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EAB Theme Colors 2020">
    <a:dk1>
      <a:srgbClr val="333E48"/>
    </a:dk1>
    <a:lt1>
      <a:srgbClr val="FFFFFF"/>
    </a:lt1>
    <a:dk2>
      <a:srgbClr val="ED8B00"/>
    </a:dk2>
    <a:lt2>
      <a:srgbClr val="D6D8DA"/>
    </a:lt2>
    <a:accent1>
      <a:srgbClr val="C4C7CA"/>
    </a:accent1>
    <a:accent2>
      <a:srgbClr val="7FCFCF"/>
    </a:accent2>
    <a:accent3>
      <a:srgbClr val="004B87"/>
    </a:accent3>
    <a:accent4>
      <a:srgbClr val="0072CE"/>
    </a:accent4>
    <a:accent5>
      <a:srgbClr val="00355F"/>
    </a:accent5>
    <a:accent6>
      <a:srgbClr val="00B1B0"/>
    </a:accent6>
    <a:hlink>
      <a:srgbClr val="0072CE"/>
    </a:hlink>
    <a:folHlink>
      <a:srgbClr val="0072CE"/>
    </a:folHlink>
  </a:clrScheme>
  <a:fontScheme name="EAB Font Theme">
    <a:majorFont>
      <a:latin typeface="Rockwell"/>
      <a:ea typeface=""/>
      <a:cs typeface=""/>
    </a:majorFont>
    <a:minorFont>
      <a:latin typeface="Verdana"/>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EAB Theme Colors 2020">
    <a:dk1>
      <a:srgbClr val="333E48"/>
    </a:dk1>
    <a:lt1>
      <a:srgbClr val="FFFFFF"/>
    </a:lt1>
    <a:dk2>
      <a:srgbClr val="ED8B00"/>
    </a:dk2>
    <a:lt2>
      <a:srgbClr val="D6D8DA"/>
    </a:lt2>
    <a:accent1>
      <a:srgbClr val="C4C7CA"/>
    </a:accent1>
    <a:accent2>
      <a:srgbClr val="7FCFCF"/>
    </a:accent2>
    <a:accent3>
      <a:srgbClr val="004B87"/>
    </a:accent3>
    <a:accent4>
      <a:srgbClr val="0072CE"/>
    </a:accent4>
    <a:accent5>
      <a:srgbClr val="00355F"/>
    </a:accent5>
    <a:accent6>
      <a:srgbClr val="00B1B0"/>
    </a:accent6>
    <a:hlink>
      <a:srgbClr val="0072CE"/>
    </a:hlink>
    <a:folHlink>
      <a:srgbClr val="0072CE"/>
    </a:folHlink>
  </a:clrScheme>
  <a:fontScheme name="EAB Font Theme">
    <a:majorFont>
      <a:latin typeface="Rockwell"/>
      <a:ea typeface=""/>
      <a:cs typeface=""/>
    </a:majorFont>
    <a:minorFont>
      <a:latin typeface="Verdana"/>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EAB Theme Colors 2020">
    <a:dk1>
      <a:srgbClr val="333E48"/>
    </a:dk1>
    <a:lt1>
      <a:srgbClr val="FFFFFF"/>
    </a:lt1>
    <a:dk2>
      <a:srgbClr val="ED8B00"/>
    </a:dk2>
    <a:lt2>
      <a:srgbClr val="D6D8DA"/>
    </a:lt2>
    <a:accent1>
      <a:srgbClr val="C4C7CA"/>
    </a:accent1>
    <a:accent2>
      <a:srgbClr val="7FCFCF"/>
    </a:accent2>
    <a:accent3>
      <a:srgbClr val="004B87"/>
    </a:accent3>
    <a:accent4>
      <a:srgbClr val="0072CE"/>
    </a:accent4>
    <a:accent5>
      <a:srgbClr val="00355F"/>
    </a:accent5>
    <a:accent6>
      <a:srgbClr val="00B1B0"/>
    </a:accent6>
    <a:hlink>
      <a:srgbClr val="0072CE"/>
    </a:hlink>
    <a:folHlink>
      <a:srgbClr val="0072CE"/>
    </a:folHlink>
  </a:clrScheme>
  <a:fontScheme name="EAB Font Theme">
    <a:majorFont>
      <a:latin typeface="Rockwell"/>
      <a:ea typeface=""/>
      <a:cs typeface=""/>
    </a:majorFont>
    <a:minorFont>
      <a:latin typeface="Verdana"/>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EAB Theme Colors 2020">
    <a:dk1>
      <a:srgbClr val="333E48"/>
    </a:dk1>
    <a:lt1>
      <a:srgbClr val="FFFFFF"/>
    </a:lt1>
    <a:dk2>
      <a:srgbClr val="ED8B00"/>
    </a:dk2>
    <a:lt2>
      <a:srgbClr val="D6D8DA"/>
    </a:lt2>
    <a:accent1>
      <a:srgbClr val="C4C7CA"/>
    </a:accent1>
    <a:accent2>
      <a:srgbClr val="7FCFCF"/>
    </a:accent2>
    <a:accent3>
      <a:srgbClr val="004B87"/>
    </a:accent3>
    <a:accent4>
      <a:srgbClr val="0072CE"/>
    </a:accent4>
    <a:accent5>
      <a:srgbClr val="00355F"/>
    </a:accent5>
    <a:accent6>
      <a:srgbClr val="00B1B0"/>
    </a:accent6>
    <a:hlink>
      <a:srgbClr val="0072CE"/>
    </a:hlink>
    <a:folHlink>
      <a:srgbClr val="0072CE"/>
    </a:folHlink>
  </a:clrScheme>
  <a:fontScheme name="EAB Font Theme">
    <a:majorFont>
      <a:latin typeface="Rockwell"/>
      <a:ea typeface=""/>
      <a:cs typeface=""/>
    </a:majorFont>
    <a:minorFont>
      <a:latin typeface="Verdana"/>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EAB Theme Colors 2020">
    <a:dk1>
      <a:srgbClr val="333E48"/>
    </a:dk1>
    <a:lt1>
      <a:srgbClr val="FFFFFF"/>
    </a:lt1>
    <a:dk2>
      <a:srgbClr val="ED8B00"/>
    </a:dk2>
    <a:lt2>
      <a:srgbClr val="D6D8DA"/>
    </a:lt2>
    <a:accent1>
      <a:srgbClr val="C4C7CA"/>
    </a:accent1>
    <a:accent2>
      <a:srgbClr val="7FCFCF"/>
    </a:accent2>
    <a:accent3>
      <a:srgbClr val="004B87"/>
    </a:accent3>
    <a:accent4>
      <a:srgbClr val="0072CE"/>
    </a:accent4>
    <a:accent5>
      <a:srgbClr val="00355F"/>
    </a:accent5>
    <a:accent6>
      <a:srgbClr val="00B1B0"/>
    </a:accent6>
    <a:hlink>
      <a:srgbClr val="0072CE"/>
    </a:hlink>
    <a:folHlink>
      <a:srgbClr val="0072CE"/>
    </a:folHlink>
  </a:clrScheme>
  <a:fontScheme name="EAB Font Theme">
    <a:majorFont>
      <a:latin typeface="Rockwell"/>
      <a:ea typeface=""/>
      <a:cs typeface=""/>
    </a:majorFont>
    <a:minorFont>
      <a:latin typeface="Verdana"/>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EAB Theme Colors 2020">
    <a:dk1>
      <a:srgbClr val="333E48"/>
    </a:dk1>
    <a:lt1>
      <a:srgbClr val="FFFFFF"/>
    </a:lt1>
    <a:dk2>
      <a:srgbClr val="ED8B00"/>
    </a:dk2>
    <a:lt2>
      <a:srgbClr val="D6D8DA"/>
    </a:lt2>
    <a:accent1>
      <a:srgbClr val="C4C7CA"/>
    </a:accent1>
    <a:accent2>
      <a:srgbClr val="7FCFCF"/>
    </a:accent2>
    <a:accent3>
      <a:srgbClr val="004B87"/>
    </a:accent3>
    <a:accent4>
      <a:srgbClr val="0072CE"/>
    </a:accent4>
    <a:accent5>
      <a:srgbClr val="00355F"/>
    </a:accent5>
    <a:accent6>
      <a:srgbClr val="00B1B0"/>
    </a:accent6>
    <a:hlink>
      <a:srgbClr val="0072CE"/>
    </a:hlink>
    <a:folHlink>
      <a:srgbClr val="0072CE"/>
    </a:folHlink>
  </a:clrScheme>
  <a:fontScheme name="EAB Font Theme">
    <a:majorFont>
      <a:latin typeface="Rockwell"/>
      <a:ea typeface=""/>
      <a:cs typeface=""/>
    </a:majorFont>
    <a:minorFont>
      <a:latin typeface="Verdana"/>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EAB Theme Colors 2020">
    <a:dk1>
      <a:srgbClr val="333E48"/>
    </a:dk1>
    <a:lt1>
      <a:srgbClr val="FFFFFF"/>
    </a:lt1>
    <a:dk2>
      <a:srgbClr val="ED8B00"/>
    </a:dk2>
    <a:lt2>
      <a:srgbClr val="D6D8DA"/>
    </a:lt2>
    <a:accent1>
      <a:srgbClr val="C4C7CA"/>
    </a:accent1>
    <a:accent2>
      <a:srgbClr val="7FCFCF"/>
    </a:accent2>
    <a:accent3>
      <a:srgbClr val="004B87"/>
    </a:accent3>
    <a:accent4>
      <a:srgbClr val="0072CE"/>
    </a:accent4>
    <a:accent5>
      <a:srgbClr val="00355F"/>
    </a:accent5>
    <a:accent6>
      <a:srgbClr val="00B1B0"/>
    </a:accent6>
    <a:hlink>
      <a:srgbClr val="0072CE"/>
    </a:hlink>
    <a:folHlink>
      <a:srgbClr val="0072CE"/>
    </a:folHlink>
  </a:clrScheme>
  <a:fontScheme name="EAB Font Theme">
    <a:majorFont>
      <a:latin typeface="Rockwell"/>
      <a:ea typeface=""/>
      <a:cs typeface=""/>
    </a:majorFont>
    <a:minorFont>
      <a:latin typeface="Verdana"/>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table" Target="../tables/table3.xml"/><Relationship Id="rId4" Type="http://schemas.openxmlformats.org/officeDocument/2006/relationships/table" Target="../tables/table2.xm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ivotTable" Target="../pivotTables/pivotTable2.xml"/><Relationship Id="rId1" Type="http://schemas.openxmlformats.org/officeDocument/2006/relationships/pivotTable" Target="../pivotTables/pivotTable1.xml"/><Relationship Id="rId4"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openxmlformats.org/officeDocument/2006/relationships/pivotTable" Target="../pivotTables/pivotTable5.xml"/><Relationship Id="rId2" Type="http://schemas.openxmlformats.org/officeDocument/2006/relationships/pivotTable" Target="../pivotTables/pivotTable4.xml"/><Relationship Id="rId1" Type="http://schemas.openxmlformats.org/officeDocument/2006/relationships/pivotTable" Target="../pivotTables/pivotTable3.xml"/><Relationship Id="rId6" Type="http://schemas.openxmlformats.org/officeDocument/2006/relationships/drawing" Target="../drawings/drawing4.xml"/><Relationship Id="rId5" Type="http://schemas.openxmlformats.org/officeDocument/2006/relationships/printerSettings" Target="../printerSettings/printerSettings4.bin"/><Relationship Id="rId4" Type="http://schemas.openxmlformats.org/officeDocument/2006/relationships/pivotTable" Target="../pivotTables/pivotTable6.xml"/></Relationships>
</file>

<file path=xl/worksheets/_rels/sheet5.xml.rels><?xml version="1.0" encoding="UTF-8" standalone="yes"?>
<Relationships xmlns="http://schemas.openxmlformats.org/package/2006/relationships"><Relationship Id="rId3" Type="http://schemas.openxmlformats.org/officeDocument/2006/relationships/pivotTable" Target="../pivotTables/pivotTable9.xml"/><Relationship Id="rId2" Type="http://schemas.openxmlformats.org/officeDocument/2006/relationships/pivotTable" Target="../pivotTables/pivotTable8.xml"/><Relationship Id="rId1" Type="http://schemas.openxmlformats.org/officeDocument/2006/relationships/pivotTable" Target="../pivotTables/pivotTable7.xml"/><Relationship Id="rId5" Type="http://schemas.openxmlformats.org/officeDocument/2006/relationships/drawing" Target="../drawings/drawing5.xml"/><Relationship Id="rId4"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pivotTable" Target="../pivotTables/pivotTable12.xml"/><Relationship Id="rId2" Type="http://schemas.openxmlformats.org/officeDocument/2006/relationships/pivotTable" Target="../pivotTables/pivotTable11.xml"/><Relationship Id="rId1" Type="http://schemas.openxmlformats.org/officeDocument/2006/relationships/pivotTable" Target="../pivotTables/pivotTable10.xml"/><Relationship Id="rId5" Type="http://schemas.openxmlformats.org/officeDocument/2006/relationships/drawing" Target="../drawings/drawing6.xml"/><Relationship Id="rId4"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pivotTable" Target="../pivotTables/pivotTable15.xml"/><Relationship Id="rId2" Type="http://schemas.openxmlformats.org/officeDocument/2006/relationships/pivotTable" Target="../pivotTables/pivotTable14.xml"/><Relationship Id="rId1" Type="http://schemas.openxmlformats.org/officeDocument/2006/relationships/pivotTable" Target="../pivotTables/pivotTable13.xml"/><Relationship Id="rId5" Type="http://schemas.openxmlformats.org/officeDocument/2006/relationships/drawing" Target="../drawings/drawing7.xml"/><Relationship Id="rId4"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pivotTable" Target="../pivotTables/pivotTable18.xml"/><Relationship Id="rId2" Type="http://schemas.openxmlformats.org/officeDocument/2006/relationships/pivotTable" Target="../pivotTables/pivotTable17.xml"/><Relationship Id="rId1" Type="http://schemas.openxmlformats.org/officeDocument/2006/relationships/pivotTable" Target="../pivotTables/pivotTable16.xml"/><Relationship Id="rId5" Type="http://schemas.openxmlformats.org/officeDocument/2006/relationships/drawing" Target="../drawings/drawing8.xml"/><Relationship Id="rId4"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pivotTable" Target="../pivotTables/pivotTable21.xml"/><Relationship Id="rId2" Type="http://schemas.openxmlformats.org/officeDocument/2006/relationships/pivotTable" Target="../pivotTables/pivotTable20.xml"/><Relationship Id="rId1" Type="http://schemas.openxmlformats.org/officeDocument/2006/relationships/pivotTable" Target="../pivotTables/pivotTable19.xml"/><Relationship Id="rId5" Type="http://schemas.openxmlformats.org/officeDocument/2006/relationships/drawing" Target="../drawings/drawing9.xml"/><Relationship Id="rId4"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8B2782-66AF-4C83-9281-91E80A00250E}">
  <sheetPr>
    <tabColor theme="1"/>
  </sheetPr>
  <dimension ref="A1:P27"/>
  <sheetViews>
    <sheetView showGridLines="0" zoomScale="84" zoomScaleNormal="110" workbookViewId="0">
      <selection activeCell="P12" sqref="P12"/>
    </sheetView>
  </sheetViews>
  <sheetFormatPr defaultColWidth="8.82421875" defaultRowHeight="12" x14ac:dyDescent="0.55000000000000004"/>
  <sheetData>
    <row r="1" spans="1:16" ht="58.25" customHeight="1" thickBot="1" x14ac:dyDescent="0.75">
      <c r="A1" s="66"/>
      <c r="B1" s="67"/>
      <c r="C1" s="68"/>
      <c r="D1" s="68"/>
      <c r="E1" s="68"/>
      <c r="F1" s="68"/>
      <c r="G1" s="68"/>
      <c r="H1" s="67"/>
      <c r="I1" s="67"/>
      <c r="J1" s="31"/>
      <c r="K1" s="67"/>
      <c r="L1" s="67"/>
      <c r="M1" s="69" t="s">
        <v>71</v>
      </c>
      <c r="N1" s="67"/>
      <c r="O1" s="67"/>
    </row>
    <row r="2" spans="1:16" ht="22.75" customHeight="1" thickTop="1" x14ac:dyDescent="0.6">
      <c r="A2" s="84" t="s">
        <v>42</v>
      </c>
      <c r="B2" s="84"/>
      <c r="C2" s="84"/>
      <c r="D2" s="84"/>
      <c r="E2" s="84"/>
      <c r="F2" s="84"/>
      <c r="G2" s="84"/>
      <c r="H2" s="84"/>
      <c r="I2" s="84"/>
      <c r="J2" s="84"/>
      <c r="K2" s="84"/>
      <c r="L2" s="84"/>
      <c r="M2" s="84"/>
      <c r="N2" s="70"/>
      <c r="O2" s="70"/>
    </row>
    <row r="3" spans="1:16" ht="28.5" customHeight="1" x14ac:dyDescent="0.6">
      <c r="A3" s="85"/>
      <c r="B3" s="85"/>
      <c r="C3" s="85"/>
      <c r="D3" s="85"/>
      <c r="E3" s="85"/>
      <c r="F3" s="85"/>
      <c r="G3" s="85"/>
      <c r="H3" s="85"/>
      <c r="I3" s="85"/>
      <c r="J3" s="85"/>
      <c r="K3" s="85"/>
      <c r="L3" s="85"/>
      <c r="M3" s="86"/>
      <c r="N3" s="70"/>
      <c r="O3" s="70"/>
    </row>
    <row r="4" spans="1:16" ht="28.5" customHeight="1" x14ac:dyDescent="0.6">
      <c r="A4" s="85"/>
      <c r="B4" s="85"/>
      <c r="C4" s="85"/>
      <c r="D4" s="85"/>
      <c r="E4" s="85"/>
      <c r="F4" s="85"/>
      <c r="G4" s="85"/>
      <c r="H4" s="85"/>
      <c r="I4" s="85"/>
      <c r="J4" s="85"/>
      <c r="K4" s="85"/>
      <c r="L4" s="85"/>
      <c r="M4" s="86"/>
      <c r="N4" s="70"/>
      <c r="O4" s="70"/>
    </row>
    <row r="5" spans="1:16" ht="28.5" customHeight="1" x14ac:dyDescent="0.6">
      <c r="A5" s="85"/>
      <c r="B5" s="85"/>
      <c r="C5" s="85"/>
      <c r="D5" s="85"/>
      <c r="E5" s="85"/>
      <c r="F5" s="85"/>
      <c r="G5" s="85"/>
      <c r="H5" s="85"/>
      <c r="I5" s="85"/>
      <c r="J5" s="85"/>
      <c r="K5" s="85"/>
      <c r="L5" s="85"/>
      <c r="M5" s="86"/>
      <c r="N5" s="70"/>
      <c r="O5" s="70"/>
    </row>
    <row r="6" spans="1:16" ht="28.5" customHeight="1" x14ac:dyDescent="0.6">
      <c r="A6" s="85"/>
      <c r="B6" s="85"/>
      <c r="C6" s="85"/>
      <c r="D6" s="85"/>
      <c r="E6" s="85"/>
      <c r="F6" s="85"/>
      <c r="G6" s="85"/>
      <c r="H6" s="85"/>
      <c r="I6" s="85"/>
      <c r="J6" s="85"/>
      <c r="K6" s="85"/>
      <c r="L6" s="85"/>
      <c r="M6" s="86"/>
      <c r="N6" s="70"/>
      <c r="O6" s="70"/>
    </row>
    <row r="7" spans="1:16" ht="28.5" customHeight="1" x14ac:dyDescent="0.6">
      <c r="A7" s="85"/>
      <c r="B7" s="85"/>
      <c r="C7" s="85"/>
      <c r="D7" s="85"/>
      <c r="E7" s="85"/>
      <c r="F7" s="85"/>
      <c r="G7" s="85"/>
      <c r="H7" s="85"/>
      <c r="I7" s="85"/>
      <c r="J7" s="85"/>
      <c r="K7" s="85"/>
      <c r="L7" s="85"/>
      <c r="M7" s="86"/>
      <c r="N7" s="70"/>
      <c r="O7" s="70"/>
    </row>
    <row r="8" spans="1:16" ht="28.5" customHeight="1" x14ac:dyDescent="0.6">
      <c r="A8" s="85"/>
      <c r="B8" s="85"/>
      <c r="C8" s="85"/>
      <c r="D8" s="85"/>
      <c r="E8" s="85"/>
      <c r="F8" s="85"/>
      <c r="G8" s="85"/>
      <c r="H8" s="85"/>
      <c r="I8" s="85"/>
      <c r="J8" s="85"/>
      <c r="K8" s="85"/>
      <c r="L8" s="85"/>
      <c r="M8" s="86"/>
      <c r="N8" s="70"/>
      <c r="O8" s="70"/>
    </row>
    <row r="9" spans="1:16" ht="28.5" customHeight="1" x14ac:dyDescent="0.6">
      <c r="A9" s="85"/>
      <c r="B9" s="85"/>
      <c r="C9" s="85"/>
      <c r="D9" s="85"/>
      <c r="E9" s="85"/>
      <c r="F9" s="85"/>
      <c r="G9" s="85"/>
      <c r="H9" s="85"/>
      <c r="I9" s="85"/>
      <c r="J9" s="85"/>
      <c r="K9" s="85"/>
      <c r="L9" s="85"/>
      <c r="M9" s="86"/>
      <c r="N9" s="70"/>
      <c r="O9" s="70"/>
      <c r="P9" s="31"/>
    </row>
    <row r="10" spans="1:16" ht="28.5" customHeight="1" x14ac:dyDescent="0.6">
      <c r="A10" s="85"/>
      <c r="B10" s="85"/>
      <c r="C10" s="85"/>
      <c r="D10" s="85"/>
      <c r="E10" s="85"/>
      <c r="F10" s="85"/>
      <c r="G10" s="85"/>
      <c r="H10" s="85"/>
      <c r="I10" s="85"/>
      <c r="J10" s="85"/>
      <c r="K10" s="85"/>
      <c r="L10" s="85"/>
      <c r="M10" s="86"/>
      <c r="N10" s="70"/>
      <c r="O10" s="70"/>
    </row>
    <row r="11" spans="1:16" ht="28.5" customHeight="1" x14ac:dyDescent="0.6">
      <c r="A11" s="85"/>
      <c r="B11" s="85"/>
      <c r="C11" s="85"/>
      <c r="D11" s="85"/>
      <c r="E11" s="85"/>
      <c r="F11" s="85"/>
      <c r="G11" s="85"/>
      <c r="H11" s="85"/>
      <c r="I11" s="85"/>
      <c r="J11" s="85"/>
      <c r="K11" s="85"/>
      <c r="L11" s="85"/>
      <c r="M11" s="86"/>
      <c r="N11" s="70"/>
      <c r="O11" s="70"/>
    </row>
    <row r="12" spans="1:16" ht="28.5" customHeight="1" x14ac:dyDescent="0.6">
      <c r="A12" s="85"/>
      <c r="B12" s="85"/>
      <c r="C12" s="85"/>
      <c r="D12" s="85"/>
      <c r="E12" s="85"/>
      <c r="F12" s="85"/>
      <c r="G12" s="85"/>
      <c r="H12" s="85"/>
      <c r="I12" s="85"/>
      <c r="J12" s="85"/>
      <c r="K12" s="85"/>
      <c r="L12" s="85"/>
      <c r="M12" s="86"/>
      <c r="N12" s="70"/>
      <c r="O12" s="70"/>
    </row>
    <row r="13" spans="1:16" ht="28.5" customHeight="1" x14ac:dyDescent="0.6">
      <c r="A13" s="85"/>
      <c r="B13" s="85"/>
      <c r="C13" s="85"/>
      <c r="D13" s="85"/>
      <c r="E13" s="85"/>
      <c r="F13" s="85"/>
      <c r="G13" s="85"/>
      <c r="H13" s="85"/>
      <c r="I13" s="85"/>
      <c r="J13" s="85"/>
      <c r="K13" s="85"/>
      <c r="L13" s="85"/>
      <c r="M13" s="86"/>
      <c r="N13" s="70"/>
      <c r="O13" s="70"/>
    </row>
    <row r="14" spans="1:16" ht="28.5" customHeight="1" x14ac:dyDescent="0.6">
      <c r="A14" s="85"/>
      <c r="B14" s="85"/>
      <c r="C14" s="85"/>
      <c r="D14" s="85"/>
      <c r="E14" s="85"/>
      <c r="F14" s="85"/>
      <c r="G14" s="85"/>
      <c r="H14" s="85"/>
      <c r="I14" s="85"/>
      <c r="J14" s="85"/>
      <c r="K14" s="85"/>
      <c r="L14" s="85"/>
      <c r="M14" s="86"/>
      <c r="N14" s="70"/>
      <c r="O14" s="70"/>
    </row>
    <row r="15" spans="1:16" ht="28.5" customHeight="1" x14ac:dyDescent="0.6">
      <c r="A15" s="85"/>
      <c r="B15" s="85"/>
      <c r="C15" s="85"/>
      <c r="D15" s="85"/>
      <c r="E15" s="85"/>
      <c r="F15" s="85"/>
      <c r="G15" s="85"/>
      <c r="H15" s="85"/>
      <c r="I15" s="85"/>
      <c r="J15" s="85"/>
      <c r="K15" s="85"/>
      <c r="L15" s="85"/>
      <c r="M15" s="86"/>
      <c r="N15" s="70"/>
      <c r="O15" s="70"/>
    </row>
    <row r="16" spans="1:16" ht="28.5" customHeight="1" x14ac:dyDescent="0.6">
      <c r="A16" s="85"/>
      <c r="B16" s="85"/>
      <c r="C16" s="85"/>
      <c r="D16" s="85"/>
      <c r="E16" s="85"/>
      <c r="F16" s="85"/>
      <c r="G16" s="85"/>
      <c r="H16" s="85"/>
      <c r="I16" s="85"/>
      <c r="J16" s="85"/>
      <c r="K16" s="85"/>
      <c r="L16" s="85"/>
      <c r="M16" s="86"/>
      <c r="N16" s="70"/>
      <c r="O16" s="70"/>
    </row>
    <row r="17" spans="1:15" ht="28.5" customHeight="1" x14ac:dyDescent="0.6">
      <c r="A17" s="85"/>
      <c r="B17" s="85"/>
      <c r="C17" s="85"/>
      <c r="D17" s="85"/>
      <c r="E17" s="85"/>
      <c r="F17" s="85"/>
      <c r="G17" s="85"/>
      <c r="H17" s="85"/>
      <c r="I17" s="85"/>
      <c r="J17" s="85"/>
      <c r="K17" s="85"/>
      <c r="L17" s="85"/>
      <c r="M17" s="86"/>
      <c r="N17" s="70"/>
      <c r="O17" s="70"/>
    </row>
    <row r="18" spans="1:15" ht="28.5" customHeight="1" x14ac:dyDescent="0.6">
      <c r="A18" s="85"/>
      <c r="B18" s="85"/>
      <c r="C18" s="85"/>
      <c r="D18" s="85"/>
      <c r="E18" s="85"/>
      <c r="F18" s="85"/>
      <c r="G18" s="85"/>
      <c r="H18" s="85"/>
      <c r="I18" s="85"/>
      <c r="J18" s="85"/>
      <c r="K18" s="85"/>
      <c r="L18" s="85"/>
      <c r="M18" s="86"/>
      <c r="N18" s="70"/>
      <c r="O18" s="70"/>
    </row>
    <row r="19" spans="1:15" ht="28.5" customHeight="1" x14ac:dyDescent="0.55000000000000004">
      <c r="A19" s="85"/>
      <c r="B19" s="85"/>
      <c r="C19" s="85"/>
      <c r="D19" s="85"/>
      <c r="E19" s="85"/>
      <c r="F19" s="85"/>
      <c r="G19" s="85"/>
      <c r="H19" s="85"/>
      <c r="I19" s="85"/>
      <c r="J19" s="85"/>
      <c r="K19" s="85"/>
      <c r="L19" s="85"/>
      <c r="M19" s="86"/>
    </row>
    <row r="20" spans="1:15" ht="28.5" customHeight="1" x14ac:dyDescent="0.55000000000000004">
      <c r="A20" s="85"/>
      <c r="B20" s="85"/>
      <c r="C20" s="85"/>
      <c r="D20" s="85"/>
      <c r="E20" s="85"/>
      <c r="F20" s="85"/>
      <c r="G20" s="85"/>
      <c r="H20" s="85"/>
      <c r="I20" s="85"/>
      <c r="J20" s="85"/>
      <c r="K20" s="85"/>
      <c r="L20" s="85"/>
      <c r="M20" s="86"/>
    </row>
    <row r="21" spans="1:15" ht="28.5" customHeight="1" x14ac:dyDescent="0.55000000000000004">
      <c r="A21" s="85"/>
      <c r="B21" s="85"/>
      <c r="C21" s="85"/>
      <c r="D21" s="85"/>
      <c r="E21" s="85"/>
      <c r="F21" s="85"/>
      <c r="G21" s="85"/>
      <c r="H21" s="85"/>
      <c r="I21" s="85"/>
      <c r="J21" s="85"/>
      <c r="K21" s="85"/>
      <c r="L21" s="85"/>
      <c r="M21" s="86"/>
    </row>
    <row r="22" spans="1:15" ht="93.5" customHeight="1" x14ac:dyDescent="0.55000000000000004">
      <c r="A22" s="85"/>
      <c r="B22" s="85"/>
      <c r="C22" s="85"/>
      <c r="D22" s="85"/>
      <c r="E22" s="85"/>
      <c r="F22" s="85"/>
      <c r="G22" s="85"/>
      <c r="H22" s="85"/>
      <c r="I22" s="85"/>
      <c r="J22" s="85"/>
      <c r="K22" s="85"/>
      <c r="L22" s="85"/>
      <c r="M22" s="86"/>
    </row>
    <row r="23" spans="1:15" x14ac:dyDescent="0.55000000000000004">
      <c r="M23" s="53"/>
    </row>
    <row r="24" spans="1:15" x14ac:dyDescent="0.55000000000000004">
      <c r="M24" s="53"/>
    </row>
    <row r="25" spans="1:15" x14ac:dyDescent="0.55000000000000004">
      <c r="M25" s="53"/>
    </row>
    <row r="26" spans="1:15" x14ac:dyDescent="0.55000000000000004">
      <c r="M26" s="53"/>
    </row>
    <row r="27" spans="1:15" x14ac:dyDescent="0.55000000000000004">
      <c r="A27" s="27"/>
      <c r="B27" s="27"/>
      <c r="C27" s="27"/>
      <c r="D27" s="27"/>
      <c r="E27" s="27"/>
      <c r="F27" s="27"/>
      <c r="G27" s="27"/>
      <c r="H27" s="27"/>
      <c r="I27" s="27"/>
      <c r="J27" s="27"/>
      <c r="K27" s="27"/>
      <c r="L27" s="27"/>
      <c r="M27" s="54"/>
    </row>
  </sheetData>
  <mergeCells count="2">
    <mergeCell ref="A2:M2"/>
    <mergeCell ref="A3:M22"/>
  </mergeCells>
  <pageMargins left="0.7" right="0.7" top="0.75" bottom="0.75" header="0.3" footer="0.3"/>
  <pageSetup orientation="portrait" horizontalDpi="300" verticalDpi="30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CAC90A-E0D6-4A3A-BE01-2E6D0D40A582}">
  <sheetPr>
    <tabColor theme="4" tint="-0.249977111117893"/>
  </sheetPr>
  <dimension ref="A1:AE202"/>
  <sheetViews>
    <sheetView zoomScale="69" zoomScaleNormal="80" workbookViewId="0">
      <selection activeCell="H9" sqref="H9"/>
    </sheetView>
  </sheetViews>
  <sheetFormatPr defaultColWidth="8.60546875" defaultRowHeight="12" x14ac:dyDescent="0.55000000000000004"/>
  <cols>
    <col min="1" max="1" width="15.8671875" style="5" customWidth="1"/>
    <col min="2" max="2" width="24.390625" style="30" customWidth="1"/>
    <col min="3" max="13" width="24.390625" style="1" customWidth="1"/>
    <col min="14" max="14" width="22.6953125" customWidth="1"/>
    <col min="15" max="22" width="24.390625" style="1" customWidth="1"/>
    <col min="23" max="16384" width="8.60546875" style="1"/>
  </cols>
  <sheetData>
    <row r="1" spans="1:31" s="2" customFormat="1" ht="14" x14ac:dyDescent="0.55000000000000004">
      <c r="A1" s="59" t="s">
        <v>25</v>
      </c>
      <c r="B1" s="102" t="s">
        <v>59</v>
      </c>
      <c r="C1" s="104"/>
      <c r="D1" s="102" t="s">
        <v>1</v>
      </c>
      <c r="E1" s="103"/>
      <c r="F1" s="103"/>
      <c r="G1" s="103" t="s">
        <v>2</v>
      </c>
      <c r="H1" s="103"/>
      <c r="I1" s="104"/>
      <c r="J1" s="102" t="s">
        <v>26</v>
      </c>
      <c r="K1" s="103"/>
      <c r="L1" s="103"/>
      <c r="M1" s="104"/>
      <c r="N1" s="102" t="s">
        <v>4</v>
      </c>
      <c r="O1" s="103"/>
      <c r="P1" s="104"/>
      <c r="Q1" s="102" t="s">
        <v>5</v>
      </c>
      <c r="R1" s="103"/>
      <c r="S1" s="104"/>
      <c r="T1" s="102" t="s">
        <v>6</v>
      </c>
      <c r="U1" s="103"/>
      <c r="V1" s="104"/>
      <c r="W1" s="63"/>
      <c r="X1" s="63"/>
      <c r="Y1" s="63"/>
      <c r="Z1" s="63"/>
      <c r="AA1" s="63"/>
      <c r="AC1" s="63"/>
      <c r="AD1" s="63"/>
      <c r="AE1" s="63"/>
    </row>
    <row r="2" spans="1:31" s="4" customFormat="1" ht="81.95" customHeight="1" x14ac:dyDescent="0.55000000000000004">
      <c r="A2" s="3" t="s">
        <v>27</v>
      </c>
      <c r="B2" s="29" t="s">
        <v>46</v>
      </c>
      <c r="C2" s="4" t="s">
        <v>47</v>
      </c>
      <c r="D2" s="4" t="s">
        <v>48</v>
      </c>
      <c r="E2" s="8" t="s">
        <v>49</v>
      </c>
      <c r="F2" s="4" t="s">
        <v>50</v>
      </c>
      <c r="G2" s="4" t="s">
        <v>28</v>
      </c>
      <c r="H2" s="4" t="s">
        <v>29</v>
      </c>
      <c r="I2" s="4" t="s">
        <v>30</v>
      </c>
      <c r="J2" s="4" t="s">
        <v>51</v>
      </c>
      <c r="K2" s="4" t="s">
        <v>52</v>
      </c>
      <c r="L2" s="4" t="s">
        <v>22</v>
      </c>
      <c r="M2" s="4" t="s">
        <v>31</v>
      </c>
      <c r="N2" s="4" t="s">
        <v>53</v>
      </c>
      <c r="O2" s="4" t="s">
        <v>23</v>
      </c>
      <c r="P2" s="4" t="s">
        <v>24</v>
      </c>
      <c r="Q2" s="4" t="s">
        <v>54</v>
      </c>
      <c r="R2" s="4" t="s">
        <v>55</v>
      </c>
      <c r="S2" s="4" t="s">
        <v>32</v>
      </c>
      <c r="T2" s="4" t="s">
        <v>56</v>
      </c>
      <c r="U2" s="4" t="s">
        <v>57</v>
      </c>
      <c r="V2" s="4" t="s">
        <v>58</v>
      </c>
    </row>
    <row r="3" spans="1:31" x14ac:dyDescent="0.55000000000000004">
      <c r="A3" s="5">
        <v>1</v>
      </c>
      <c r="B3" s="51" t="str">
        <f>VLOOKUP(Table1[[#This Row],[Overall, I am satisfied with my experience at school.]],Key!$A$10:$B$15,2,FALSE)</f>
        <v>Strongly Agree</v>
      </c>
      <c r="C3" s="51" t="str">
        <f>VLOOKUP(Table1[[#This Row],[School leadership has communicated clear actions they will take in response to previous faculty survey results.]],Key!$A$10:$B$15,2,FALSE)</f>
        <v>Strongly Agree</v>
      </c>
      <c r="D3" s="51" t="str">
        <f>VLOOKUP(Table1[[#This Row],[I feel safe and welcome at school.]],Key!$A$10:$B$15,2,FALSE)</f>
        <v>Strongly Agree</v>
      </c>
      <c r="E3" s="51" t="str">
        <f>VLOOKUP(Table1[[#This Row],[The benefits provided by my school meet my needs. ]],Key!$A$10:$B$15,2,FALSE)</f>
        <v>Strongly Agree</v>
      </c>
      <c r="F3" s="51" t="str">
        <f>VLOOKUP(Table1[[#This Row],[Someone seems to care about me at school. ]],Key!$A$10:$B$15,2,FALSE)</f>
        <v>Strongly Agree</v>
      </c>
      <c r="G3" s="51" t="str">
        <f>VLOOKUP(Table1[[#This Row],[I have the materials and resources needed to do my job well. ]],Key!$A$10:$B$15,2,FALSE)</f>
        <v>Strongly Agree</v>
      </c>
      <c r="H3" s="51" t="str">
        <f>VLOOKUP(Table1[[#This Row],[Most days, I have a manageable workload.]],Key!$A$10:$B$15,2,FALSE)</f>
        <v>Strongly Agree</v>
      </c>
      <c r="I3" s="51" t="str">
        <f>VLOOKUP(Table1[[#This Row],[I have the training and skills I need to do my best at work.]],Key!$A$10:$B$15,2,FALSE)</f>
        <v>Strongly Agree</v>
      </c>
      <c r="J3" s="51" t="str">
        <f>VLOOKUP(Table1[[#This Row],[I understand how my daily work contributes to my school’s mission. ]],Key!$A$10:$B$15,2,FALSE)</f>
        <v>Strongly Agree</v>
      </c>
      <c r="K3" s="51" t="str">
        <f>VLOOKUP(Table1[[#This Row],[My school''s mission and values are reflected in the actions of school leaders.]],Key!$A$10:$B$15,2,FALSE)</f>
        <v>Strongly Agree</v>
      </c>
      <c r="L3" s="51" t="str">
        <f>VLOOKUP(Table1[[#This Row],[I am treated fairly by school leaders.]],Key!$A$10:$B$15,2,FALSE)</f>
        <v>Strongly Agree</v>
      </c>
      <c r="M3" s="51" t="str">
        <f>VLOOKUP(Table1[[#This Row],[I am treated fairly by my colleagues.]],Key!$A$10:$B$15,2,FALSE)</f>
        <v>Strongly Agree</v>
      </c>
      <c r="N3" s="51" t="str">
        <f>VLOOKUP(Table1[[#This Row],[I have ownership and control over my teaching practice and my classroom.]],Key!$A$10:$B$15,2,FALSE)</f>
        <v>Strongly Agree</v>
      </c>
      <c r="O3" s="51" t="str">
        <f>VLOOKUP(Table1[[#This Row],[My opinions are heard and valued by school leaders.]],Key!$A$10:$B$15,2,FALSE)</f>
        <v>Strongly Agree</v>
      </c>
      <c r="P3" s="51" t="str">
        <f>VLOOKUP(Table1[[#This Row],[In my current role, I get to do what I do best every day.]],Key!$A$10:$B$15,2,FALSE)</f>
        <v>Strongly Agree</v>
      </c>
      <c r="Q3" s="51" t="str">
        <f>VLOOKUP(Table1[[#This Row],[Faculty are recognized for excellent work by school leaders.]],Key!$A$10:$B$15,2,FALSE)</f>
        <v>Strongly Agree</v>
      </c>
      <c r="R3" s="51" t="str">
        <f>VLOOKUP(Table1[[#This Row],[I feel valued for my work as a faculty member.]],Key!$A$10:$B$15,2,FALSE)</f>
        <v>Strongly Agree</v>
      </c>
      <c r="S3" s="51" t="str">
        <f>VLOOKUP(Table1[[#This Row],[In the past week, I’ve received recognition for doing my job well.]],Key!$A$10:$B$15,2,FALSE)</f>
        <v>Strongly Agree</v>
      </c>
      <c r="T3" s="51" t="str">
        <f>VLOOKUP(Table1[[#This Row],[In the past year, my school has provided opportunities for me to learn and grow as a faculty member. ]],Key!$A$10:$B$15,2,FALSE)</f>
        <v>Strongly Agree</v>
      </c>
      <c r="U3" s="51" t="str">
        <f>VLOOKUP(Table1[[#This Row],[My division director (or other direct supervisor) supports my career aspirations and goals]],Key!$A$10:$B$15,2,FALSE)</f>
        <v>Strongly Agree</v>
      </c>
      <c r="V3" s="51" t="str">
        <f>VLOOKUP(Table1[[#This Row],[I see a path for professional advancement at my school.]],Key!$A$10:$B$15,2,FALSE)</f>
        <v>Strongly Agree</v>
      </c>
    </row>
    <row r="4" spans="1:31" x14ac:dyDescent="0.55000000000000004">
      <c r="A4" s="5">
        <v>2</v>
      </c>
      <c r="B4" s="51" t="str">
        <f>VLOOKUP(Table1[[#This Row],[Overall, I am satisfied with my experience at school.]],Key!$A$10:$B$15,2,FALSE)</f>
        <v>Strongly Agree</v>
      </c>
      <c r="C4" s="51" t="str">
        <f>VLOOKUP(Table1[[#This Row],[School leadership has communicated clear actions they will take in response to previous faculty survey results.]],Key!$A$10:$B$15,2,FALSE)</f>
        <v>Strongly Agree</v>
      </c>
      <c r="D4" s="51" t="str">
        <f>VLOOKUP(Table1[[#This Row],[I feel safe and welcome at school.]],Key!$A$10:$B$15,2,FALSE)</f>
        <v>Strongly Agree</v>
      </c>
      <c r="E4" s="51" t="str">
        <f>VLOOKUP(Table1[[#This Row],[The benefits provided by my school meet my needs. ]],Key!$A$10:$B$15,2,FALSE)</f>
        <v>Agree</v>
      </c>
      <c r="F4" s="51" t="str">
        <f>VLOOKUP(Table1[[#This Row],[Someone seems to care about me at school. ]],Key!$A$10:$B$15,2,FALSE)</f>
        <v xml:space="preserve">Neutral </v>
      </c>
      <c r="G4" s="51" t="str">
        <f>VLOOKUP(Table1[[#This Row],[I have the materials and resources needed to do my job well. ]],Key!$A$10:$B$15,2,FALSE)</f>
        <v>Strongly Agree</v>
      </c>
      <c r="H4" s="51" t="str">
        <f>VLOOKUP(Table1[[#This Row],[Most days, I have a manageable workload.]],Key!$A$10:$B$15,2,FALSE)</f>
        <v>Strongly Agree</v>
      </c>
      <c r="I4" s="51" t="str">
        <f>VLOOKUP(Table1[[#This Row],[I have the training and skills I need to do my best at work.]],Key!$A$10:$B$15,2,FALSE)</f>
        <v xml:space="preserve">Neutral </v>
      </c>
      <c r="J4" s="51" t="str">
        <f>VLOOKUP(Table1[[#This Row],[I understand how my daily work contributes to my school’s mission. ]],Key!$A$10:$B$15,2,FALSE)</f>
        <v>Strongly Agree</v>
      </c>
      <c r="K4" s="51" t="str">
        <f>VLOOKUP(Table1[[#This Row],[My school''s mission and values are reflected in the actions of school leaders.]],Key!$A$10:$B$15,2,FALSE)</f>
        <v>Strongly Agree</v>
      </c>
      <c r="L4" s="51" t="str">
        <f>VLOOKUP(Table1[[#This Row],[I am treated fairly by school leaders.]],Key!$A$10:$B$15,2,FALSE)</f>
        <v>Strongly Agree</v>
      </c>
      <c r="M4" s="51" t="str">
        <f>VLOOKUP(Table1[[#This Row],[I am treated fairly by my colleagues.]],Key!$A$10:$B$15,2,FALSE)</f>
        <v>Strongly Agree</v>
      </c>
      <c r="N4" s="51" t="str">
        <f>VLOOKUP(Table1[[#This Row],[I have ownership and control over my teaching practice and my classroom.]],Key!$A$10:$B$15,2,FALSE)</f>
        <v>Strongly Agree</v>
      </c>
      <c r="O4" s="51" t="str">
        <f>VLOOKUP(Table1[[#This Row],[My opinions are heard and valued by school leaders.]],Key!$A$10:$B$15,2,FALSE)</f>
        <v>Strongly Agree</v>
      </c>
      <c r="P4" s="51" t="str">
        <f>VLOOKUP(Table1[[#This Row],[In my current role, I get to do what I do best every day.]],Key!$A$10:$B$15,2,FALSE)</f>
        <v>Strongly Agree</v>
      </c>
      <c r="Q4" s="51" t="str">
        <f>VLOOKUP(Table1[[#This Row],[Faculty are recognized for excellent work by school leaders.]],Key!$A$10:$B$15,2,FALSE)</f>
        <v>Strongly Agree</v>
      </c>
      <c r="R4" s="51" t="str">
        <f>VLOOKUP(Table1[[#This Row],[I feel valued for my work as a faculty member.]],Key!$A$10:$B$15,2,FALSE)</f>
        <v>Agree</v>
      </c>
      <c r="S4" s="51" t="str">
        <f>VLOOKUP(Table1[[#This Row],[In the past week, I’ve received recognition for doing my job well.]],Key!$A$10:$B$15,2,FALSE)</f>
        <v>Agree</v>
      </c>
      <c r="T4" s="51" t="str">
        <f>VLOOKUP(Table1[[#This Row],[In the past year, my school has provided opportunities for me to learn and grow as a faculty member. ]],Key!$A$10:$B$15,2,FALSE)</f>
        <v>Strongly Agree</v>
      </c>
      <c r="U4" s="51" t="str">
        <f>VLOOKUP(Table1[[#This Row],[My division director (or other direct supervisor) supports my career aspirations and goals]],Key!$A$10:$B$15,2,FALSE)</f>
        <v>Agree</v>
      </c>
      <c r="V4" s="51" t="str">
        <f>VLOOKUP(Table1[[#This Row],[I see a path for professional advancement at my school.]],Key!$A$10:$B$15,2,FALSE)</f>
        <v>Agree</v>
      </c>
    </row>
    <row r="5" spans="1:31" x14ac:dyDescent="0.55000000000000004">
      <c r="A5" s="5">
        <v>3</v>
      </c>
      <c r="B5" s="51" t="str">
        <f>VLOOKUP(Table1[[#This Row],[Overall, I am satisfied with my experience at school.]],Key!$A$10:$B$15,2,FALSE)</f>
        <v>Strongly Agree</v>
      </c>
      <c r="C5" s="51" t="str">
        <f>VLOOKUP(Table1[[#This Row],[School leadership has communicated clear actions they will take in response to previous faculty survey results.]],Key!$A$10:$B$15,2,FALSE)</f>
        <v>Strongly Agree</v>
      </c>
      <c r="D5" s="51" t="str">
        <f>VLOOKUP(Table1[[#This Row],[I feel safe and welcome at school.]],Key!$A$10:$B$15,2,FALSE)</f>
        <v>Strongly Agree</v>
      </c>
      <c r="E5" s="51" t="str">
        <f>VLOOKUP(Table1[[#This Row],[The benefits provided by my school meet my needs. ]],Key!$A$10:$B$15,2,FALSE)</f>
        <v>Agree</v>
      </c>
      <c r="F5" s="51" t="str">
        <f>VLOOKUP(Table1[[#This Row],[Someone seems to care about me at school. ]],Key!$A$10:$B$15,2,FALSE)</f>
        <v>Agree</v>
      </c>
      <c r="G5" s="51" t="str">
        <f>VLOOKUP(Table1[[#This Row],[I have the materials and resources needed to do my job well. ]],Key!$A$10:$B$15,2,FALSE)</f>
        <v>Strongly Agree</v>
      </c>
      <c r="H5" s="51" t="str">
        <f>VLOOKUP(Table1[[#This Row],[Most days, I have a manageable workload.]],Key!$A$10:$B$15,2,FALSE)</f>
        <v xml:space="preserve">Neutral </v>
      </c>
      <c r="I5" s="51" t="str">
        <f>VLOOKUP(Table1[[#This Row],[I have the training and skills I need to do my best at work.]],Key!$A$10:$B$15,2,FALSE)</f>
        <v>Disagree</v>
      </c>
      <c r="J5" s="51" t="str">
        <f>VLOOKUP(Table1[[#This Row],[I understand how my daily work contributes to my school’s mission. ]],Key!$A$10:$B$15,2,FALSE)</f>
        <v>Strongly Agree</v>
      </c>
      <c r="K5" s="51" t="str">
        <f>VLOOKUP(Table1[[#This Row],[My school''s mission and values are reflected in the actions of school leaders.]],Key!$A$10:$B$15,2,FALSE)</f>
        <v>Strongly Agree</v>
      </c>
      <c r="L5" s="51" t="str">
        <f>VLOOKUP(Table1[[#This Row],[I am treated fairly by school leaders.]],Key!$A$10:$B$15,2,FALSE)</f>
        <v>Agree</v>
      </c>
      <c r="M5" s="51" t="str">
        <f>VLOOKUP(Table1[[#This Row],[I am treated fairly by my colleagues.]],Key!$A$10:$B$15,2,FALSE)</f>
        <v>Strongly Agree</v>
      </c>
      <c r="N5" s="51" t="str">
        <f>VLOOKUP(Table1[[#This Row],[I have ownership and control over my teaching practice and my classroom.]],Key!$A$10:$B$15,2,FALSE)</f>
        <v>Agree</v>
      </c>
      <c r="O5" s="51" t="str">
        <f>VLOOKUP(Table1[[#This Row],[My opinions are heard and valued by school leaders.]],Key!$A$10:$B$15,2,FALSE)</f>
        <v>Strongly Agree</v>
      </c>
      <c r="P5" s="51" t="str">
        <f>VLOOKUP(Table1[[#This Row],[In my current role, I get to do what I do best every day.]],Key!$A$10:$B$15,2,FALSE)</f>
        <v>Strongly Agree</v>
      </c>
      <c r="Q5" s="51" t="str">
        <f>VLOOKUP(Table1[[#This Row],[Faculty are recognized for excellent work by school leaders.]],Key!$A$10:$B$15,2,FALSE)</f>
        <v>Not Applicable</v>
      </c>
      <c r="R5" s="51" t="str">
        <f>VLOOKUP(Table1[[#This Row],[I feel valued for my work as a faculty member.]],Key!$A$10:$B$15,2,FALSE)</f>
        <v>Strongly Agree</v>
      </c>
      <c r="S5" s="51" t="str">
        <f>VLOOKUP(Table1[[#This Row],[In the past week, I’ve received recognition for doing my job well.]],Key!$A$10:$B$15,2,FALSE)</f>
        <v>Strongly Agree</v>
      </c>
      <c r="T5" s="51" t="str">
        <f>VLOOKUP(Table1[[#This Row],[In the past year, my school has provided opportunities for me to learn and grow as a faculty member. ]],Key!$A$10:$B$15,2,FALSE)</f>
        <v>Agree</v>
      </c>
      <c r="U5" s="51" t="str">
        <f>VLOOKUP(Table1[[#This Row],[My division director (or other direct supervisor) supports my career aspirations and goals]],Key!$A$10:$B$15,2,FALSE)</f>
        <v xml:space="preserve">Neutral </v>
      </c>
      <c r="V5" s="51" t="str">
        <f>VLOOKUP(Table1[[#This Row],[I see a path for professional advancement at my school.]],Key!$A$10:$B$15,2,FALSE)</f>
        <v>Strongly Agree</v>
      </c>
    </row>
    <row r="6" spans="1:31" x14ac:dyDescent="0.55000000000000004">
      <c r="A6" s="5">
        <v>4</v>
      </c>
      <c r="B6" s="51" t="str">
        <f>VLOOKUP(Table1[[#This Row],[Overall, I am satisfied with my experience at school.]],Key!$A$10:$B$15,2,FALSE)</f>
        <v>Agree</v>
      </c>
      <c r="C6" s="51" t="str">
        <f>VLOOKUP(Table1[[#This Row],[School leadership has communicated clear actions they will take in response to previous faculty survey results.]],Key!$A$10:$B$15,2,FALSE)</f>
        <v>Agree</v>
      </c>
      <c r="D6" s="51" t="str">
        <f>VLOOKUP(Table1[[#This Row],[I feel safe and welcome at school.]],Key!$A$10:$B$15,2,FALSE)</f>
        <v>Agree</v>
      </c>
      <c r="E6" s="51" t="str">
        <f>VLOOKUP(Table1[[#This Row],[The benefits provided by my school meet my needs. ]],Key!$A$10:$B$15,2,FALSE)</f>
        <v xml:space="preserve">Neutral </v>
      </c>
      <c r="F6" s="51" t="str">
        <f>VLOOKUP(Table1[[#This Row],[Someone seems to care about me at school. ]],Key!$A$10:$B$15,2,FALSE)</f>
        <v>Agree</v>
      </c>
      <c r="G6" s="51" t="str">
        <f>VLOOKUP(Table1[[#This Row],[I have the materials and resources needed to do my job well. ]],Key!$A$10:$B$15,2,FALSE)</f>
        <v>Strongly Agree</v>
      </c>
      <c r="H6" s="51" t="str">
        <f>VLOOKUP(Table1[[#This Row],[Most days, I have a manageable workload.]],Key!$A$10:$B$15,2,FALSE)</f>
        <v xml:space="preserve">Neutral </v>
      </c>
      <c r="I6" s="51" t="str">
        <f>VLOOKUP(Table1[[#This Row],[I have the training and skills I need to do my best at work.]],Key!$A$10:$B$15,2,FALSE)</f>
        <v>Disagree</v>
      </c>
      <c r="J6" s="51" t="str">
        <f>VLOOKUP(Table1[[#This Row],[I understand how my daily work contributes to my school’s mission. ]],Key!$A$10:$B$15,2,FALSE)</f>
        <v>Agree</v>
      </c>
      <c r="K6" s="51" t="str">
        <f>VLOOKUP(Table1[[#This Row],[My school''s mission and values are reflected in the actions of school leaders.]],Key!$A$10:$B$15,2,FALSE)</f>
        <v>Agree</v>
      </c>
      <c r="L6" s="51" t="str">
        <f>VLOOKUP(Table1[[#This Row],[I am treated fairly by school leaders.]],Key!$A$10:$B$15,2,FALSE)</f>
        <v xml:space="preserve">Neutral </v>
      </c>
      <c r="M6" s="51" t="str">
        <f>VLOOKUP(Table1[[#This Row],[I am treated fairly by my colleagues.]],Key!$A$10:$B$15,2,FALSE)</f>
        <v xml:space="preserve">Neutral </v>
      </c>
      <c r="N6" s="51" t="str">
        <f>VLOOKUP(Table1[[#This Row],[I have ownership and control over my teaching practice and my classroom.]],Key!$A$10:$B$15,2,FALSE)</f>
        <v>Agree</v>
      </c>
      <c r="O6" s="51" t="str">
        <f>VLOOKUP(Table1[[#This Row],[My opinions are heard and valued by school leaders.]],Key!$A$10:$B$15,2,FALSE)</f>
        <v>Agree</v>
      </c>
      <c r="P6" s="51" t="str">
        <f>VLOOKUP(Table1[[#This Row],[In my current role, I get to do what I do best every day.]],Key!$A$10:$B$15,2,FALSE)</f>
        <v>Agree</v>
      </c>
      <c r="Q6" s="51" t="str">
        <f>VLOOKUP(Table1[[#This Row],[Faculty are recognized for excellent work by school leaders.]],Key!$A$10:$B$15,2,FALSE)</f>
        <v>Agree</v>
      </c>
      <c r="R6" s="51" t="str">
        <f>VLOOKUP(Table1[[#This Row],[I feel valued for my work as a faculty member.]],Key!$A$10:$B$15,2,FALSE)</f>
        <v xml:space="preserve">Neutral </v>
      </c>
      <c r="S6" s="51" t="str">
        <f>VLOOKUP(Table1[[#This Row],[In the past week, I’ve received recognition for doing my job well.]],Key!$A$10:$B$15,2,FALSE)</f>
        <v xml:space="preserve">Neutral </v>
      </c>
      <c r="T6" s="51" t="str">
        <f>VLOOKUP(Table1[[#This Row],[In the past year, my school has provided opportunities for me to learn and grow as a faculty member. ]],Key!$A$10:$B$15,2,FALSE)</f>
        <v>Agree</v>
      </c>
      <c r="U6" s="51" t="str">
        <f>VLOOKUP(Table1[[#This Row],[My division director (or other direct supervisor) supports my career aspirations and goals]],Key!$A$10:$B$15,2,FALSE)</f>
        <v>Disagree</v>
      </c>
      <c r="V6" s="51" t="str">
        <f>VLOOKUP(Table1[[#This Row],[I see a path for professional advancement at my school.]],Key!$A$10:$B$15,2,FALSE)</f>
        <v>Agree</v>
      </c>
    </row>
    <row r="7" spans="1:31" x14ac:dyDescent="0.55000000000000004">
      <c r="A7" s="5">
        <v>5</v>
      </c>
      <c r="B7" s="51" t="str">
        <f>VLOOKUP(Table1[[#This Row],[Overall, I am satisfied with my experience at school.]],Key!$A$10:$B$15,2,FALSE)</f>
        <v>Agree</v>
      </c>
      <c r="C7" s="51" t="str">
        <f>VLOOKUP(Table1[[#This Row],[School leadership has communicated clear actions they will take in response to previous faculty survey results.]],Key!$A$10:$B$15,2,FALSE)</f>
        <v>Disagree</v>
      </c>
      <c r="D7" s="51" t="str">
        <f>VLOOKUP(Table1[[#This Row],[I feel safe and welcome at school.]],Key!$A$10:$B$15,2,FALSE)</f>
        <v xml:space="preserve">Neutral </v>
      </c>
      <c r="E7" s="51" t="str">
        <f>VLOOKUP(Table1[[#This Row],[The benefits provided by my school meet my needs. ]],Key!$A$10:$B$15,2,FALSE)</f>
        <v xml:space="preserve">Neutral </v>
      </c>
      <c r="F7" s="51" t="str">
        <f>VLOOKUP(Table1[[#This Row],[Someone seems to care about me at school. ]],Key!$A$10:$B$15,2,FALSE)</f>
        <v xml:space="preserve">Neutral </v>
      </c>
      <c r="G7" s="51" t="str">
        <f>VLOOKUP(Table1[[#This Row],[I have the materials and resources needed to do my job well. ]],Key!$A$10:$B$15,2,FALSE)</f>
        <v>Agree</v>
      </c>
      <c r="H7" s="51" t="str">
        <f>VLOOKUP(Table1[[#This Row],[Most days, I have a manageable workload.]],Key!$A$10:$B$15,2,FALSE)</f>
        <v>Disagree</v>
      </c>
      <c r="I7" s="51" t="str">
        <f>VLOOKUP(Table1[[#This Row],[I have the training and skills I need to do my best at work.]],Key!$A$10:$B$15,2,FALSE)</f>
        <v xml:space="preserve">Neutral </v>
      </c>
      <c r="J7" s="51" t="str">
        <f>VLOOKUP(Table1[[#This Row],[I understand how my daily work contributes to my school’s mission. ]],Key!$A$10:$B$15,2,FALSE)</f>
        <v>Agree</v>
      </c>
      <c r="K7" s="51" t="str">
        <f>VLOOKUP(Table1[[#This Row],[My school''s mission and values are reflected in the actions of school leaders.]],Key!$A$10:$B$15,2,FALSE)</f>
        <v xml:space="preserve">Neutral </v>
      </c>
      <c r="L7" s="51" t="str">
        <f>VLOOKUP(Table1[[#This Row],[I am treated fairly by school leaders.]],Key!$A$10:$B$15,2,FALSE)</f>
        <v>Agree</v>
      </c>
      <c r="M7" s="51" t="str">
        <f>VLOOKUP(Table1[[#This Row],[I am treated fairly by my colleagues.]],Key!$A$10:$B$15,2,FALSE)</f>
        <v>Agree</v>
      </c>
      <c r="N7" s="51" t="str">
        <f>VLOOKUP(Table1[[#This Row],[I have ownership and control over my teaching practice and my classroom.]],Key!$A$10:$B$15,2,FALSE)</f>
        <v>Agree</v>
      </c>
      <c r="O7" s="51" t="str">
        <f>VLOOKUP(Table1[[#This Row],[My opinions are heard and valued by school leaders.]],Key!$A$10:$B$15,2,FALSE)</f>
        <v>Agree</v>
      </c>
      <c r="P7" s="51" t="str">
        <f>VLOOKUP(Table1[[#This Row],[In my current role, I get to do what I do best every day.]],Key!$A$10:$B$15,2,FALSE)</f>
        <v xml:space="preserve">Neutral </v>
      </c>
      <c r="Q7" s="51" t="str">
        <f>VLOOKUP(Table1[[#This Row],[Faculty are recognized for excellent work by school leaders.]],Key!$A$10:$B$15,2,FALSE)</f>
        <v xml:space="preserve">Neutral </v>
      </c>
      <c r="R7" s="51" t="str">
        <f>VLOOKUP(Table1[[#This Row],[I feel valued for my work as a faculty member.]],Key!$A$10:$B$15,2,FALSE)</f>
        <v>Agree</v>
      </c>
      <c r="S7" s="51" t="str">
        <f>VLOOKUP(Table1[[#This Row],[In the past week, I’ve received recognition for doing my job well.]],Key!$A$10:$B$15,2,FALSE)</f>
        <v>Agree</v>
      </c>
      <c r="T7" s="51" t="str">
        <f>VLOOKUP(Table1[[#This Row],[In the past year, my school has provided opportunities for me to learn and grow as a faculty member. ]],Key!$A$10:$B$15,2,FALSE)</f>
        <v xml:space="preserve">Neutral </v>
      </c>
      <c r="U7" s="51" t="str">
        <f>VLOOKUP(Table1[[#This Row],[My division director (or other direct supervisor) supports my career aspirations and goals]],Key!$A$10:$B$15,2,FALSE)</f>
        <v>Agree</v>
      </c>
      <c r="V7" s="51" t="str">
        <f>VLOOKUP(Table1[[#This Row],[I see a path for professional advancement at my school.]],Key!$A$10:$B$15,2,FALSE)</f>
        <v>Agree</v>
      </c>
    </row>
    <row r="8" spans="1:31" x14ac:dyDescent="0.55000000000000004">
      <c r="A8" s="5">
        <v>6</v>
      </c>
      <c r="B8" s="51" t="str">
        <f>VLOOKUP(Table1[[#This Row],[Overall, I am satisfied with my experience at school.]],Key!$A$10:$B$15,2,FALSE)</f>
        <v>Disagree</v>
      </c>
      <c r="C8" s="51" t="str">
        <f>VLOOKUP(Table1[[#This Row],[School leadership has communicated clear actions they will take in response to previous faculty survey results.]],Key!$A$10:$B$15,2,FALSE)</f>
        <v>Agree</v>
      </c>
      <c r="D8" s="51" t="str">
        <f>VLOOKUP(Table1[[#This Row],[I feel safe and welcome at school.]],Key!$A$10:$B$15,2,FALSE)</f>
        <v>Disagree</v>
      </c>
      <c r="E8" s="51" t="str">
        <f>VLOOKUP(Table1[[#This Row],[The benefits provided by my school meet my needs. ]],Key!$A$10:$B$15,2,FALSE)</f>
        <v>Agree</v>
      </c>
      <c r="F8" s="51" t="str">
        <f>VLOOKUP(Table1[[#This Row],[Someone seems to care about me at school. ]],Key!$A$10:$B$15,2,FALSE)</f>
        <v>Agree</v>
      </c>
      <c r="G8" s="51" t="str">
        <f>VLOOKUP(Table1[[#This Row],[I have the materials and resources needed to do my job well. ]],Key!$A$10:$B$15,2,FALSE)</f>
        <v>Strongly Agree</v>
      </c>
      <c r="H8" s="51" t="str">
        <f>VLOOKUP(Table1[[#This Row],[Most days, I have a manageable workload.]],Key!$A$10:$B$15,2,FALSE)</f>
        <v>Disagree</v>
      </c>
      <c r="I8" s="51" t="str">
        <f>VLOOKUP(Table1[[#This Row],[I have the training and skills I need to do my best at work.]],Key!$A$10:$B$15,2,FALSE)</f>
        <v>Agree</v>
      </c>
      <c r="J8" s="51" t="str">
        <f>VLOOKUP(Table1[[#This Row],[I understand how my daily work contributes to my school’s mission. ]],Key!$A$10:$B$15,2,FALSE)</f>
        <v>Disagree</v>
      </c>
      <c r="K8" s="51" t="str">
        <f>VLOOKUP(Table1[[#This Row],[My school''s mission and values are reflected in the actions of school leaders.]],Key!$A$10:$B$15,2,FALSE)</f>
        <v xml:space="preserve">Neutral </v>
      </c>
      <c r="L8" s="51" t="str">
        <f>VLOOKUP(Table1[[#This Row],[I am treated fairly by school leaders.]],Key!$A$10:$B$15,2,FALSE)</f>
        <v>Disagree</v>
      </c>
      <c r="M8" s="51" t="str">
        <f>VLOOKUP(Table1[[#This Row],[I am treated fairly by my colleagues.]],Key!$A$10:$B$15,2,FALSE)</f>
        <v>Agree</v>
      </c>
      <c r="N8" s="51" t="str">
        <f>VLOOKUP(Table1[[#This Row],[I have ownership and control over my teaching practice and my classroom.]],Key!$A$10:$B$15,2,FALSE)</f>
        <v>Agree</v>
      </c>
      <c r="O8" s="51" t="str">
        <f>VLOOKUP(Table1[[#This Row],[My opinions are heard and valued by school leaders.]],Key!$A$10:$B$15,2,FALSE)</f>
        <v>Agree</v>
      </c>
      <c r="P8" s="51" t="str">
        <f>VLOOKUP(Table1[[#This Row],[In my current role, I get to do what I do best every day.]],Key!$A$10:$B$15,2,FALSE)</f>
        <v>Strongly Agree</v>
      </c>
      <c r="Q8" s="51" t="str">
        <f>VLOOKUP(Table1[[#This Row],[Faculty are recognized for excellent work by school leaders.]],Key!$A$10:$B$15,2,FALSE)</f>
        <v>Agree</v>
      </c>
      <c r="R8" s="51" t="str">
        <f>VLOOKUP(Table1[[#This Row],[I feel valued for my work as a faculty member.]],Key!$A$10:$B$15,2,FALSE)</f>
        <v>Strongly Disagree</v>
      </c>
      <c r="S8" s="51" t="str">
        <f>VLOOKUP(Table1[[#This Row],[In the past week, I’ve received recognition for doing my job well.]],Key!$A$10:$B$15,2,FALSE)</f>
        <v>Strongly Disagree</v>
      </c>
      <c r="T8" s="51" t="str">
        <f>VLOOKUP(Table1[[#This Row],[In the past year, my school has provided opportunities for me to learn and grow as a faculty member. ]],Key!$A$10:$B$15,2,FALSE)</f>
        <v>Strongly Disagree</v>
      </c>
      <c r="U8" s="51" t="str">
        <f>VLOOKUP(Table1[[#This Row],[My division director (or other direct supervisor) supports my career aspirations and goals]],Key!$A$10:$B$15,2,FALSE)</f>
        <v>Disagree</v>
      </c>
      <c r="V8" s="51" t="str">
        <f>VLOOKUP(Table1[[#This Row],[I see a path for professional advancement at my school.]],Key!$A$10:$B$15,2,FALSE)</f>
        <v>Disagree</v>
      </c>
    </row>
    <row r="9" spans="1:31" x14ac:dyDescent="0.55000000000000004">
      <c r="A9" s="5">
        <v>7</v>
      </c>
      <c r="B9" s="51" t="str">
        <f>VLOOKUP(Table1[[#This Row],[Overall, I am satisfied with my experience at school.]],Key!$A$10:$B$15,2,FALSE)</f>
        <v>Agree</v>
      </c>
      <c r="C9" s="51" t="str">
        <f>VLOOKUP(Table1[[#This Row],[School leadership has communicated clear actions they will take in response to previous faculty survey results.]],Key!$A$10:$B$15,2,FALSE)</f>
        <v>Strongly Agree</v>
      </c>
      <c r="D9" s="51" t="str">
        <f>VLOOKUP(Table1[[#This Row],[I feel safe and welcome at school.]],Key!$A$10:$B$15,2,FALSE)</f>
        <v>Agree</v>
      </c>
      <c r="E9" s="51" t="str">
        <f>VLOOKUP(Table1[[#This Row],[The benefits provided by my school meet my needs. ]],Key!$A$10:$B$15,2,FALSE)</f>
        <v>Strongly Agree</v>
      </c>
      <c r="F9" s="51" t="str">
        <f>VLOOKUP(Table1[[#This Row],[Someone seems to care about me at school. ]],Key!$A$10:$B$15,2,FALSE)</f>
        <v>Not Applicable</v>
      </c>
      <c r="G9" s="51" t="str">
        <f>VLOOKUP(Table1[[#This Row],[I have the materials and resources needed to do my job well. ]],Key!$A$10:$B$15,2,FALSE)</f>
        <v>Strongly Agree</v>
      </c>
      <c r="H9" s="51" t="str">
        <f>VLOOKUP(Table1[[#This Row],[Most days, I have a manageable workload.]],Key!$A$10:$B$15,2,FALSE)</f>
        <v>Strongly Agree</v>
      </c>
      <c r="I9" s="51" t="str">
        <f>VLOOKUP(Table1[[#This Row],[I have the training and skills I need to do my best at work.]],Key!$A$10:$B$15,2,FALSE)</f>
        <v>Agree</v>
      </c>
      <c r="J9" s="51" t="str">
        <f>VLOOKUP(Table1[[#This Row],[I understand how my daily work contributes to my school’s mission. ]],Key!$A$10:$B$15,2,FALSE)</f>
        <v>Strongly Agree</v>
      </c>
      <c r="K9" s="51" t="str">
        <f>VLOOKUP(Table1[[#This Row],[My school''s mission and values are reflected in the actions of school leaders.]],Key!$A$10:$B$15,2,FALSE)</f>
        <v>Agree</v>
      </c>
      <c r="L9" s="51" t="str">
        <f>VLOOKUP(Table1[[#This Row],[I am treated fairly by school leaders.]],Key!$A$10:$B$15,2,FALSE)</f>
        <v xml:space="preserve">Neutral </v>
      </c>
      <c r="M9" s="51" t="str">
        <f>VLOOKUP(Table1[[#This Row],[I am treated fairly by my colleagues.]],Key!$A$10:$B$15,2,FALSE)</f>
        <v>Strongly Agree</v>
      </c>
      <c r="N9" s="51" t="str">
        <f>VLOOKUP(Table1[[#This Row],[I have ownership and control over my teaching practice and my classroom.]],Key!$A$10:$B$15,2,FALSE)</f>
        <v xml:space="preserve">Neutral </v>
      </c>
      <c r="O9" s="51" t="str">
        <f>VLOOKUP(Table1[[#This Row],[My opinions are heard and valued by school leaders.]],Key!$A$10:$B$15,2,FALSE)</f>
        <v>Strongly Agree</v>
      </c>
      <c r="P9" s="51" t="str">
        <f>VLOOKUP(Table1[[#This Row],[In my current role, I get to do what I do best every day.]],Key!$A$10:$B$15,2,FALSE)</f>
        <v>Strongly Agree</v>
      </c>
      <c r="Q9" s="51" t="str">
        <f>VLOOKUP(Table1[[#This Row],[Faculty are recognized for excellent work by school leaders.]],Key!$A$10:$B$15,2,FALSE)</f>
        <v>Strongly Agree</v>
      </c>
      <c r="R9" s="51" t="str">
        <f>VLOOKUP(Table1[[#This Row],[I feel valued for my work as a faculty member.]],Key!$A$10:$B$15,2,FALSE)</f>
        <v xml:space="preserve">Neutral </v>
      </c>
      <c r="S9" s="51" t="str">
        <f>VLOOKUP(Table1[[#This Row],[In the past week, I’ve received recognition for doing my job well.]],Key!$A$10:$B$15,2,FALSE)</f>
        <v>Strongly Agree</v>
      </c>
      <c r="T9" s="51" t="str">
        <f>VLOOKUP(Table1[[#This Row],[In the past year, my school has provided opportunities for me to learn and grow as a faculty member. ]],Key!$A$10:$B$15,2,FALSE)</f>
        <v>Strongly Agree</v>
      </c>
      <c r="U9" s="51" t="str">
        <f>VLOOKUP(Table1[[#This Row],[My division director (or other direct supervisor) supports my career aspirations and goals]],Key!$A$10:$B$15,2,FALSE)</f>
        <v xml:space="preserve">Neutral </v>
      </c>
      <c r="V9" s="51" t="str">
        <f>VLOOKUP(Table1[[#This Row],[I see a path for professional advancement at my school.]],Key!$A$10:$B$15,2,FALSE)</f>
        <v>Strongly Agree</v>
      </c>
    </row>
    <row r="10" spans="1:31" x14ac:dyDescent="0.55000000000000004">
      <c r="A10" s="5">
        <v>8</v>
      </c>
      <c r="B10" s="51" t="str">
        <f>VLOOKUP(Table1[[#This Row],[Overall, I am satisfied with my experience at school.]],Key!$A$10:$B$15,2,FALSE)</f>
        <v>Strongly Agree</v>
      </c>
      <c r="C10" s="51" t="str">
        <f>VLOOKUP(Table1[[#This Row],[School leadership has communicated clear actions they will take in response to previous faculty survey results.]],Key!$A$10:$B$15,2,FALSE)</f>
        <v>Strongly Agree</v>
      </c>
      <c r="D10" s="51" t="str">
        <f>VLOOKUP(Table1[[#This Row],[I feel safe and welcome at school.]],Key!$A$10:$B$15,2,FALSE)</f>
        <v>Strongly Agree</v>
      </c>
      <c r="E10" s="51" t="str">
        <f>VLOOKUP(Table1[[#This Row],[The benefits provided by my school meet my needs. ]],Key!$A$10:$B$15,2,FALSE)</f>
        <v>Disagree</v>
      </c>
      <c r="F10" s="51" t="str">
        <f>VLOOKUP(Table1[[#This Row],[Someone seems to care about me at school. ]],Key!$A$10:$B$15,2,FALSE)</f>
        <v>Strongly Agree</v>
      </c>
      <c r="G10" s="51" t="str">
        <f>VLOOKUP(Table1[[#This Row],[I have the materials and resources needed to do my job well. ]],Key!$A$10:$B$15,2,FALSE)</f>
        <v>Strongly Agree</v>
      </c>
      <c r="H10" s="51" t="str">
        <f>VLOOKUP(Table1[[#This Row],[Most days, I have a manageable workload.]],Key!$A$10:$B$15,2,FALSE)</f>
        <v>Agree</v>
      </c>
      <c r="I10" s="51" t="str">
        <f>VLOOKUP(Table1[[#This Row],[I have the training and skills I need to do my best at work.]],Key!$A$10:$B$15,2,FALSE)</f>
        <v>Disagree</v>
      </c>
      <c r="J10" s="51" t="str">
        <f>VLOOKUP(Table1[[#This Row],[I understand how my daily work contributes to my school’s mission. ]],Key!$A$10:$B$15,2,FALSE)</f>
        <v>Strongly Agree</v>
      </c>
      <c r="K10" s="51" t="str">
        <f>VLOOKUP(Table1[[#This Row],[My school''s mission and values are reflected in the actions of school leaders.]],Key!$A$10:$B$15,2,FALSE)</f>
        <v>Strongly Agree</v>
      </c>
      <c r="L10" s="51" t="str">
        <f>VLOOKUP(Table1[[#This Row],[I am treated fairly by school leaders.]],Key!$A$10:$B$15,2,FALSE)</f>
        <v>Strongly Agree</v>
      </c>
      <c r="M10" s="51" t="str">
        <f>VLOOKUP(Table1[[#This Row],[I am treated fairly by my colleagues.]],Key!$A$10:$B$15,2,FALSE)</f>
        <v>Strongly Agree</v>
      </c>
      <c r="N10" s="51" t="str">
        <f>VLOOKUP(Table1[[#This Row],[I have ownership and control over my teaching practice and my classroom.]],Key!$A$10:$B$15,2,FALSE)</f>
        <v>Strongly Agree</v>
      </c>
      <c r="O10" s="51" t="str">
        <f>VLOOKUP(Table1[[#This Row],[My opinions are heard and valued by school leaders.]],Key!$A$10:$B$15,2,FALSE)</f>
        <v>Strongly Agree</v>
      </c>
      <c r="P10" s="51" t="str">
        <f>VLOOKUP(Table1[[#This Row],[In my current role, I get to do what I do best every day.]],Key!$A$10:$B$15,2,FALSE)</f>
        <v>Agree</v>
      </c>
      <c r="Q10" s="51" t="str">
        <f>VLOOKUP(Table1[[#This Row],[Faculty are recognized for excellent work by school leaders.]],Key!$A$10:$B$15,2,FALSE)</f>
        <v>Strongly Agree</v>
      </c>
      <c r="R10" s="51" t="str">
        <f>VLOOKUP(Table1[[#This Row],[I feel valued for my work as a faculty member.]],Key!$A$10:$B$15,2,FALSE)</f>
        <v>Strongly Agree</v>
      </c>
      <c r="S10" s="51" t="str">
        <f>VLOOKUP(Table1[[#This Row],[In the past week, I’ve received recognition for doing my job well.]],Key!$A$10:$B$15,2,FALSE)</f>
        <v>Strongly Agree</v>
      </c>
      <c r="T10" s="51" t="str">
        <f>VLOOKUP(Table1[[#This Row],[In the past year, my school has provided opportunities for me to learn and grow as a faculty member. ]],Key!$A$10:$B$15,2,FALSE)</f>
        <v>Strongly Agree</v>
      </c>
      <c r="U10" s="51" t="str">
        <f>VLOOKUP(Table1[[#This Row],[My division director (or other direct supervisor) supports my career aspirations and goals]],Key!$A$10:$B$15,2,FALSE)</f>
        <v>Disagree</v>
      </c>
      <c r="V10" s="51" t="str">
        <f>VLOOKUP(Table1[[#This Row],[I see a path for professional advancement at my school.]],Key!$A$10:$B$15,2,FALSE)</f>
        <v>Strongly Agree</v>
      </c>
    </row>
    <row r="11" spans="1:31" x14ac:dyDescent="0.55000000000000004">
      <c r="A11" s="5">
        <v>9</v>
      </c>
      <c r="B11" s="51" t="str">
        <f>VLOOKUP(Table1[[#This Row],[Overall, I am satisfied with my experience at school.]],Key!$A$10:$B$15,2,FALSE)</f>
        <v xml:space="preserve">Neutral </v>
      </c>
      <c r="C11" s="51" t="str">
        <f>VLOOKUP(Table1[[#This Row],[School leadership has communicated clear actions they will take in response to previous faculty survey results.]],Key!$A$10:$B$15,2,FALSE)</f>
        <v>Disagree</v>
      </c>
      <c r="D11" s="51" t="str">
        <f>VLOOKUP(Table1[[#This Row],[I feel safe and welcome at school.]],Key!$A$10:$B$15,2,FALSE)</f>
        <v>Disagree</v>
      </c>
      <c r="E11" s="51" t="str">
        <f>VLOOKUP(Table1[[#This Row],[The benefits provided by my school meet my needs. ]],Key!$A$10:$B$15,2,FALSE)</f>
        <v xml:space="preserve">Neutral </v>
      </c>
      <c r="F11" s="51" t="str">
        <f>VLOOKUP(Table1[[#This Row],[Someone seems to care about me at school. ]],Key!$A$10:$B$15,2,FALSE)</f>
        <v xml:space="preserve">Neutral </v>
      </c>
      <c r="G11" s="51" t="str">
        <f>VLOOKUP(Table1[[#This Row],[I have the materials and resources needed to do my job well. ]],Key!$A$10:$B$15,2,FALSE)</f>
        <v>Agree</v>
      </c>
      <c r="H11" s="51" t="str">
        <f>VLOOKUP(Table1[[#This Row],[Most days, I have a manageable workload.]],Key!$A$10:$B$15,2,FALSE)</f>
        <v xml:space="preserve">Neutral </v>
      </c>
      <c r="I11" s="51" t="str">
        <f>VLOOKUP(Table1[[#This Row],[I have the training and skills I need to do my best at work.]],Key!$A$10:$B$15,2,FALSE)</f>
        <v>Disagree</v>
      </c>
      <c r="J11" s="51" t="str">
        <f>VLOOKUP(Table1[[#This Row],[I understand how my daily work contributes to my school’s mission. ]],Key!$A$10:$B$15,2,FALSE)</f>
        <v xml:space="preserve">Neutral </v>
      </c>
      <c r="K11" s="51" t="str">
        <f>VLOOKUP(Table1[[#This Row],[My school''s mission and values are reflected in the actions of school leaders.]],Key!$A$10:$B$15,2,FALSE)</f>
        <v xml:space="preserve">Neutral </v>
      </c>
      <c r="L11" s="51" t="str">
        <f>VLOOKUP(Table1[[#This Row],[I am treated fairly by school leaders.]],Key!$A$10:$B$15,2,FALSE)</f>
        <v xml:space="preserve">Neutral </v>
      </c>
      <c r="M11" s="51" t="str">
        <f>VLOOKUP(Table1[[#This Row],[I am treated fairly by my colleagues.]],Key!$A$10:$B$15,2,FALSE)</f>
        <v xml:space="preserve">Neutral </v>
      </c>
      <c r="N11" s="51" t="str">
        <f>VLOOKUP(Table1[[#This Row],[I have ownership and control over my teaching practice and my classroom.]],Key!$A$10:$B$15,2,FALSE)</f>
        <v xml:space="preserve">Neutral </v>
      </c>
      <c r="O11" s="51" t="str">
        <f>VLOOKUP(Table1[[#This Row],[My opinions are heard and valued by school leaders.]],Key!$A$10:$B$15,2,FALSE)</f>
        <v>Disagree</v>
      </c>
      <c r="P11" s="51" t="str">
        <f>VLOOKUP(Table1[[#This Row],[In my current role, I get to do what I do best every day.]],Key!$A$10:$B$15,2,FALSE)</f>
        <v>Agree</v>
      </c>
      <c r="Q11" s="51" t="str">
        <f>VLOOKUP(Table1[[#This Row],[Faculty are recognized for excellent work by school leaders.]],Key!$A$10:$B$15,2,FALSE)</f>
        <v xml:space="preserve">Neutral </v>
      </c>
      <c r="R11" s="51" t="str">
        <f>VLOOKUP(Table1[[#This Row],[I feel valued for my work as a faculty member.]],Key!$A$10:$B$15,2,FALSE)</f>
        <v xml:space="preserve">Neutral </v>
      </c>
      <c r="S11" s="51" t="str">
        <f>VLOOKUP(Table1[[#This Row],[In the past week, I’ve received recognition for doing my job well.]],Key!$A$10:$B$15,2,FALSE)</f>
        <v xml:space="preserve">Neutral </v>
      </c>
      <c r="T11" s="51" t="str">
        <f>VLOOKUP(Table1[[#This Row],[In the past year, my school has provided opportunities for me to learn and grow as a faculty member. ]],Key!$A$10:$B$15,2,FALSE)</f>
        <v xml:space="preserve">Neutral </v>
      </c>
      <c r="U11" s="51" t="str">
        <f>VLOOKUP(Table1[[#This Row],[My division director (or other direct supervisor) supports my career aspirations and goals]],Key!$A$10:$B$15,2,FALSE)</f>
        <v>Disagree</v>
      </c>
      <c r="V11" s="51" t="str">
        <f>VLOOKUP(Table1[[#This Row],[I see a path for professional advancement at my school.]],Key!$A$10:$B$15,2,FALSE)</f>
        <v>Disagree</v>
      </c>
    </row>
    <row r="12" spans="1:31" x14ac:dyDescent="0.55000000000000004">
      <c r="A12" s="5">
        <v>10</v>
      </c>
      <c r="B12" s="51" t="str">
        <f>VLOOKUP(Table1[[#This Row],[Overall, I am satisfied with my experience at school.]],Key!$A$10:$B$15,2,FALSE)</f>
        <v>Agree</v>
      </c>
      <c r="C12" s="51" t="str">
        <f>VLOOKUP(Table1[[#This Row],[School leadership has communicated clear actions they will take in response to previous faculty survey results.]],Key!$A$10:$B$15,2,FALSE)</f>
        <v>Agree</v>
      </c>
      <c r="D12" s="51" t="str">
        <f>VLOOKUP(Table1[[#This Row],[I feel safe and welcome at school.]],Key!$A$10:$B$15,2,FALSE)</f>
        <v>Agree</v>
      </c>
      <c r="E12" s="51" t="str">
        <f>VLOOKUP(Table1[[#This Row],[The benefits provided by my school meet my needs. ]],Key!$A$10:$B$15,2,FALSE)</f>
        <v>Agree</v>
      </c>
      <c r="F12" s="51" t="str">
        <f>VLOOKUP(Table1[[#This Row],[Someone seems to care about me at school. ]],Key!$A$10:$B$15,2,FALSE)</f>
        <v>Agree</v>
      </c>
      <c r="G12" s="51" t="str">
        <f>VLOOKUP(Table1[[#This Row],[I have the materials and resources needed to do my job well. ]],Key!$A$10:$B$15,2,FALSE)</f>
        <v>Agree</v>
      </c>
      <c r="H12" s="51" t="str">
        <f>VLOOKUP(Table1[[#This Row],[Most days, I have a manageable workload.]],Key!$A$10:$B$15,2,FALSE)</f>
        <v>Agree</v>
      </c>
      <c r="I12" s="51" t="str">
        <f>VLOOKUP(Table1[[#This Row],[I have the training and skills I need to do my best at work.]],Key!$A$10:$B$15,2,FALSE)</f>
        <v>Agree</v>
      </c>
      <c r="J12" s="51" t="str">
        <f>VLOOKUP(Table1[[#This Row],[I understand how my daily work contributes to my school’s mission. ]],Key!$A$10:$B$15,2,FALSE)</f>
        <v>Agree</v>
      </c>
      <c r="K12" s="51" t="str">
        <f>VLOOKUP(Table1[[#This Row],[My school''s mission and values are reflected in the actions of school leaders.]],Key!$A$10:$B$15,2,FALSE)</f>
        <v>Agree</v>
      </c>
      <c r="L12" s="51" t="str">
        <f>VLOOKUP(Table1[[#This Row],[I am treated fairly by school leaders.]],Key!$A$10:$B$15,2,FALSE)</f>
        <v xml:space="preserve">Neutral </v>
      </c>
      <c r="M12" s="51" t="str">
        <f>VLOOKUP(Table1[[#This Row],[I am treated fairly by my colleagues.]],Key!$A$10:$B$15,2,FALSE)</f>
        <v>Agree</v>
      </c>
      <c r="N12" s="51" t="str">
        <f>VLOOKUP(Table1[[#This Row],[I have ownership and control over my teaching practice and my classroom.]],Key!$A$10:$B$15,2,FALSE)</f>
        <v>Agree</v>
      </c>
      <c r="O12" s="51" t="str">
        <f>VLOOKUP(Table1[[#This Row],[My opinions are heard and valued by school leaders.]],Key!$A$10:$B$15,2,FALSE)</f>
        <v>Agree</v>
      </c>
      <c r="P12" s="51" t="str">
        <f>VLOOKUP(Table1[[#This Row],[In my current role, I get to do what I do best every day.]],Key!$A$10:$B$15,2,FALSE)</f>
        <v>Agree</v>
      </c>
      <c r="Q12" s="51" t="str">
        <f>VLOOKUP(Table1[[#This Row],[Faculty are recognized for excellent work by school leaders.]],Key!$A$10:$B$15,2,FALSE)</f>
        <v>Agree</v>
      </c>
      <c r="R12" s="51" t="str">
        <f>VLOOKUP(Table1[[#This Row],[I feel valued for my work as a faculty member.]],Key!$A$10:$B$15,2,FALSE)</f>
        <v>Agree</v>
      </c>
      <c r="S12" s="51" t="str">
        <f>VLOOKUP(Table1[[#This Row],[In the past week, I’ve received recognition for doing my job well.]],Key!$A$10:$B$15,2,FALSE)</f>
        <v>Agree</v>
      </c>
      <c r="T12" s="51" t="str">
        <f>VLOOKUP(Table1[[#This Row],[In the past year, my school has provided opportunities for me to learn and grow as a faculty member. ]],Key!$A$10:$B$15,2,FALSE)</f>
        <v>Agree</v>
      </c>
      <c r="U12" s="51" t="str">
        <f>VLOOKUP(Table1[[#This Row],[My division director (or other direct supervisor) supports my career aspirations and goals]],Key!$A$10:$B$15,2,FALSE)</f>
        <v xml:space="preserve">Neutral </v>
      </c>
      <c r="V12" s="51" t="str">
        <f>VLOOKUP(Table1[[#This Row],[I see a path for professional advancement at my school.]],Key!$A$10:$B$15,2,FALSE)</f>
        <v>Agree</v>
      </c>
    </row>
    <row r="13" spans="1:31" x14ac:dyDescent="0.55000000000000004">
      <c r="A13" s="5">
        <v>11</v>
      </c>
      <c r="B13" s="51" t="str">
        <f>VLOOKUP(Table1[[#This Row],[Overall, I am satisfied with my experience at school.]],Key!$A$10:$B$15,2,FALSE)</f>
        <v xml:space="preserve">Neutral </v>
      </c>
      <c r="C13" s="51" t="str">
        <f>VLOOKUP(Table1[[#This Row],[School leadership has communicated clear actions they will take in response to previous faculty survey results.]],Key!$A$10:$B$15,2,FALSE)</f>
        <v xml:space="preserve">Neutral </v>
      </c>
      <c r="D13" s="51" t="str">
        <f>VLOOKUP(Table1[[#This Row],[I feel safe and welcome at school.]],Key!$A$10:$B$15,2,FALSE)</f>
        <v>Agree</v>
      </c>
      <c r="E13" s="51" t="str">
        <f>VLOOKUP(Table1[[#This Row],[The benefits provided by my school meet my needs. ]],Key!$A$10:$B$15,2,FALSE)</f>
        <v>Agree</v>
      </c>
      <c r="F13" s="51" t="str">
        <f>VLOOKUP(Table1[[#This Row],[Someone seems to care about me at school. ]],Key!$A$10:$B$15,2,FALSE)</f>
        <v>Strongly Agree</v>
      </c>
      <c r="G13" s="51" t="str">
        <f>VLOOKUP(Table1[[#This Row],[I have the materials and resources needed to do my job well. ]],Key!$A$10:$B$15,2,FALSE)</f>
        <v>Strongly Agree</v>
      </c>
      <c r="H13" s="51" t="str">
        <f>VLOOKUP(Table1[[#This Row],[Most days, I have a manageable workload.]],Key!$A$10:$B$15,2,FALSE)</f>
        <v>Agree</v>
      </c>
      <c r="I13" s="51" t="str">
        <f>VLOOKUP(Table1[[#This Row],[I have the training and skills I need to do my best at work.]],Key!$A$10:$B$15,2,FALSE)</f>
        <v xml:space="preserve">Neutral </v>
      </c>
      <c r="J13" s="51" t="str">
        <f>VLOOKUP(Table1[[#This Row],[I understand how my daily work contributes to my school’s mission. ]],Key!$A$10:$B$15,2,FALSE)</f>
        <v>Disagree</v>
      </c>
      <c r="K13" s="51" t="str">
        <f>VLOOKUP(Table1[[#This Row],[My school''s mission and values are reflected in the actions of school leaders.]],Key!$A$10:$B$15,2,FALSE)</f>
        <v>Strongly Agree</v>
      </c>
      <c r="L13" s="51" t="str">
        <f>VLOOKUP(Table1[[#This Row],[I am treated fairly by school leaders.]],Key!$A$10:$B$15,2,FALSE)</f>
        <v>Agree</v>
      </c>
      <c r="M13" s="51" t="str">
        <f>VLOOKUP(Table1[[#This Row],[I am treated fairly by my colleagues.]],Key!$A$10:$B$15,2,FALSE)</f>
        <v>Agree</v>
      </c>
      <c r="N13" s="51" t="str">
        <f>VLOOKUP(Table1[[#This Row],[I have ownership and control over my teaching practice and my classroom.]],Key!$A$10:$B$15,2,FALSE)</f>
        <v xml:space="preserve">Neutral </v>
      </c>
      <c r="O13" s="51" t="str">
        <f>VLOOKUP(Table1[[#This Row],[My opinions are heard and valued by school leaders.]],Key!$A$10:$B$15,2,FALSE)</f>
        <v>Strongly Agree</v>
      </c>
      <c r="P13" s="51" t="str">
        <f>VLOOKUP(Table1[[#This Row],[In my current role, I get to do what I do best every day.]],Key!$A$10:$B$15,2,FALSE)</f>
        <v>Strongly Agree</v>
      </c>
      <c r="Q13" s="51" t="str">
        <f>VLOOKUP(Table1[[#This Row],[Faculty are recognized for excellent work by school leaders.]],Key!$A$10:$B$15,2,FALSE)</f>
        <v>Strongly Agree</v>
      </c>
      <c r="R13" s="51" t="str">
        <f>VLOOKUP(Table1[[#This Row],[I feel valued for my work as a faculty member.]],Key!$A$10:$B$15,2,FALSE)</f>
        <v xml:space="preserve">Neutral </v>
      </c>
      <c r="S13" s="51" t="str">
        <f>VLOOKUP(Table1[[#This Row],[In the past week, I’ve received recognition for doing my job well.]],Key!$A$10:$B$15,2,FALSE)</f>
        <v>Strongly Agree</v>
      </c>
      <c r="T13" s="51" t="str">
        <f>VLOOKUP(Table1[[#This Row],[In the past year, my school has provided opportunities for me to learn and grow as a faculty member. ]],Key!$A$10:$B$15,2,FALSE)</f>
        <v>Strongly Agree</v>
      </c>
      <c r="U13" s="51" t="str">
        <f>VLOOKUP(Table1[[#This Row],[My division director (or other direct supervisor) supports my career aspirations and goals]],Key!$A$10:$B$15,2,FALSE)</f>
        <v xml:space="preserve">Neutral </v>
      </c>
      <c r="V13" s="51" t="str">
        <f>VLOOKUP(Table1[[#This Row],[I see a path for professional advancement at my school.]],Key!$A$10:$B$15,2,FALSE)</f>
        <v>Strongly Agree</v>
      </c>
    </row>
    <row r="14" spans="1:31" x14ac:dyDescent="0.55000000000000004">
      <c r="A14" s="5">
        <v>12</v>
      </c>
      <c r="B14" s="51" t="str">
        <f>VLOOKUP(Table1[[#This Row],[Overall, I am satisfied with my experience at school.]],Key!$A$10:$B$15,2,FALSE)</f>
        <v>Disagree</v>
      </c>
      <c r="C14" s="51" t="str">
        <f>VLOOKUP(Table1[[#This Row],[School leadership has communicated clear actions they will take in response to previous faculty survey results.]],Key!$A$10:$B$15,2,FALSE)</f>
        <v>Disagree</v>
      </c>
      <c r="D14" s="51" t="str">
        <f>VLOOKUP(Table1[[#This Row],[I feel safe and welcome at school.]],Key!$A$10:$B$15,2,FALSE)</f>
        <v>Disagree</v>
      </c>
      <c r="E14" s="51" t="str">
        <f>VLOOKUP(Table1[[#This Row],[The benefits provided by my school meet my needs. ]],Key!$A$10:$B$15,2,FALSE)</f>
        <v>Agree</v>
      </c>
      <c r="F14" s="51" t="str">
        <f>VLOOKUP(Table1[[#This Row],[Someone seems to care about me at school. ]],Key!$A$10:$B$15,2,FALSE)</f>
        <v>Agree</v>
      </c>
      <c r="G14" s="51" t="str">
        <f>VLOOKUP(Table1[[#This Row],[I have the materials and resources needed to do my job well. ]],Key!$A$10:$B$15,2,FALSE)</f>
        <v>Agree</v>
      </c>
      <c r="H14" s="51" t="str">
        <f>VLOOKUP(Table1[[#This Row],[Most days, I have a manageable workload.]],Key!$A$10:$B$15,2,FALSE)</f>
        <v>Agree</v>
      </c>
      <c r="I14" s="51" t="str">
        <f>VLOOKUP(Table1[[#This Row],[I have the training and skills I need to do my best at work.]],Key!$A$10:$B$15,2,FALSE)</f>
        <v>Agree</v>
      </c>
      <c r="J14" s="51" t="str">
        <f>VLOOKUP(Table1[[#This Row],[I understand how my daily work contributes to my school’s mission. ]],Key!$A$10:$B$15,2,FALSE)</f>
        <v>Agree</v>
      </c>
      <c r="K14" s="51" t="str">
        <f>VLOOKUP(Table1[[#This Row],[My school''s mission and values are reflected in the actions of school leaders.]],Key!$A$10:$B$15,2,FALSE)</f>
        <v>Agree</v>
      </c>
      <c r="L14" s="51" t="str">
        <f>VLOOKUP(Table1[[#This Row],[I am treated fairly by school leaders.]],Key!$A$10:$B$15,2,FALSE)</f>
        <v>Agree</v>
      </c>
      <c r="M14" s="51" t="str">
        <f>VLOOKUP(Table1[[#This Row],[I am treated fairly by my colleagues.]],Key!$A$10:$B$15,2,FALSE)</f>
        <v>Agree</v>
      </c>
      <c r="N14" s="51" t="str">
        <f>VLOOKUP(Table1[[#This Row],[I have ownership and control over my teaching practice and my classroom.]],Key!$A$10:$B$15,2,FALSE)</f>
        <v>Agree</v>
      </c>
      <c r="O14" s="51" t="str">
        <f>VLOOKUP(Table1[[#This Row],[My opinions are heard and valued by school leaders.]],Key!$A$10:$B$15,2,FALSE)</f>
        <v>Agree</v>
      </c>
      <c r="P14" s="51" t="str">
        <f>VLOOKUP(Table1[[#This Row],[In my current role, I get to do what I do best every day.]],Key!$A$10:$B$15,2,FALSE)</f>
        <v>Agree</v>
      </c>
      <c r="Q14" s="51" t="str">
        <f>VLOOKUP(Table1[[#This Row],[Faculty are recognized for excellent work by school leaders.]],Key!$A$10:$B$15,2,FALSE)</f>
        <v>Disagree</v>
      </c>
      <c r="R14" s="51" t="str">
        <f>VLOOKUP(Table1[[#This Row],[I feel valued for my work as a faculty member.]],Key!$A$10:$B$15,2,FALSE)</f>
        <v>Disagree</v>
      </c>
      <c r="S14" s="51" t="str">
        <f>VLOOKUP(Table1[[#This Row],[In the past week, I’ve received recognition for doing my job well.]],Key!$A$10:$B$15,2,FALSE)</f>
        <v>Disagree</v>
      </c>
      <c r="T14" s="51" t="str">
        <f>VLOOKUP(Table1[[#This Row],[In the past year, my school has provided opportunities for me to learn and grow as a faculty member. ]],Key!$A$10:$B$15,2,FALSE)</f>
        <v>Disagree</v>
      </c>
      <c r="U14" s="51" t="str">
        <f>VLOOKUP(Table1[[#This Row],[My division director (or other direct supervisor) supports my career aspirations and goals]],Key!$A$10:$B$15,2,FALSE)</f>
        <v>Agree</v>
      </c>
      <c r="V14" s="51" t="str">
        <f>VLOOKUP(Table1[[#This Row],[I see a path for professional advancement at my school.]],Key!$A$10:$B$15,2,FALSE)</f>
        <v>Agree</v>
      </c>
    </row>
    <row r="15" spans="1:31" x14ac:dyDescent="0.55000000000000004">
      <c r="A15" s="5">
        <v>13</v>
      </c>
      <c r="B15" s="51" t="str">
        <f>VLOOKUP(Table1[[#This Row],[Overall, I am satisfied with my experience at school.]],Key!$A$10:$B$15,2,FALSE)</f>
        <v>Strongly Agree</v>
      </c>
      <c r="C15" s="51" t="str">
        <f>VLOOKUP(Table1[[#This Row],[School leadership has communicated clear actions they will take in response to previous faculty survey results.]],Key!$A$10:$B$15,2,FALSE)</f>
        <v>Strongly Agree</v>
      </c>
      <c r="D15" s="51" t="str">
        <f>VLOOKUP(Table1[[#This Row],[I feel safe and welcome at school.]],Key!$A$10:$B$15,2,FALSE)</f>
        <v>Strongly Agree</v>
      </c>
      <c r="E15" s="51" t="str">
        <f>VLOOKUP(Table1[[#This Row],[The benefits provided by my school meet my needs. ]],Key!$A$10:$B$15,2,FALSE)</f>
        <v>Strongly Agree</v>
      </c>
      <c r="F15" s="51" t="str">
        <f>VLOOKUP(Table1[[#This Row],[Someone seems to care about me at school. ]],Key!$A$10:$B$15,2,FALSE)</f>
        <v>Strongly Agree</v>
      </c>
      <c r="G15" s="51" t="str">
        <f>VLOOKUP(Table1[[#This Row],[I have the materials and resources needed to do my job well. ]],Key!$A$10:$B$15,2,FALSE)</f>
        <v>Strongly Agree</v>
      </c>
      <c r="H15" s="51" t="str">
        <f>VLOOKUP(Table1[[#This Row],[Most days, I have a manageable workload.]],Key!$A$10:$B$15,2,FALSE)</f>
        <v>Strongly Agree</v>
      </c>
      <c r="I15" s="51" t="str">
        <f>VLOOKUP(Table1[[#This Row],[I have the training and skills I need to do my best at work.]],Key!$A$10:$B$15,2,FALSE)</f>
        <v>Strongly Agree</v>
      </c>
      <c r="J15" s="51" t="str">
        <f>VLOOKUP(Table1[[#This Row],[I understand how my daily work contributes to my school’s mission. ]],Key!$A$10:$B$15,2,FALSE)</f>
        <v>Strongly Agree</v>
      </c>
      <c r="K15" s="51" t="str">
        <f>VLOOKUP(Table1[[#This Row],[My school''s mission and values are reflected in the actions of school leaders.]],Key!$A$10:$B$15,2,FALSE)</f>
        <v>Strongly Agree</v>
      </c>
      <c r="L15" s="51" t="str">
        <f>VLOOKUP(Table1[[#This Row],[I am treated fairly by school leaders.]],Key!$A$10:$B$15,2,FALSE)</f>
        <v>Strongly Agree</v>
      </c>
      <c r="M15" s="51" t="str">
        <f>VLOOKUP(Table1[[#This Row],[I am treated fairly by my colleagues.]],Key!$A$10:$B$15,2,FALSE)</f>
        <v>Strongly Agree</v>
      </c>
      <c r="N15" s="51" t="str">
        <f>VLOOKUP(Table1[[#This Row],[I have ownership and control over my teaching practice and my classroom.]],Key!$A$10:$B$15,2,FALSE)</f>
        <v>Strongly Agree</v>
      </c>
      <c r="O15" s="51" t="str">
        <f>VLOOKUP(Table1[[#This Row],[My opinions are heard and valued by school leaders.]],Key!$A$10:$B$15,2,FALSE)</f>
        <v>Strongly Agree</v>
      </c>
      <c r="P15" s="51" t="str">
        <f>VLOOKUP(Table1[[#This Row],[In my current role, I get to do what I do best every day.]],Key!$A$10:$B$15,2,FALSE)</f>
        <v>Strongly Agree</v>
      </c>
      <c r="Q15" s="51" t="str">
        <f>VLOOKUP(Table1[[#This Row],[Faculty are recognized for excellent work by school leaders.]],Key!$A$10:$B$15,2,FALSE)</f>
        <v>Strongly Agree</v>
      </c>
      <c r="R15" s="51" t="str">
        <f>VLOOKUP(Table1[[#This Row],[I feel valued for my work as a faculty member.]],Key!$A$10:$B$15,2,FALSE)</f>
        <v>Strongly Agree</v>
      </c>
      <c r="S15" s="51" t="str">
        <f>VLOOKUP(Table1[[#This Row],[In the past week, I’ve received recognition for doing my job well.]],Key!$A$10:$B$15,2,FALSE)</f>
        <v>Strongly Agree</v>
      </c>
      <c r="T15" s="51" t="str">
        <f>VLOOKUP(Table1[[#This Row],[In the past year, my school has provided opportunities for me to learn and grow as a faculty member. ]],Key!$A$10:$B$15,2,FALSE)</f>
        <v>Strongly Agree</v>
      </c>
      <c r="U15" s="51" t="str">
        <f>VLOOKUP(Table1[[#This Row],[My division director (or other direct supervisor) supports my career aspirations and goals]],Key!$A$10:$B$15,2,FALSE)</f>
        <v>Strongly Agree</v>
      </c>
      <c r="V15" s="51" t="str">
        <f>VLOOKUP(Table1[[#This Row],[I see a path for professional advancement at my school.]],Key!$A$10:$B$15,2,FALSE)</f>
        <v>Strongly Agree</v>
      </c>
    </row>
    <row r="16" spans="1:31" x14ac:dyDescent="0.55000000000000004">
      <c r="A16" s="5">
        <v>14</v>
      </c>
      <c r="B16" s="51" t="str">
        <f>VLOOKUP(Table1[[#This Row],[Overall, I am satisfied with my experience at school.]],Key!$A$10:$B$15,2,FALSE)</f>
        <v>Agree</v>
      </c>
      <c r="C16" s="51" t="str">
        <f>VLOOKUP(Table1[[#This Row],[School leadership has communicated clear actions they will take in response to previous faculty survey results.]],Key!$A$10:$B$15,2,FALSE)</f>
        <v>Agree</v>
      </c>
      <c r="D16" s="51" t="str">
        <f>VLOOKUP(Table1[[#This Row],[I feel safe and welcome at school.]],Key!$A$10:$B$15,2,FALSE)</f>
        <v xml:space="preserve">Neutral </v>
      </c>
      <c r="E16" s="51" t="str">
        <f>VLOOKUP(Table1[[#This Row],[The benefits provided by my school meet my needs. ]],Key!$A$10:$B$15,2,FALSE)</f>
        <v>Agree</v>
      </c>
      <c r="F16" s="51" t="str">
        <f>VLOOKUP(Table1[[#This Row],[Someone seems to care about me at school. ]],Key!$A$10:$B$15,2,FALSE)</f>
        <v xml:space="preserve">Neutral </v>
      </c>
      <c r="G16" s="51" t="str">
        <f>VLOOKUP(Table1[[#This Row],[I have the materials and resources needed to do my job well. ]],Key!$A$10:$B$15,2,FALSE)</f>
        <v>Disagree</v>
      </c>
      <c r="H16" s="51" t="str">
        <f>VLOOKUP(Table1[[#This Row],[Most days, I have a manageable workload.]],Key!$A$10:$B$15,2,FALSE)</f>
        <v>Strongly Disagree</v>
      </c>
      <c r="I16" s="51" t="str">
        <f>VLOOKUP(Table1[[#This Row],[I have the training and skills I need to do my best at work.]],Key!$A$10:$B$15,2,FALSE)</f>
        <v>Disagree</v>
      </c>
      <c r="J16" s="51" t="str">
        <f>VLOOKUP(Table1[[#This Row],[I understand how my daily work contributes to my school’s mission. ]],Key!$A$10:$B$15,2,FALSE)</f>
        <v xml:space="preserve">Neutral </v>
      </c>
      <c r="K16" s="51" t="str">
        <f>VLOOKUP(Table1[[#This Row],[My school''s mission and values are reflected in the actions of school leaders.]],Key!$A$10:$B$15,2,FALSE)</f>
        <v>Agree</v>
      </c>
      <c r="L16" s="51" t="str">
        <f>VLOOKUP(Table1[[#This Row],[I am treated fairly by school leaders.]],Key!$A$10:$B$15,2,FALSE)</f>
        <v xml:space="preserve">Neutral </v>
      </c>
      <c r="M16" s="51" t="str">
        <f>VLOOKUP(Table1[[#This Row],[I am treated fairly by my colleagues.]],Key!$A$10:$B$15,2,FALSE)</f>
        <v>Agree</v>
      </c>
      <c r="N16" s="51" t="str">
        <f>VLOOKUP(Table1[[#This Row],[I have ownership and control over my teaching practice and my classroom.]],Key!$A$10:$B$15,2,FALSE)</f>
        <v xml:space="preserve">Neutral </v>
      </c>
      <c r="O16" s="51" t="str">
        <f>VLOOKUP(Table1[[#This Row],[My opinions are heard and valued by school leaders.]],Key!$A$10:$B$15,2,FALSE)</f>
        <v xml:space="preserve">Neutral </v>
      </c>
      <c r="P16" s="51" t="str">
        <f>VLOOKUP(Table1[[#This Row],[In my current role, I get to do what I do best every day.]],Key!$A$10:$B$15,2,FALSE)</f>
        <v xml:space="preserve">Neutral </v>
      </c>
      <c r="Q16" s="51" t="str">
        <f>VLOOKUP(Table1[[#This Row],[Faculty are recognized for excellent work by school leaders.]],Key!$A$10:$B$15,2,FALSE)</f>
        <v>Agree</v>
      </c>
      <c r="R16" s="51" t="str">
        <f>VLOOKUP(Table1[[#This Row],[I feel valued for my work as a faculty member.]],Key!$A$10:$B$15,2,FALSE)</f>
        <v xml:space="preserve">Neutral </v>
      </c>
      <c r="S16" s="51" t="str">
        <f>VLOOKUP(Table1[[#This Row],[In the past week, I’ve received recognition for doing my job well.]],Key!$A$10:$B$15,2,FALSE)</f>
        <v xml:space="preserve">Neutral </v>
      </c>
      <c r="T16" s="51" t="str">
        <f>VLOOKUP(Table1[[#This Row],[In the past year, my school has provided opportunities for me to learn and grow as a faculty member. ]],Key!$A$10:$B$15,2,FALSE)</f>
        <v>Agree</v>
      </c>
      <c r="U16" s="51" t="str">
        <f>VLOOKUP(Table1[[#This Row],[My division director (or other direct supervisor) supports my career aspirations and goals]],Key!$A$10:$B$15,2,FALSE)</f>
        <v xml:space="preserve">Neutral </v>
      </c>
      <c r="V16" s="51" t="str">
        <f>VLOOKUP(Table1[[#This Row],[I see a path for professional advancement at my school.]],Key!$A$10:$B$15,2,FALSE)</f>
        <v>Agree</v>
      </c>
    </row>
    <row r="17" spans="1:22" x14ac:dyDescent="0.55000000000000004">
      <c r="A17" s="5">
        <v>15</v>
      </c>
      <c r="B17" s="51" t="str">
        <f>VLOOKUP(Table1[[#This Row],[Overall, I am satisfied with my experience at school.]],Key!$A$10:$B$15,2,FALSE)</f>
        <v>Strongly Disagree</v>
      </c>
      <c r="C17" s="51" t="str">
        <f>VLOOKUP(Table1[[#This Row],[School leadership has communicated clear actions they will take in response to previous faculty survey results.]],Key!$A$10:$B$15,2,FALSE)</f>
        <v>Strongly Disagree</v>
      </c>
      <c r="D17" s="51" t="str">
        <f>VLOOKUP(Table1[[#This Row],[I feel safe and welcome at school.]],Key!$A$10:$B$15,2,FALSE)</f>
        <v>Strongly Agree</v>
      </c>
      <c r="E17" s="51" t="str">
        <f>VLOOKUP(Table1[[#This Row],[The benefits provided by my school meet my needs. ]],Key!$A$10:$B$15,2,FALSE)</f>
        <v>Strongly Agree</v>
      </c>
      <c r="F17" s="51" t="str">
        <f>VLOOKUP(Table1[[#This Row],[Someone seems to care about me at school. ]],Key!$A$10:$B$15,2,FALSE)</f>
        <v>Agree</v>
      </c>
      <c r="G17" s="51" t="str">
        <f>VLOOKUP(Table1[[#This Row],[I have the materials and resources needed to do my job well. ]],Key!$A$10:$B$15,2,FALSE)</f>
        <v>Agree</v>
      </c>
      <c r="H17" s="51" t="str">
        <f>VLOOKUP(Table1[[#This Row],[Most days, I have a manageable workload.]],Key!$A$10:$B$15,2,FALSE)</f>
        <v>Agree</v>
      </c>
      <c r="I17" s="51" t="str">
        <f>VLOOKUP(Table1[[#This Row],[I have the training and skills I need to do my best at work.]],Key!$A$10:$B$15,2,FALSE)</f>
        <v>Agree</v>
      </c>
      <c r="J17" s="51" t="str">
        <f>VLOOKUP(Table1[[#This Row],[I understand how my daily work contributes to my school’s mission. ]],Key!$A$10:$B$15,2,FALSE)</f>
        <v>Agree</v>
      </c>
      <c r="K17" s="51" t="str">
        <f>VLOOKUP(Table1[[#This Row],[My school''s mission and values are reflected in the actions of school leaders.]],Key!$A$10:$B$15,2,FALSE)</f>
        <v>Strongly Agree</v>
      </c>
      <c r="L17" s="51" t="str">
        <f>VLOOKUP(Table1[[#This Row],[I am treated fairly by school leaders.]],Key!$A$10:$B$15,2,FALSE)</f>
        <v>Agree</v>
      </c>
      <c r="M17" s="51" t="str">
        <f>VLOOKUP(Table1[[#This Row],[I am treated fairly by my colleagues.]],Key!$A$10:$B$15,2,FALSE)</f>
        <v>Strongly Agree</v>
      </c>
      <c r="N17" s="51" t="str">
        <f>VLOOKUP(Table1[[#This Row],[I have ownership and control over my teaching practice and my classroom.]],Key!$A$10:$B$15,2,FALSE)</f>
        <v>Agree</v>
      </c>
      <c r="O17" s="51" t="str">
        <f>VLOOKUP(Table1[[#This Row],[My opinions are heard and valued by school leaders.]],Key!$A$10:$B$15,2,FALSE)</f>
        <v>Strongly Agree</v>
      </c>
      <c r="P17" s="51" t="str">
        <f>VLOOKUP(Table1[[#This Row],[In my current role, I get to do what I do best every day.]],Key!$A$10:$B$15,2,FALSE)</f>
        <v>Agree</v>
      </c>
      <c r="Q17" s="51" t="str">
        <f>VLOOKUP(Table1[[#This Row],[Faculty are recognized for excellent work by school leaders.]],Key!$A$10:$B$15,2,FALSE)</f>
        <v>Strongly Agree</v>
      </c>
      <c r="R17" s="51" t="str">
        <f>VLOOKUP(Table1[[#This Row],[I feel valued for my work as a faculty member.]],Key!$A$10:$B$15,2,FALSE)</f>
        <v>Agree</v>
      </c>
      <c r="S17" s="51" t="str">
        <f>VLOOKUP(Table1[[#This Row],[In the past week, I’ve received recognition for doing my job well.]],Key!$A$10:$B$15,2,FALSE)</f>
        <v>Strongly Agree</v>
      </c>
      <c r="T17" s="51" t="str">
        <f>VLOOKUP(Table1[[#This Row],[In the past year, my school has provided opportunities for me to learn and grow as a faculty member. ]],Key!$A$10:$B$15,2,FALSE)</f>
        <v>Agree</v>
      </c>
      <c r="U17" s="51" t="str">
        <f>VLOOKUP(Table1[[#This Row],[My division director (or other direct supervisor) supports my career aspirations and goals]],Key!$A$10:$B$15,2,FALSE)</f>
        <v xml:space="preserve">Neutral </v>
      </c>
      <c r="V17" s="51" t="str">
        <f>VLOOKUP(Table1[[#This Row],[I see a path for professional advancement at my school.]],Key!$A$10:$B$15,2,FALSE)</f>
        <v>Agree</v>
      </c>
    </row>
    <row r="18" spans="1:22" x14ac:dyDescent="0.55000000000000004">
      <c r="A18" s="5">
        <v>16</v>
      </c>
      <c r="B18" s="51" t="str">
        <f>VLOOKUP(Table1[[#This Row],[Overall, I am satisfied with my experience at school.]],Key!$A$10:$B$15,2,FALSE)</f>
        <v>Strongly Disagree</v>
      </c>
      <c r="C18" s="51" t="str">
        <f>VLOOKUP(Table1[[#This Row],[School leadership has communicated clear actions they will take in response to previous faculty survey results.]],Key!$A$10:$B$15,2,FALSE)</f>
        <v>Agree</v>
      </c>
      <c r="D18" s="51" t="str">
        <f>VLOOKUP(Table1[[#This Row],[I feel safe and welcome at school.]],Key!$A$10:$B$15,2,FALSE)</f>
        <v>Disagree</v>
      </c>
      <c r="E18" s="51" t="str">
        <f>VLOOKUP(Table1[[#This Row],[The benefits provided by my school meet my needs. ]],Key!$A$10:$B$15,2,FALSE)</f>
        <v>Agree</v>
      </c>
      <c r="F18" s="51" t="str">
        <f>VLOOKUP(Table1[[#This Row],[Someone seems to care about me at school. ]],Key!$A$10:$B$15,2,FALSE)</f>
        <v>Strongly Disagree</v>
      </c>
      <c r="G18" s="51" t="str">
        <f>VLOOKUP(Table1[[#This Row],[I have the materials and resources needed to do my job well. ]],Key!$A$10:$B$15,2,FALSE)</f>
        <v>Agree</v>
      </c>
      <c r="H18" s="51" t="str">
        <f>VLOOKUP(Table1[[#This Row],[Most days, I have a manageable workload.]],Key!$A$10:$B$15,2,FALSE)</f>
        <v>Disagree</v>
      </c>
      <c r="I18" s="51" t="str">
        <f>VLOOKUP(Table1[[#This Row],[I have the training and skills I need to do my best at work.]],Key!$A$10:$B$15,2,FALSE)</f>
        <v>Strongly Disagree</v>
      </c>
      <c r="J18" s="51" t="str">
        <f>VLOOKUP(Table1[[#This Row],[I understand how my daily work contributes to my school’s mission. ]],Key!$A$10:$B$15,2,FALSE)</f>
        <v>Disagree</v>
      </c>
      <c r="K18" s="51" t="str">
        <f>VLOOKUP(Table1[[#This Row],[My school''s mission and values are reflected in the actions of school leaders.]],Key!$A$10:$B$15,2,FALSE)</f>
        <v>Disagree</v>
      </c>
      <c r="L18" s="51" t="str">
        <f>VLOOKUP(Table1[[#This Row],[I am treated fairly by school leaders.]],Key!$A$10:$B$15,2,FALSE)</f>
        <v>Disagree</v>
      </c>
      <c r="M18" s="51" t="str">
        <f>VLOOKUP(Table1[[#This Row],[I am treated fairly by my colleagues.]],Key!$A$10:$B$15,2,FALSE)</f>
        <v>Strongly Agree</v>
      </c>
      <c r="N18" s="51" t="str">
        <f>VLOOKUP(Table1[[#This Row],[I have ownership and control over my teaching practice and my classroom.]],Key!$A$10:$B$15,2,FALSE)</f>
        <v>Strongly Disagree</v>
      </c>
      <c r="O18" s="51" t="str">
        <f>VLOOKUP(Table1[[#This Row],[My opinions are heard and valued by school leaders.]],Key!$A$10:$B$15,2,FALSE)</f>
        <v>Strongly Agree</v>
      </c>
      <c r="P18" s="51" t="str">
        <f>VLOOKUP(Table1[[#This Row],[In my current role, I get to do what I do best every day.]],Key!$A$10:$B$15,2,FALSE)</f>
        <v>Agree</v>
      </c>
      <c r="Q18" s="51" t="str">
        <f>VLOOKUP(Table1[[#This Row],[Faculty are recognized for excellent work by school leaders.]],Key!$A$10:$B$15,2,FALSE)</f>
        <v>Disagree</v>
      </c>
      <c r="R18" s="51" t="str">
        <f>VLOOKUP(Table1[[#This Row],[I feel valued for my work as a faculty member.]],Key!$A$10:$B$15,2,FALSE)</f>
        <v>Strongly Disagree</v>
      </c>
      <c r="S18" s="51" t="str">
        <f>VLOOKUP(Table1[[#This Row],[In the past week, I’ve received recognition for doing my job well.]],Key!$A$10:$B$15,2,FALSE)</f>
        <v>Strongly Agree</v>
      </c>
      <c r="T18" s="51" t="str">
        <f>VLOOKUP(Table1[[#This Row],[In the past year, my school has provided opportunities for me to learn and grow as a faculty member. ]],Key!$A$10:$B$15,2,FALSE)</f>
        <v>Disagree</v>
      </c>
      <c r="U18" s="51" t="str">
        <f>VLOOKUP(Table1[[#This Row],[My division director (or other direct supervisor) supports my career aspirations and goals]],Key!$A$10:$B$15,2,FALSE)</f>
        <v>Disagree</v>
      </c>
      <c r="V18" s="51" t="str">
        <f>VLOOKUP(Table1[[#This Row],[I see a path for professional advancement at my school.]],Key!$A$10:$B$15,2,FALSE)</f>
        <v>Strongly Agree</v>
      </c>
    </row>
    <row r="19" spans="1:22" x14ac:dyDescent="0.55000000000000004">
      <c r="A19" s="5">
        <v>17</v>
      </c>
      <c r="B19" s="51" t="str">
        <f>VLOOKUP(Table1[[#This Row],[Overall, I am satisfied with my experience at school.]],Key!$A$10:$B$15,2,FALSE)</f>
        <v>Strongly Agree</v>
      </c>
      <c r="C19" s="51" t="str">
        <f>VLOOKUP(Table1[[#This Row],[School leadership has communicated clear actions they will take in response to previous faculty survey results.]],Key!$A$10:$B$15,2,FALSE)</f>
        <v>Strongly Agree</v>
      </c>
      <c r="D19" s="51" t="str">
        <f>VLOOKUP(Table1[[#This Row],[I feel safe and welcome at school.]],Key!$A$10:$B$15,2,FALSE)</f>
        <v xml:space="preserve">Neutral </v>
      </c>
      <c r="E19" s="51" t="str">
        <f>VLOOKUP(Table1[[#This Row],[The benefits provided by my school meet my needs. ]],Key!$A$10:$B$15,2,FALSE)</f>
        <v>Agree</v>
      </c>
      <c r="F19" s="51" t="str">
        <f>VLOOKUP(Table1[[#This Row],[Someone seems to care about me at school. ]],Key!$A$10:$B$15,2,FALSE)</f>
        <v>Agree</v>
      </c>
      <c r="G19" s="51" t="str">
        <f>VLOOKUP(Table1[[#This Row],[I have the materials and resources needed to do my job well. ]],Key!$A$10:$B$15,2,FALSE)</f>
        <v>Agree</v>
      </c>
      <c r="H19" s="51" t="str">
        <f>VLOOKUP(Table1[[#This Row],[Most days, I have a manageable workload.]],Key!$A$10:$B$15,2,FALSE)</f>
        <v>Agree</v>
      </c>
      <c r="I19" s="51" t="str">
        <f>VLOOKUP(Table1[[#This Row],[I have the training and skills I need to do my best at work.]],Key!$A$10:$B$15,2,FALSE)</f>
        <v>Agree</v>
      </c>
      <c r="J19" s="51" t="str">
        <f>VLOOKUP(Table1[[#This Row],[I understand how my daily work contributes to my school’s mission. ]],Key!$A$10:$B$15,2,FALSE)</f>
        <v>Agree</v>
      </c>
      <c r="K19" s="51" t="str">
        <f>VLOOKUP(Table1[[#This Row],[My school''s mission and values are reflected in the actions of school leaders.]],Key!$A$10:$B$15,2,FALSE)</f>
        <v>Strongly Agree</v>
      </c>
      <c r="L19" s="51" t="str">
        <f>VLOOKUP(Table1[[#This Row],[I am treated fairly by school leaders.]],Key!$A$10:$B$15,2,FALSE)</f>
        <v>Agree</v>
      </c>
      <c r="M19" s="51" t="str">
        <f>VLOOKUP(Table1[[#This Row],[I am treated fairly by my colleagues.]],Key!$A$10:$B$15,2,FALSE)</f>
        <v>Agree</v>
      </c>
      <c r="N19" s="51" t="str">
        <f>VLOOKUP(Table1[[#This Row],[I have ownership and control over my teaching practice and my classroom.]],Key!$A$10:$B$15,2,FALSE)</f>
        <v>Agree</v>
      </c>
      <c r="O19" s="51" t="str">
        <f>VLOOKUP(Table1[[#This Row],[My opinions are heard and valued by school leaders.]],Key!$A$10:$B$15,2,FALSE)</f>
        <v>Agree</v>
      </c>
      <c r="P19" s="51" t="str">
        <f>VLOOKUP(Table1[[#This Row],[In my current role, I get to do what I do best every day.]],Key!$A$10:$B$15,2,FALSE)</f>
        <v>Agree</v>
      </c>
      <c r="Q19" s="51" t="str">
        <f>VLOOKUP(Table1[[#This Row],[Faculty are recognized for excellent work by school leaders.]],Key!$A$10:$B$15,2,FALSE)</f>
        <v>Agree</v>
      </c>
      <c r="R19" s="51" t="str">
        <f>VLOOKUP(Table1[[#This Row],[I feel valued for my work as a faculty member.]],Key!$A$10:$B$15,2,FALSE)</f>
        <v xml:space="preserve">Neutral </v>
      </c>
      <c r="S19" s="51" t="str">
        <f>VLOOKUP(Table1[[#This Row],[In the past week, I’ve received recognition for doing my job well.]],Key!$A$10:$B$15,2,FALSE)</f>
        <v>Agree</v>
      </c>
      <c r="T19" s="51" t="str">
        <f>VLOOKUP(Table1[[#This Row],[In the past year, my school has provided opportunities for me to learn and grow as a faculty member. ]],Key!$A$10:$B$15,2,FALSE)</f>
        <v>Strongly Agree</v>
      </c>
      <c r="U19" s="51" t="str">
        <f>VLOOKUP(Table1[[#This Row],[My division director (or other direct supervisor) supports my career aspirations and goals]],Key!$A$10:$B$15,2,FALSE)</f>
        <v xml:space="preserve">Neutral </v>
      </c>
      <c r="V19" s="51" t="str">
        <f>VLOOKUP(Table1[[#This Row],[I see a path for professional advancement at my school.]],Key!$A$10:$B$15,2,FALSE)</f>
        <v>Agree</v>
      </c>
    </row>
    <row r="20" spans="1:22" x14ac:dyDescent="0.55000000000000004">
      <c r="A20" s="5">
        <v>18</v>
      </c>
      <c r="B20" s="51" t="str">
        <f>VLOOKUP(Table1[[#This Row],[Overall, I am satisfied with my experience at school.]],Key!$A$10:$B$15,2,FALSE)</f>
        <v xml:space="preserve">Neutral </v>
      </c>
      <c r="C20" s="51" t="str">
        <f>VLOOKUP(Table1[[#This Row],[School leadership has communicated clear actions they will take in response to previous faculty survey results.]],Key!$A$10:$B$15,2,FALSE)</f>
        <v xml:space="preserve">Neutral </v>
      </c>
      <c r="D20" s="51" t="str">
        <f>VLOOKUP(Table1[[#This Row],[I feel safe and welcome at school.]],Key!$A$10:$B$15,2,FALSE)</f>
        <v>Agree</v>
      </c>
      <c r="E20" s="51" t="str">
        <f>VLOOKUP(Table1[[#This Row],[The benefits provided by my school meet my needs. ]],Key!$A$10:$B$15,2,FALSE)</f>
        <v xml:space="preserve">Neutral </v>
      </c>
      <c r="F20" s="51" t="str">
        <f>VLOOKUP(Table1[[#This Row],[Someone seems to care about me at school. ]],Key!$A$10:$B$15,2,FALSE)</f>
        <v>Strongly Agree</v>
      </c>
      <c r="G20" s="51" t="str">
        <f>VLOOKUP(Table1[[#This Row],[I have the materials and resources needed to do my job well. ]],Key!$A$10:$B$15,2,FALSE)</f>
        <v>Agree</v>
      </c>
      <c r="H20" s="51" t="str">
        <f>VLOOKUP(Table1[[#This Row],[Most days, I have a manageable workload.]],Key!$A$10:$B$15,2,FALSE)</f>
        <v>Strongly Agree</v>
      </c>
      <c r="I20" s="51" t="str">
        <f>VLOOKUP(Table1[[#This Row],[I have the training and skills I need to do my best at work.]],Key!$A$10:$B$15,2,FALSE)</f>
        <v xml:space="preserve">Neutral </v>
      </c>
      <c r="J20" s="51" t="str">
        <f>VLOOKUP(Table1[[#This Row],[I understand how my daily work contributes to my school’s mission. ]],Key!$A$10:$B$15,2,FALSE)</f>
        <v>Strongly Agree</v>
      </c>
      <c r="K20" s="51" t="str">
        <f>VLOOKUP(Table1[[#This Row],[My school''s mission and values are reflected in the actions of school leaders.]],Key!$A$10:$B$15,2,FALSE)</f>
        <v>Strongly Agree</v>
      </c>
      <c r="L20" s="51" t="str">
        <f>VLOOKUP(Table1[[#This Row],[I am treated fairly by school leaders.]],Key!$A$10:$B$15,2,FALSE)</f>
        <v xml:space="preserve">Neutral </v>
      </c>
      <c r="M20" s="51" t="str">
        <f>VLOOKUP(Table1[[#This Row],[I am treated fairly by my colleagues.]],Key!$A$10:$B$15,2,FALSE)</f>
        <v xml:space="preserve">Neutral </v>
      </c>
      <c r="N20" s="51" t="str">
        <f>VLOOKUP(Table1[[#This Row],[I have ownership and control over my teaching practice and my classroom.]],Key!$A$10:$B$15,2,FALSE)</f>
        <v>Disagree</v>
      </c>
      <c r="O20" s="51" t="str">
        <f>VLOOKUP(Table1[[#This Row],[My opinions are heard and valued by school leaders.]],Key!$A$10:$B$15,2,FALSE)</f>
        <v xml:space="preserve">Neutral </v>
      </c>
      <c r="P20" s="51" t="str">
        <f>VLOOKUP(Table1[[#This Row],[In my current role, I get to do what I do best every day.]],Key!$A$10:$B$15,2,FALSE)</f>
        <v>Agree</v>
      </c>
      <c r="Q20" s="51" t="str">
        <f>VLOOKUP(Table1[[#This Row],[Faculty are recognized for excellent work by school leaders.]],Key!$A$10:$B$15,2,FALSE)</f>
        <v>Agree</v>
      </c>
      <c r="R20" s="51" t="str">
        <f>VLOOKUP(Table1[[#This Row],[I feel valued for my work as a faculty member.]],Key!$A$10:$B$15,2,FALSE)</f>
        <v>Disagree</v>
      </c>
      <c r="S20" s="51" t="str">
        <f>VLOOKUP(Table1[[#This Row],[In the past week, I’ve received recognition for doing my job well.]],Key!$A$10:$B$15,2,FALSE)</f>
        <v>Disagree</v>
      </c>
      <c r="T20" s="51" t="str">
        <f>VLOOKUP(Table1[[#This Row],[In the past year, my school has provided opportunities for me to learn and grow as a faculty member. ]],Key!$A$10:$B$15,2,FALSE)</f>
        <v>Agree</v>
      </c>
      <c r="U20" s="51" t="str">
        <f>VLOOKUP(Table1[[#This Row],[My division director (or other direct supervisor) supports my career aspirations and goals]],Key!$A$10:$B$15,2,FALSE)</f>
        <v xml:space="preserve">Neutral </v>
      </c>
      <c r="V20" s="51" t="str">
        <f>VLOOKUP(Table1[[#This Row],[I see a path for professional advancement at my school.]],Key!$A$10:$B$15,2,FALSE)</f>
        <v xml:space="preserve">Neutral </v>
      </c>
    </row>
    <row r="21" spans="1:22" x14ac:dyDescent="0.55000000000000004">
      <c r="A21" s="5">
        <v>19</v>
      </c>
      <c r="B21" s="51" t="str">
        <f>VLOOKUP(Table1[[#This Row],[Overall, I am satisfied with my experience at school.]],Key!$A$10:$B$15,2,FALSE)</f>
        <v>Agree</v>
      </c>
      <c r="C21" s="51" t="str">
        <f>VLOOKUP(Table1[[#This Row],[School leadership has communicated clear actions they will take in response to previous faculty survey results.]],Key!$A$10:$B$15,2,FALSE)</f>
        <v>Agree</v>
      </c>
      <c r="D21" s="51" t="str">
        <f>VLOOKUP(Table1[[#This Row],[I feel safe and welcome at school.]],Key!$A$10:$B$15,2,FALSE)</f>
        <v>Agree</v>
      </c>
      <c r="E21" s="51" t="str">
        <f>VLOOKUP(Table1[[#This Row],[The benefits provided by my school meet my needs. ]],Key!$A$10:$B$15,2,FALSE)</f>
        <v>Strongly Agree</v>
      </c>
      <c r="F21" s="51" t="str">
        <f>VLOOKUP(Table1[[#This Row],[Someone seems to care about me at school. ]],Key!$A$10:$B$15,2,FALSE)</f>
        <v>Agree</v>
      </c>
      <c r="G21" s="51" t="str">
        <f>VLOOKUP(Table1[[#This Row],[I have the materials and resources needed to do my job well. ]],Key!$A$10:$B$15,2,FALSE)</f>
        <v>Agree</v>
      </c>
      <c r="H21" s="51" t="str">
        <f>VLOOKUP(Table1[[#This Row],[Most days, I have a manageable workload.]],Key!$A$10:$B$15,2,FALSE)</f>
        <v>Strongly Agree</v>
      </c>
      <c r="I21" s="51" t="str">
        <f>VLOOKUP(Table1[[#This Row],[I have the training and skills I need to do my best at work.]],Key!$A$10:$B$15,2,FALSE)</f>
        <v>Agree</v>
      </c>
      <c r="J21" s="51" t="str">
        <f>VLOOKUP(Table1[[#This Row],[I understand how my daily work contributes to my school’s mission. ]],Key!$A$10:$B$15,2,FALSE)</f>
        <v>Agree</v>
      </c>
      <c r="K21" s="51" t="str">
        <f>VLOOKUP(Table1[[#This Row],[My school''s mission and values are reflected in the actions of school leaders.]],Key!$A$10:$B$15,2,FALSE)</f>
        <v>Agree</v>
      </c>
      <c r="L21" s="51" t="str">
        <f>VLOOKUP(Table1[[#This Row],[I am treated fairly by school leaders.]],Key!$A$10:$B$15,2,FALSE)</f>
        <v>Agree</v>
      </c>
      <c r="M21" s="51" t="str">
        <f>VLOOKUP(Table1[[#This Row],[I am treated fairly by my colleagues.]],Key!$A$10:$B$15,2,FALSE)</f>
        <v>Agree</v>
      </c>
      <c r="N21" s="51" t="str">
        <f>VLOOKUP(Table1[[#This Row],[I have ownership and control over my teaching practice and my classroom.]],Key!$A$10:$B$15,2,FALSE)</f>
        <v>Agree</v>
      </c>
      <c r="O21" s="51" t="str">
        <f>VLOOKUP(Table1[[#This Row],[My opinions are heard and valued by school leaders.]],Key!$A$10:$B$15,2,FALSE)</f>
        <v>Agree</v>
      </c>
      <c r="P21" s="51" t="str">
        <f>VLOOKUP(Table1[[#This Row],[In my current role, I get to do what I do best every day.]],Key!$A$10:$B$15,2,FALSE)</f>
        <v>Strongly Agree</v>
      </c>
      <c r="Q21" s="51" t="str">
        <f>VLOOKUP(Table1[[#This Row],[Faculty are recognized for excellent work by school leaders.]],Key!$A$10:$B$15,2,FALSE)</f>
        <v>Strongly Agree</v>
      </c>
      <c r="R21" s="51" t="str">
        <f>VLOOKUP(Table1[[#This Row],[I feel valued for my work as a faculty member.]],Key!$A$10:$B$15,2,FALSE)</f>
        <v>Agree</v>
      </c>
      <c r="S21" s="51" t="str">
        <f>VLOOKUP(Table1[[#This Row],[In the past week, I’ve received recognition for doing my job well.]],Key!$A$10:$B$15,2,FALSE)</f>
        <v>Agree</v>
      </c>
      <c r="T21" s="51" t="str">
        <f>VLOOKUP(Table1[[#This Row],[In the past year, my school has provided opportunities for me to learn and grow as a faculty member. ]],Key!$A$10:$B$15,2,FALSE)</f>
        <v>Agree</v>
      </c>
      <c r="U21" s="51" t="str">
        <f>VLOOKUP(Table1[[#This Row],[My division director (or other direct supervisor) supports my career aspirations and goals]],Key!$A$10:$B$15,2,FALSE)</f>
        <v xml:space="preserve">Neutral </v>
      </c>
      <c r="V21" s="51" t="str">
        <f>VLOOKUP(Table1[[#This Row],[I see a path for professional advancement at my school.]],Key!$A$10:$B$15,2,FALSE)</f>
        <v>Agree</v>
      </c>
    </row>
    <row r="22" spans="1:22" x14ac:dyDescent="0.55000000000000004">
      <c r="A22" s="5">
        <v>20</v>
      </c>
      <c r="B22" s="51" t="str">
        <f>VLOOKUP(Table1[[#This Row],[Overall, I am satisfied with my experience at school.]],Key!$A$10:$B$15,2,FALSE)</f>
        <v>Disagree</v>
      </c>
      <c r="C22" s="51" t="str">
        <f>VLOOKUP(Table1[[#This Row],[School leadership has communicated clear actions they will take in response to previous faculty survey results.]],Key!$A$10:$B$15,2,FALSE)</f>
        <v>Agree</v>
      </c>
      <c r="D22" s="51" t="str">
        <f>VLOOKUP(Table1[[#This Row],[I feel safe and welcome at school.]],Key!$A$10:$B$15,2,FALSE)</f>
        <v xml:space="preserve">Neutral </v>
      </c>
      <c r="E22" s="51" t="str">
        <f>VLOOKUP(Table1[[#This Row],[The benefits provided by my school meet my needs. ]],Key!$A$10:$B$15,2,FALSE)</f>
        <v>Strongly Agree</v>
      </c>
      <c r="F22" s="51" t="str">
        <f>VLOOKUP(Table1[[#This Row],[Someone seems to care about me at school. ]],Key!$A$10:$B$15,2,FALSE)</f>
        <v xml:space="preserve">Neutral </v>
      </c>
      <c r="G22" s="51" t="str">
        <f>VLOOKUP(Table1[[#This Row],[I have the materials and resources needed to do my job well. ]],Key!$A$10:$B$15,2,FALSE)</f>
        <v>Strongly Agree</v>
      </c>
      <c r="H22" s="51" t="str">
        <f>VLOOKUP(Table1[[#This Row],[Most days, I have a manageable workload.]],Key!$A$10:$B$15,2,FALSE)</f>
        <v xml:space="preserve">Neutral </v>
      </c>
      <c r="I22" s="51" t="str">
        <f>VLOOKUP(Table1[[#This Row],[I have the training and skills I need to do my best at work.]],Key!$A$10:$B$15,2,FALSE)</f>
        <v xml:space="preserve">Neutral </v>
      </c>
      <c r="J22" s="51" t="str">
        <f>VLOOKUP(Table1[[#This Row],[I understand how my daily work contributes to my school’s mission. ]],Key!$A$10:$B$15,2,FALSE)</f>
        <v>Disagree</v>
      </c>
      <c r="K22" s="51" t="str">
        <f>VLOOKUP(Table1[[#This Row],[My school''s mission and values are reflected in the actions of school leaders.]],Key!$A$10:$B$15,2,FALSE)</f>
        <v>Disagree</v>
      </c>
      <c r="L22" s="51" t="str">
        <f>VLOOKUP(Table1[[#This Row],[I am treated fairly by school leaders.]],Key!$A$10:$B$15,2,FALSE)</f>
        <v>Disagree</v>
      </c>
      <c r="M22" s="51" t="str">
        <f>VLOOKUP(Table1[[#This Row],[I am treated fairly by my colleagues.]],Key!$A$10:$B$15,2,FALSE)</f>
        <v>Agree</v>
      </c>
      <c r="N22" s="51" t="str">
        <f>VLOOKUP(Table1[[#This Row],[I have ownership and control over my teaching practice and my classroom.]],Key!$A$10:$B$15,2,FALSE)</f>
        <v xml:space="preserve">Neutral </v>
      </c>
      <c r="O22" s="51" t="str">
        <f>VLOOKUP(Table1[[#This Row],[My opinions are heard and valued by school leaders.]],Key!$A$10:$B$15,2,FALSE)</f>
        <v>Strongly Agree</v>
      </c>
      <c r="P22" s="51" t="str">
        <f>VLOOKUP(Table1[[#This Row],[In my current role, I get to do what I do best every day.]],Key!$A$10:$B$15,2,FALSE)</f>
        <v>Strongly Agree</v>
      </c>
      <c r="Q22" s="51" t="str">
        <f>VLOOKUP(Table1[[#This Row],[Faculty are recognized for excellent work by school leaders.]],Key!$A$10:$B$15,2,FALSE)</f>
        <v>Strongly Disagree</v>
      </c>
      <c r="R22" s="51" t="str">
        <f>VLOOKUP(Table1[[#This Row],[I feel valued for my work as a faculty member.]],Key!$A$10:$B$15,2,FALSE)</f>
        <v>Disagree</v>
      </c>
      <c r="S22" s="51" t="str">
        <f>VLOOKUP(Table1[[#This Row],[In the past week, I’ve received recognition for doing my job well.]],Key!$A$10:$B$15,2,FALSE)</f>
        <v>Strongly Agree</v>
      </c>
      <c r="T22" s="51" t="str">
        <f>VLOOKUP(Table1[[#This Row],[In the past year, my school has provided opportunities for me to learn and grow as a faculty member. ]],Key!$A$10:$B$15,2,FALSE)</f>
        <v>Disagree</v>
      </c>
      <c r="U22" s="51" t="str">
        <f>VLOOKUP(Table1[[#This Row],[My division director (or other direct supervisor) supports my career aspirations and goals]],Key!$A$10:$B$15,2,FALSE)</f>
        <v>Disagree</v>
      </c>
      <c r="V22" s="51" t="str">
        <f>VLOOKUP(Table1[[#This Row],[I see a path for professional advancement at my school.]],Key!$A$10:$B$15,2,FALSE)</f>
        <v>Agree</v>
      </c>
    </row>
    <row r="23" spans="1:22" x14ac:dyDescent="0.55000000000000004">
      <c r="A23" s="5">
        <v>21</v>
      </c>
      <c r="B23" s="51" t="str">
        <f>VLOOKUP(Table1[[#This Row],[Overall, I am satisfied with my experience at school.]],Key!$A$10:$B$15,2,FALSE)</f>
        <v xml:space="preserve">Neutral </v>
      </c>
      <c r="C23" s="51" t="str">
        <f>VLOOKUP(Table1[[#This Row],[School leadership has communicated clear actions they will take in response to previous faculty survey results.]],Key!$A$10:$B$15,2,FALSE)</f>
        <v xml:space="preserve">Neutral </v>
      </c>
      <c r="D23" s="51" t="str">
        <f>VLOOKUP(Table1[[#This Row],[I feel safe and welcome at school.]],Key!$A$10:$B$15,2,FALSE)</f>
        <v xml:space="preserve">Neutral </v>
      </c>
      <c r="E23" s="51" t="str">
        <f>VLOOKUP(Table1[[#This Row],[The benefits provided by my school meet my needs. ]],Key!$A$10:$B$15,2,FALSE)</f>
        <v>Agree</v>
      </c>
      <c r="F23" s="51" t="str">
        <f>VLOOKUP(Table1[[#This Row],[Someone seems to care about me at school. ]],Key!$A$10:$B$15,2,FALSE)</f>
        <v>Agree</v>
      </c>
      <c r="G23" s="51" t="str">
        <f>VLOOKUP(Table1[[#This Row],[I have the materials and resources needed to do my job well. ]],Key!$A$10:$B$15,2,FALSE)</f>
        <v>Agree</v>
      </c>
      <c r="H23" s="51" t="str">
        <f>VLOOKUP(Table1[[#This Row],[Most days, I have a manageable workload.]],Key!$A$10:$B$15,2,FALSE)</f>
        <v>Agree</v>
      </c>
      <c r="I23" s="51" t="str">
        <f>VLOOKUP(Table1[[#This Row],[I have the training and skills I need to do my best at work.]],Key!$A$10:$B$15,2,FALSE)</f>
        <v>Strongly Disagree</v>
      </c>
      <c r="J23" s="51" t="str">
        <f>VLOOKUP(Table1[[#This Row],[I understand how my daily work contributes to my school’s mission. ]],Key!$A$10:$B$15,2,FALSE)</f>
        <v>Agree</v>
      </c>
      <c r="K23" s="51" t="str">
        <f>VLOOKUP(Table1[[#This Row],[My school''s mission and values are reflected in the actions of school leaders.]],Key!$A$10:$B$15,2,FALSE)</f>
        <v xml:space="preserve">Neutral </v>
      </c>
      <c r="L23" s="51" t="str">
        <f>VLOOKUP(Table1[[#This Row],[I am treated fairly by school leaders.]],Key!$A$10:$B$15,2,FALSE)</f>
        <v>Agree</v>
      </c>
      <c r="M23" s="51" t="str">
        <f>VLOOKUP(Table1[[#This Row],[I am treated fairly by my colleagues.]],Key!$A$10:$B$15,2,FALSE)</f>
        <v>Agree</v>
      </c>
      <c r="N23" s="51" t="str">
        <f>VLOOKUP(Table1[[#This Row],[I have ownership and control over my teaching practice and my classroom.]],Key!$A$10:$B$15,2,FALSE)</f>
        <v>Agree</v>
      </c>
      <c r="O23" s="51" t="str">
        <f>VLOOKUP(Table1[[#This Row],[My opinions are heard and valued by school leaders.]],Key!$A$10:$B$15,2,FALSE)</f>
        <v>Agree</v>
      </c>
      <c r="P23" s="51" t="str">
        <f>VLOOKUP(Table1[[#This Row],[In my current role, I get to do what I do best every day.]],Key!$A$10:$B$15,2,FALSE)</f>
        <v>Agree</v>
      </c>
      <c r="Q23" s="51" t="str">
        <f>VLOOKUP(Table1[[#This Row],[Faculty are recognized for excellent work by school leaders.]],Key!$A$10:$B$15,2,FALSE)</f>
        <v>Disagree</v>
      </c>
      <c r="R23" s="51" t="str">
        <f>VLOOKUP(Table1[[#This Row],[I feel valued for my work as a faculty member.]],Key!$A$10:$B$15,2,FALSE)</f>
        <v xml:space="preserve">Neutral </v>
      </c>
      <c r="S23" s="51" t="str">
        <f>VLOOKUP(Table1[[#This Row],[In the past week, I’ve received recognition for doing my job well.]],Key!$A$10:$B$15,2,FALSE)</f>
        <v xml:space="preserve">Neutral </v>
      </c>
      <c r="T23" s="51" t="str">
        <f>VLOOKUP(Table1[[#This Row],[In the past year, my school has provided opportunities for me to learn and grow as a faculty member. ]],Key!$A$10:$B$15,2,FALSE)</f>
        <v>Disagree</v>
      </c>
      <c r="U23" s="51" t="str">
        <f>VLOOKUP(Table1[[#This Row],[My division director (or other direct supervisor) supports my career aspirations and goals]],Key!$A$10:$B$15,2,FALSE)</f>
        <v xml:space="preserve">Neutral </v>
      </c>
      <c r="V23" s="51" t="str">
        <f>VLOOKUP(Table1[[#This Row],[I see a path for professional advancement at my school.]],Key!$A$10:$B$15,2,FALSE)</f>
        <v xml:space="preserve">Neutral </v>
      </c>
    </row>
    <row r="24" spans="1:22" x14ac:dyDescent="0.55000000000000004">
      <c r="A24" s="5">
        <v>22</v>
      </c>
      <c r="B24" s="51" t="str">
        <f>VLOOKUP(Table1[[#This Row],[Overall, I am satisfied with my experience at school.]],Key!$A$10:$B$15,2,FALSE)</f>
        <v>Agree</v>
      </c>
      <c r="C24" s="51" t="str">
        <f>VLOOKUP(Table1[[#This Row],[School leadership has communicated clear actions they will take in response to previous faculty survey results.]],Key!$A$10:$B$15,2,FALSE)</f>
        <v>Strongly Agree</v>
      </c>
      <c r="D24" s="51" t="str">
        <f>VLOOKUP(Table1[[#This Row],[I feel safe and welcome at school.]],Key!$A$10:$B$15,2,FALSE)</f>
        <v>Agree</v>
      </c>
      <c r="E24" s="51" t="str">
        <f>VLOOKUP(Table1[[#This Row],[The benefits provided by my school meet my needs. ]],Key!$A$10:$B$15,2,FALSE)</f>
        <v>Strongly Agree</v>
      </c>
      <c r="F24" s="51" t="str">
        <f>VLOOKUP(Table1[[#This Row],[Someone seems to care about me at school. ]],Key!$A$10:$B$15,2,FALSE)</f>
        <v>Agree</v>
      </c>
      <c r="G24" s="51" t="str">
        <f>VLOOKUP(Table1[[#This Row],[I have the materials and resources needed to do my job well. ]],Key!$A$10:$B$15,2,FALSE)</f>
        <v>Agree</v>
      </c>
      <c r="H24" s="51" t="str">
        <f>VLOOKUP(Table1[[#This Row],[Most days, I have a manageable workload.]],Key!$A$10:$B$15,2,FALSE)</f>
        <v>Agree</v>
      </c>
      <c r="I24" s="51" t="str">
        <f>VLOOKUP(Table1[[#This Row],[I have the training and skills I need to do my best at work.]],Key!$A$10:$B$15,2,FALSE)</f>
        <v>Agree</v>
      </c>
      <c r="J24" s="51" t="str">
        <f>VLOOKUP(Table1[[#This Row],[I understand how my daily work contributes to my school’s mission. ]],Key!$A$10:$B$15,2,FALSE)</f>
        <v>Agree</v>
      </c>
      <c r="K24" s="51" t="str">
        <f>VLOOKUP(Table1[[#This Row],[My school''s mission and values are reflected in the actions of school leaders.]],Key!$A$10:$B$15,2,FALSE)</f>
        <v>Agree</v>
      </c>
      <c r="L24" s="51" t="str">
        <f>VLOOKUP(Table1[[#This Row],[I am treated fairly by school leaders.]],Key!$A$10:$B$15,2,FALSE)</f>
        <v>Agree</v>
      </c>
      <c r="M24" s="51" t="str">
        <f>VLOOKUP(Table1[[#This Row],[I am treated fairly by my colleagues.]],Key!$A$10:$B$15,2,FALSE)</f>
        <v>Strongly Agree</v>
      </c>
      <c r="N24" s="51" t="str">
        <f>VLOOKUP(Table1[[#This Row],[I have ownership and control over my teaching practice and my classroom.]],Key!$A$10:$B$15,2,FALSE)</f>
        <v>Agree</v>
      </c>
      <c r="O24" s="51" t="str">
        <f>VLOOKUP(Table1[[#This Row],[My opinions are heard and valued by school leaders.]],Key!$A$10:$B$15,2,FALSE)</f>
        <v>Strongly Agree</v>
      </c>
      <c r="P24" s="51" t="str">
        <f>VLOOKUP(Table1[[#This Row],[In my current role, I get to do what I do best every day.]],Key!$A$10:$B$15,2,FALSE)</f>
        <v>Strongly Agree</v>
      </c>
      <c r="Q24" s="51" t="str">
        <f>VLOOKUP(Table1[[#This Row],[Faculty are recognized for excellent work by school leaders.]],Key!$A$10:$B$15,2,FALSE)</f>
        <v>Agree</v>
      </c>
      <c r="R24" s="51" t="str">
        <f>VLOOKUP(Table1[[#This Row],[I feel valued for my work as a faculty member.]],Key!$A$10:$B$15,2,FALSE)</f>
        <v>Agree</v>
      </c>
      <c r="S24" s="51" t="str">
        <f>VLOOKUP(Table1[[#This Row],[In the past week, I’ve received recognition for doing my job well.]],Key!$A$10:$B$15,2,FALSE)</f>
        <v>Strongly Agree</v>
      </c>
      <c r="T24" s="51" t="str">
        <f>VLOOKUP(Table1[[#This Row],[In the past year, my school has provided opportunities for me to learn and grow as a faculty member. ]],Key!$A$10:$B$15,2,FALSE)</f>
        <v>Agree</v>
      </c>
      <c r="U24" s="51" t="str">
        <f>VLOOKUP(Table1[[#This Row],[My division director (or other direct supervisor) supports my career aspirations and goals]],Key!$A$10:$B$15,2,FALSE)</f>
        <v>Agree</v>
      </c>
      <c r="V24" s="51" t="str">
        <f>VLOOKUP(Table1[[#This Row],[I see a path for professional advancement at my school.]],Key!$A$10:$B$15,2,FALSE)</f>
        <v>Strongly Agree</v>
      </c>
    </row>
    <row r="25" spans="1:22" x14ac:dyDescent="0.55000000000000004">
      <c r="A25" s="5">
        <v>23</v>
      </c>
      <c r="B25" s="51" t="str">
        <f>VLOOKUP(Table1[[#This Row],[Overall, I am satisfied with my experience at school.]],Key!$A$10:$B$15,2,FALSE)</f>
        <v>Agree</v>
      </c>
      <c r="C25" s="51" t="str">
        <f>VLOOKUP(Table1[[#This Row],[School leadership has communicated clear actions they will take in response to previous faculty survey results.]],Key!$A$10:$B$15,2,FALSE)</f>
        <v>Agree</v>
      </c>
      <c r="D25" s="51" t="str">
        <f>VLOOKUP(Table1[[#This Row],[I feel safe and welcome at school.]],Key!$A$10:$B$15,2,FALSE)</f>
        <v>Strongly Agree</v>
      </c>
      <c r="E25" s="51" t="str">
        <f>VLOOKUP(Table1[[#This Row],[The benefits provided by my school meet my needs. ]],Key!$A$10:$B$15,2,FALSE)</f>
        <v>Agree</v>
      </c>
      <c r="F25" s="51" t="str">
        <f>VLOOKUP(Table1[[#This Row],[Someone seems to care about me at school. ]],Key!$A$10:$B$15,2,FALSE)</f>
        <v>Agree</v>
      </c>
      <c r="G25" s="51" t="str">
        <f>VLOOKUP(Table1[[#This Row],[I have the materials and resources needed to do my job well. ]],Key!$A$10:$B$15,2,FALSE)</f>
        <v>Agree</v>
      </c>
      <c r="H25" s="51" t="str">
        <f>VLOOKUP(Table1[[#This Row],[Most days, I have a manageable workload.]],Key!$A$10:$B$15,2,FALSE)</f>
        <v>Agree</v>
      </c>
      <c r="I25" s="51" t="str">
        <f>VLOOKUP(Table1[[#This Row],[I have the training and skills I need to do my best at work.]],Key!$A$10:$B$15,2,FALSE)</f>
        <v xml:space="preserve">Neutral </v>
      </c>
      <c r="J25" s="51" t="str">
        <f>VLOOKUP(Table1[[#This Row],[I understand how my daily work contributes to my school’s mission. ]],Key!$A$10:$B$15,2,FALSE)</f>
        <v>Agree</v>
      </c>
      <c r="K25" s="51" t="str">
        <f>VLOOKUP(Table1[[#This Row],[My school''s mission and values are reflected in the actions of school leaders.]],Key!$A$10:$B$15,2,FALSE)</f>
        <v>Agree</v>
      </c>
      <c r="L25" s="51" t="str">
        <f>VLOOKUP(Table1[[#This Row],[I am treated fairly by school leaders.]],Key!$A$10:$B$15,2,FALSE)</f>
        <v>Agree</v>
      </c>
      <c r="M25" s="51" t="str">
        <f>VLOOKUP(Table1[[#This Row],[I am treated fairly by my colleagues.]],Key!$A$10:$B$15,2,FALSE)</f>
        <v>Agree</v>
      </c>
      <c r="N25" s="51" t="str">
        <f>VLOOKUP(Table1[[#This Row],[I have ownership and control over my teaching practice and my classroom.]],Key!$A$10:$B$15,2,FALSE)</f>
        <v>Agree</v>
      </c>
      <c r="O25" s="51" t="str">
        <f>VLOOKUP(Table1[[#This Row],[My opinions are heard and valued by school leaders.]],Key!$A$10:$B$15,2,FALSE)</f>
        <v>Agree</v>
      </c>
      <c r="P25" s="51" t="str">
        <f>VLOOKUP(Table1[[#This Row],[In my current role, I get to do what I do best every day.]],Key!$A$10:$B$15,2,FALSE)</f>
        <v>Strongly Agree</v>
      </c>
      <c r="Q25" s="51" t="str">
        <f>VLOOKUP(Table1[[#This Row],[Faculty are recognized for excellent work by school leaders.]],Key!$A$10:$B$15,2,FALSE)</f>
        <v xml:space="preserve">Neutral </v>
      </c>
      <c r="R25" s="51" t="str">
        <f>VLOOKUP(Table1[[#This Row],[I feel valued for my work as a faculty member.]],Key!$A$10:$B$15,2,FALSE)</f>
        <v>Agree</v>
      </c>
      <c r="S25" s="51" t="str">
        <f>VLOOKUP(Table1[[#This Row],[In the past week, I’ve received recognition for doing my job well.]],Key!$A$10:$B$15,2,FALSE)</f>
        <v>Agree</v>
      </c>
      <c r="T25" s="51" t="str">
        <f>VLOOKUP(Table1[[#This Row],[In the past year, my school has provided opportunities for me to learn and grow as a faculty member. ]],Key!$A$10:$B$15,2,FALSE)</f>
        <v xml:space="preserve">Neutral </v>
      </c>
      <c r="U25" s="51" t="str">
        <f>VLOOKUP(Table1[[#This Row],[My division director (or other direct supervisor) supports my career aspirations and goals]],Key!$A$10:$B$15,2,FALSE)</f>
        <v xml:space="preserve">Neutral </v>
      </c>
      <c r="V25" s="51" t="str">
        <f>VLOOKUP(Table1[[#This Row],[I see a path for professional advancement at my school.]],Key!$A$10:$B$15,2,FALSE)</f>
        <v>Agree</v>
      </c>
    </row>
    <row r="26" spans="1:22" x14ac:dyDescent="0.55000000000000004">
      <c r="A26" s="5">
        <v>24</v>
      </c>
      <c r="B26" s="51" t="str">
        <f>VLOOKUP(Table1[[#This Row],[Overall, I am satisfied with my experience at school.]],Key!$A$10:$B$15,2,FALSE)</f>
        <v>Agree</v>
      </c>
      <c r="C26" s="51" t="str">
        <f>VLOOKUP(Table1[[#This Row],[School leadership has communicated clear actions they will take in response to previous faculty survey results.]],Key!$A$10:$B$15,2,FALSE)</f>
        <v>Disagree</v>
      </c>
      <c r="D26" s="51" t="str">
        <f>VLOOKUP(Table1[[#This Row],[I feel safe and welcome at school.]],Key!$A$10:$B$15,2,FALSE)</f>
        <v>Disagree</v>
      </c>
      <c r="E26" s="51" t="str">
        <f>VLOOKUP(Table1[[#This Row],[The benefits provided by my school meet my needs. ]],Key!$A$10:$B$15,2,FALSE)</f>
        <v>Disagree</v>
      </c>
      <c r="F26" s="51" t="str">
        <f>VLOOKUP(Table1[[#This Row],[Someone seems to care about me at school. ]],Key!$A$10:$B$15,2,FALSE)</f>
        <v xml:space="preserve">Neutral </v>
      </c>
      <c r="G26" s="51" t="str">
        <f>VLOOKUP(Table1[[#This Row],[I have the materials and resources needed to do my job well. ]],Key!$A$10:$B$15,2,FALSE)</f>
        <v>Strongly Agree</v>
      </c>
      <c r="H26" s="51" t="str">
        <f>VLOOKUP(Table1[[#This Row],[Most days, I have a manageable workload.]],Key!$A$10:$B$15,2,FALSE)</f>
        <v>Disagree</v>
      </c>
      <c r="I26" s="51" t="str">
        <f>VLOOKUP(Table1[[#This Row],[I have the training and skills I need to do my best at work.]],Key!$A$10:$B$15,2,FALSE)</f>
        <v>Disagree</v>
      </c>
      <c r="J26" s="51" t="str">
        <f>VLOOKUP(Table1[[#This Row],[I understand how my daily work contributes to my school’s mission. ]],Key!$A$10:$B$15,2,FALSE)</f>
        <v>Agree</v>
      </c>
      <c r="K26" s="51" t="str">
        <f>VLOOKUP(Table1[[#This Row],[My school''s mission and values are reflected in the actions of school leaders.]],Key!$A$10:$B$15,2,FALSE)</f>
        <v>Agree</v>
      </c>
      <c r="L26" s="51" t="str">
        <f>VLOOKUP(Table1[[#This Row],[I am treated fairly by school leaders.]],Key!$A$10:$B$15,2,FALSE)</f>
        <v xml:space="preserve">Neutral </v>
      </c>
      <c r="M26" s="51" t="str">
        <f>VLOOKUP(Table1[[#This Row],[I am treated fairly by my colleagues.]],Key!$A$10:$B$15,2,FALSE)</f>
        <v xml:space="preserve">Neutral </v>
      </c>
      <c r="N26" s="51" t="str">
        <f>VLOOKUP(Table1[[#This Row],[I have ownership and control over my teaching practice and my classroom.]],Key!$A$10:$B$15,2,FALSE)</f>
        <v>Agree</v>
      </c>
      <c r="O26" s="51" t="str">
        <f>VLOOKUP(Table1[[#This Row],[My opinions are heard and valued by school leaders.]],Key!$A$10:$B$15,2,FALSE)</f>
        <v>Disagree</v>
      </c>
      <c r="P26" s="51" t="str">
        <f>VLOOKUP(Table1[[#This Row],[In my current role, I get to do what I do best every day.]],Key!$A$10:$B$15,2,FALSE)</f>
        <v>Agree</v>
      </c>
      <c r="Q26" s="51" t="str">
        <f>VLOOKUP(Table1[[#This Row],[Faculty are recognized for excellent work by school leaders.]],Key!$A$10:$B$15,2,FALSE)</f>
        <v>Disagree</v>
      </c>
      <c r="R26" s="51" t="str">
        <f>VLOOKUP(Table1[[#This Row],[I feel valued for my work as a faculty member.]],Key!$A$10:$B$15,2,FALSE)</f>
        <v xml:space="preserve">Neutral </v>
      </c>
      <c r="S26" s="51" t="str">
        <f>VLOOKUP(Table1[[#This Row],[In the past week, I’ve received recognition for doing my job well.]],Key!$A$10:$B$15,2,FALSE)</f>
        <v>Disagree</v>
      </c>
      <c r="T26" s="51" t="str">
        <f>VLOOKUP(Table1[[#This Row],[In the past year, my school has provided opportunities for me to learn and grow as a faculty member. ]],Key!$A$10:$B$15,2,FALSE)</f>
        <v>Agree</v>
      </c>
      <c r="U26" s="51" t="str">
        <f>VLOOKUP(Table1[[#This Row],[My division director (or other direct supervisor) supports my career aspirations and goals]],Key!$A$10:$B$15,2,FALSE)</f>
        <v>Disagree</v>
      </c>
      <c r="V26" s="51" t="str">
        <f>VLOOKUP(Table1[[#This Row],[I see a path for professional advancement at my school.]],Key!$A$10:$B$15,2,FALSE)</f>
        <v>Disagree</v>
      </c>
    </row>
    <row r="27" spans="1:22" x14ac:dyDescent="0.55000000000000004">
      <c r="A27" s="5">
        <v>25</v>
      </c>
      <c r="B27" s="51" t="str">
        <f>VLOOKUP(Table1[[#This Row],[Overall, I am satisfied with my experience at school.]],Key!$A$10:$B$15,2,FALSE)</f>
        <v xml:space="preserve">Neutral </v>
      </c>
      <c r="C27" s="51" t="str">
        <f>VLOOKUP(Table1[[#This Row],[School leadership has communicated clear actions they will take in response to previous faculty survey results.]],Key!$A$10:$B$15,2,FALSE)</f>
        <v>Strongly Agree</v>
      </c>
      <c r="D27" s="51" t="str">
        <f>VLOOKUP(Table1[[#This Row],[I feel safe and welcome at school.]],Key!$A$10:$B$15,2,FALSE)</f>
        <v xml:space="preserve">Neutral </v>
      </c>
      <c r="E27" s="51" t="str">
        <f>VLOOKUP(Table1[[#This Row],[The benefits provided by my school meet my needs. ]],Key!$A$10:$B$15,2,FALSE)</f>
        <v xml:space="preserve">Neutral </v>
      </c>
      <c r="F27" s="51" t="str">
        <f>VLOOKUP(Table1[[#This Row],[Someone seems to care about me at school. ]],Key!$A$10:$B$15,2,FALSE)</f>
        <v xml:space="preserve">Neutral </v>
      </c>
      <c r="G27" s="51" t="str">
        <f>VLOOKUP(Table1[[#This Row],[I have the materials and resources needed to do my job well. ]],Key!$A$10:$B$15,2,FALSE)</f>
        <v>Agree</v>
      </c>
      <c r="H27" s="51" t="str">
        <f>VLOOKUP(Table1[[#This Row],[Most days, I have a manageable workload.]],Key!$A$10:$B$15,2,FALSE)</f>
        <v>Agree</v>
      </c>
      <c r="I27" s="51" t="str">
        <f>VLOOKUP(Table1[[#This Row],[I have the training and skills I need to do my best at work.]],Key!$A$10:$B$15,2,FALSE)</f>
        <v>Disagree</v>
      </c>
      <c r="J27" s="51" t="str">
        <f>VLOOKUP(Table1[[#This Row],[I understand how my daily work contributes to my school’s mission. ]],Key!$A$10:$B$15,2,FALSE)</f>
        <v xml:space="preserve">Neutral </v>
      </c>
      <c r="K27" s="51" t="str">
        <f>VLOOKUP(Table1[[#This Row],[My school''s mission and values are reflected in the actions of school leaders.]],Key!$A$10:$B$15,2,FALSE)</f>
        <v>Agree</v>
      </c>
      <c r="L27" s="51" t="str">
        <f>VLOOKUP(Table1[[#This Row],[I am treated fairly by school leaders.]],Key!$A$10:$B$15,2,FALSE)</f>
        <v xml:space="preserve">Neutral </v>
      </c>
      <c r="M27" s="51" t="str">
        <f>VLOOKUP(Table1[[#This Row],[I am treated fairly by my colleagues.]],Key!$A$10:$B$15,2,FALSE)</f>
        <v xml:space="preserve">Neutral </v>
      </c>
      <c r="N27" s="51" t="str">
        <f>VLOOKUP(Table1[[#This Row],[I have ownership and control over my teaching practice and my classroom.]],Key!$A$10:$B$15,2,FALSE)</f>
        <v>Agree</v>
      </c>
      <c r="O27" s="51" t="str">
        <f>VLOOKUP(Table1[[#This Row],[My opinions are heard and valued by school leaders.]],Key!$A$10:$B$15,2,FALSE)</f>
        <v>Agree</v>
      </c>
      <c r="P27" s="51" t="str">
        <f>VLOOKUP(Table1[[#This Row],[In my current role, I get to do what I do best every day.]],Key!$A$10:$B$15,2,FALSE)</f>
        <v>Agree</v>
      </c>
      <c r="Q27" s="51" t="str">
        <f>VLOOKUP(Table1[[#This Row],[Faculty are recognized for excellent work by school leaders.]],Key!$A$10:$B$15,2,FALSE)</f>
        <v xml:space="preserve">Neutral </v>
      </c>
      <c r="R27" s="51" t="str">
        <f>VLOOKUP(Table1[[#This Row],[I feel valued for my work as a faculty member.]],Key!$A$10:$B$15,2,FALSE)</f>
        <v xml:space="preserve">Neutral </v>
      </c>
      <c r="S27" s="51" t="str">
        <f>VLOOKUP(Table1[[#This Row],[In the past week, I’ve received recognition for doing my job well.]],Key!$A$10:$B$15,2,FALSE)</f>
        <v xml:space="preserve">Neutral </v>
      </c>
      <c r="T27" s="51" t="str">
        <f>VLOOKUP(Table1[[#This Row],[In the past year, my school has provided opportunities for me to learn and grow as a faculty member. ]],Key!$A$10:$B$15,2,FALSE)</f>
        <v xml:space="preserve">Neutral </v>
      </c>
      <c r="U27" s="51" t="str">
        <f>VLOOKUP(Table1[[#This Row],[My division director (or other direct supervisor) supports my career aspirations and goals]],Key!$A$10:$B$15,2,FALSE)</f>
        <v xml:space="preserve">Neutral </v>
      </c>
      <c r="V27" s="51" t="str">
        <f>VLOOKUP(Table1[[#This Row],[I see a path for professional advancement at my school.]],Key!$A$10:$B$15,2,FALSE)</f>
        <v>Agree</v>
      </c>
    </row>
    <row r="28" spans="1:22" x14ac:dyDescent="0.55000000000000004">
      <c r="A28" s="5">
        <v>26</v>
      </c>
      <c r="B28" s="51" t="str">
        <f>VLOOKUP(Table1[[#This Row],[Overall, I am satisfied with my experience at school.]],Key!$A$10:$B$15,2,FALSE)</f>
        <v>Agree</v>
      </c>
      <c r="C28" s="51" t="str">
        <f>VLOOKUP(Table1[[#This Row],[School leadership has communicated clear actions they will take in response to previous faculty survey results.]],Key!$A$10:$B$15,2,FALSE)</f>
        <v>Agree</v>
      </c>
      <c r="D28" s="51" t="str">
        <f>VLOOKUP(Table1[[#This Row],[I feel safe and welcome at school.]],Key!$A$10:$B$15,2,FALSE)</f>
        <v xml:space="preserve">Neutral </v>
      </c>
      <c r="E28" s="51" t="str">
        <f>VLOOKUP(Table1[[#This Row],[The benefits provided by my school meet my needs. ]],Key!$A$10:$B$15,2,FALSE)</f>
        <v>Strongly Agree</v>
      </c>
      <c r="F28" s="51" t="str">
        <f>VLOOKUP(Table1[[#This Row],[Someone seems to care about me at school. ]],Key!$A$10:$B$15,2,FALSE)</f>
        <v>Strongly Agree</v>
      </c>
      <c r="G28" s="51" t="str">
        <f>VLOOKUP(Table1[[#This Row],[I have the materials and resources needed to do my job well. ]],Key!$A$10:$B$15,2,FALSE)</f>
        <v>Agree</v>
      </c>
      <c r="H28" s="51" t="str">
        <f>VLOOKUP(Table1[[#This Row],[Most days, I have a manageable workload.]],Key!$A$10:$B$15,2,FALSE)</f>
        <v>Strongly Agree</v>
      </c>
      <c r="I28" s="51" t="str">
        <f>VLOOKUP(Table1[[#This Row],[I have the training and skills I need to do my best at work.]],Key!$A$10:$B$15,2,FALSE)</f>
        <v>Agree</v>
      </c>
      <c r="J28" s="51" t="str">
        <f>VLOOKUP(Table1[[#This Row],[I understand how my daily work contributes to my school’s mission. ]],Key!$A$10:$B$15,2,FALSE)</f>
        <v>Agree</v>
      </c>
      <c r="K28" s="51" t="str">
        <f>VLOOKUP(Table1[[#This Row],[My school''s mission and values are reflected in the actions of school leaders.]],Key!$A$10:$B$15,2,FALSE)</f>
        <v>Agree</v>
      </c>
      <c r="L28" s="51" t="str">
        <f>VLOOKUP(Table1[[#This Row],[I am treated fairly by school leaders.]],Key!$A$10:$B$15,2,FALSE)</f>
        <v>Agree</v>
      </c>
      <c r="M28" s="51" t="str">
        <f>VLOOKUP(Table1[[#This Row],[I am treated fairly by my colleagues.]],Key!$A$10:$B$15,2,FALSE)</f>
        <v>Strongly Agree</v>
      </c>
      <c r="N28" s="51" t="str">
        <f>VLOOKUP(Table1[[#This Row],[I have ownership and control over my teaching practice and my classroom.]],Key!$A$10:$B$15,2,FALSE)</f>
        <v xml:space="preserve">Neutral </v>
      </c>
      <c r="O28" s="51" t="str">
        <f>VLOOKUP(Table1[[#This Row],[My opinions are heard and valued by school leaders.]],Key!$A$10:$B$15,2,FALSE)</f>
        <v>Agree</v>
      </c>
      <c r="P28" s="51" t="str">
        <f>VLOOKUP(Table1[[#This Row],[In my current role, I get to do what I do best every day.]],Key!$A$10:$B$15,2,FALSE)</f>
        <v>Strongly Agree</v>
      </c>
      <c r="Q28" s="51" t="str">
        <f>VLOOKUP(Table1[[#This Row],[Faculty are recognized for excellent work by school leaders.]],Key!$A$10:$B$15,2,FALSE)</f>
        <v>Strongly Agree</v>
      </c>
      <c r="R28" s="51" t="str">
        <f>VLOOKUP(Table1[[#This Row],[I feel valued for my work as a faculty member.]],Key!$A$10:$B$15,2,FALSE)</f>
        <v xml:space="preserve">Neutral </v>
      </c>
      <c r="S28" s="51" t="str">
        <f>VLOOKUP(Table1[[#This Row],[In the past week, I’ve received recognition for doing my job well.]],Key!$A$10:$B$15,2,FALSE)</f>
        <v xml:space="preserve">Neutral </v>
      </c>
      <c r="T28" s="51" t="str">
        <f>VLOOKUP(Table1[[#This Row],[In the past year, my school has provided opportunities for me to learn and grow as a faculty member. ]],Key!$A$10:$B$15,2,FALSE)</f>
        <v>Agree</v>
      </c>
      <c r="U28" s="51" t="str">
        <f>VLOOKUP(Table1[[#This Row],[My division director (or other direct supervisor) supports my career aspirations and goals]],Key!$A$10:$B$15,2,FALSE)</f>
        <v>Disagree</v>
      </c>
      <c r="V28" s="51" t="str">
        <f>VLOOKUP(Table1[[#This Row],[I see a path for professional advancement at my school.]],Key!$A$10:$B$15,2,FALSE)</f>
        <v>Disagree</v>
      </c>
    </row>
    <row r="29" spans="1:22" x14ac:dyDescent="0.55000000000000004">
      <c r="A29" s="5">
        <v>27</v>
      </c>
      <c r="B29" s="51" t="str">
        <f>VLOOKUP(Table1[[#This Row],[Overall, I am satisfied with my experience at school.]],Key!$A$10:$B$15,2,FALSE)</f>
        <v>Agree</v>
      </c>
      <c r="C29" s="51" t="str">
        <f>VLOOKUP(Table1[[#This Row],[School leadership has communicated clear actions they will take in response to previous faculty survey results.]],Key!$A$10:$B$15,2,FALSE)</f>
        <v>Agree</v>
      </c>
      <c r="D29" s="51" t="str">
        <f>VLOOKUP(Table1[[#This Row],[I feel safe and welcome at school.]],Key!$A$10:$B$15,2,FALSE)</f>
        <v>Not Applicable</v>
      </c>
      <c r="E29" s="51" t="str">
        <f>VLOOKUP(Table1[[#This Row],[The benefits provided by my school meet my needs. ]],Key!$A$10:$B$15,2,FALSE)</f>
        <v xml:space="preserve">Neutral </v>
      </c>
      <c r="F29" s="51" t="str">
        <f>VLOOKUP(Table1[[#This Row],[Someone seems to care about me at school. ]],Key!$A$10:$B$15,2,FALSE)</f>
        <v>Not Applicable</v>
      </c>
      <c r="G29" s="51" t="str">
        <f>VLOOKUP(Table1[[#This Row],[I have the materials and resources needed to do my job well. ]],Key!$A$10:$B$15,2,FALSE)</f>
        <v>Agree</v>
      </c>
      <c r="H29" s="51" t="str">
        <f>VLOOKUP(Table1[[#This Row],[Most days, I have a manageable workload.]],Key!$A$10:$B$15,2,FALSE)</f>
        <v>Disagree</v>
      </c>
      <c r="I29" s="51" t="str">
        <f>VLOOKUP(Table1[[#This Row],[I have the training and skills I need to do my best at work.]],Key!$A$10:$B$15,2,FALSE)</f>
        <v>Disagree</v>
      </c>
      <c r="J29" s="51" t="str">
        <f>VLOOKUP(Table1[[#This Row],[I understand how my daily work contributes to my school’s mission. ]],Key!$A$10:$B$15,2,FALSE)</f>
        <v>Agree</v>
      </c>
      <c r="K29" s="51" t="str">
        <f>VLOOKUP(Table1[[#This Row],[My school''s mission and values are reflected in the actions of school leaders.]],Key!$A$10:$B$15,2,FALSE)</f>
        <v>Agree</v>
      </c>
      <c r="L29" s="51" t="str">
        <f>VLOOKUP(Table1[[#This Row],[I am treated fairly by school leaders.]],Key!$A$10:$B$15,2,FALSE)</f>
        <v>Agree</v>
      </c>
      <c r="M29" s="51" t="str">
        <f>VLOOKUP(Table1[[#This Row],[I am treated fairly by my colleagues.]],Key!$A$10:$B$15,2,FALSE)</f>
        <v>Agree</v>
      </c>
      <c r="N29" s="51" t="str">
        <f>VLOOKUP(Table1[[#This Row],[I have ownership and control over my teaching practice and my classroom.]],Key!$A$10:$B$15,2,FALSE)</f>
        <v xml:space="preserve">Neutral </v>
      </c>
      <c r="O29" s="51" t="str">
        <f>VLOOKUP(Table1[[#This Row],[My opinions are heard and valued by school leaders.]],Key!$A$10:$B$15,2,FALSE)</f>
        <v>Agree</v>
      </c>
      <c r="P29" s="51" t="str">
        <f>VLOOKUP(Table1[[#This Row],[In my current role, I get to do what I do best every day.]],Key!$A$10:$B$15,2,FALSE)</f>
        <v>Strongly Agree</v>
      </c>
      <c r="Q29" s="51" t="str">
        <f>VLOOKUP(Table1[[#This Row],[Faculty are recognized for excellent work by school leaders.]],Key!$A$10:$B$15,2,FALSE)</f>
        <v>Agree</v>
      </c>
      <c r="R29" s="51" t="str">
        <f>VLOOKUP(Table1[[#This Row],[I feel valued for my work as a faculty member.]],Key!$A$10:$B$15,2,FALSE)</f>
        <v>Disagree</v>
      </c>
      <c r="S29" s="51" t="str">
        <f>VLOOKUP(Table1[[#This Row],[In the past week, I’ve received recognition for doing my job well.]],Key!$A$10:$B$15,2,FALSE)</f>
        <v>Disagree</v>
      </c>
      <c r="T29" s="51" t="str">
        <f>VLOOKUP(Table1[[#This Row],[In the past year, my school has provided opportunities for me to learn and grow as a faculty member. ]],Key!$A$10:$B$15,2,FALSE)</f>
        <v>Agree</v>
      </c>
      <c r="U29" s="51" t="str">
        <f>VLOOKUP(Table1[[#This Row],[My division director (or other direct supervisor) supports my career aspirations and goals]],Key!$A$10:$B$15,2,FALSE)</f>
        <v>Agree</v>
      </c>
      <c r="V29" s="51" t="str">
        <f>VLOOKUP(Table1[[#This Row],[I see a path for professional advancement at my school.]],Key!$A$10:$B$15,2,FALSE)</f>
        <v>Agree</v>
      </c>
    </row>
    <row r="30" spans="1:22" x14ac:dyDescent="0.55000000000000004">
      <c r="A30" s="5">
        <v>28</v>
      </c>
      <c r="B30" s="51" t="str">
        <f>VLOOKUP(Table1[[#This Row],[Overall, I am satisfied with my experience at school.]],Key!$A$10:$B$15,2,FALSE)</f>
        <v>Strongly Agree</v>
      </c>
      <c r="C30" s="51" t="str">
        <f>VLOOKUP(Table1[[#This Row],[School leadership has communicated clear actions they will take in response to previous faculty survey results.]],Key!$A$10:$B$15,2,FALSE)</f>
        <v>Strongly Agree</v>
      </c>
      <c r="D30" s="51" t="str">
        <f>VLOOKUP(Table1[[#This Row],[I feel safe and welcome at school.]],Key!$A$10:$B$15,2,FALSE)</f>
        <v>Strongly Agree</v>
      </c>
      <c r="E30" s="51" t="str">
        <f>VLOOKUP(Table1[[#This Row],[The benefits provided by my school meet my needs. ]],Key!$A$10:$B$15,2,FALSE)</f>
        <v>Agree</v>
      </c>
      <c r="F30" s="51" t="str">
        <f>VLOOKUP(Table1[[#This Row],[Someone seems to care about me at school. ]],Key!$A$10:$B$15,2,FALSE)</f>
        <v>Agree</v>
      </c>
      <c r="G30" s="51" t="str">
        <f>VLOOKUP(Table1[[#This Row],[I have the materials and resources needed to do my job well. ]],Key!$A$10:$B$15,2,FALSE)</f>
        <v xml:space="preserve">Neutral </v>
      </c>
      <c r="H30" s="51" t="str">
        <f>VLOOKUP(Table1[[#This Row],[Most days, I have a manageable workload.]],Key!$A$10:$B$15,2,FALSE)</f>
        <v>Agree</v>
      </c>
      <c r="I30" s="51" t="str">
        <f>VLOOKUP(Table1[[#This Row],[I have the training and skills I need to do my best at work.]],Key!$A$10:$B$15,2,FALSE)</f>
        <v>Strongly Agree</v>
      </c>
      <c r="J30" s="51" t="str">
        <f>VLOOKUP(Table1[[#This Row],[I understand how my daily work contributes to my school’s mission. ]],Key!$A$10:$B$15,2,FALSE)</f>
        <v>Agree</v>
      </c>
      <c r="K30" s="51" t="str">
        <f>VLOOKUP(Table1[[#This Row],[My school''s mission and values are reflected in the actions of school leaders.]],Key!$A$10:$B$15,2,FALSE)</f>
        <v>Agree</v>
      </c>
      <c r="L30" s="51" t="str">
        <f>VLOOKUP(Table1[[#This Row],[I am treated fairly by school leaders.]],Key!$A$10:$B$15,2,FALSE)</f>
        <v>Agree</v>
      </c>
      <c r="M30" s="51" t="str">
        <f>VLOOKUP(Table1[[#This Row],[I am treated fairly by my colleagues.]],Key!$A$10:$B$15,2,FALSE)</f>
        <v>Agree</v>
      </c>
      <c r="N30" s="51" t="str">
        <f>VLOOKUP(Table1[[#This Row],[I have ownership and control over my teaching practice and my classroom.]],Key!$A$10:$B$15,2,FALSE)</f>
        <v>Agree</v>
      </c>
      <c r="O30" s="51" t="str">
        <f>VLOOKUP(Table1[[#This Row],[My opinions are heard and valued by school leaders.]],Key!$A$10:$B$15,2,FALSE)</f>
        <v>Agree</v>
      </c>
      <c r="P30" s="51" t="str">
        <f>VLOOKUP(Table1[[#This Row],[In my current role, I get to do what I do best every day.]],Key!$A$10:$B$15,2,FALSE)</f>
        <v xml:space="preserve">Neutral </v>
      </c>
      <c r="Q30" s="51" t="str">
        <f>VLOOKUP(Table1[[#This Row],[Faculty are recognized for excellent work by school leaders.]],Key!$A$10:$B$15,2,FALSE)</f>
        <v>Strongly Agree</v>
      </c>
      <c r="R30" s="51" t="str">
        <f>VLOOKUP(Table1[[#This Row],[I feel valued for my work as a faculty member.]],Key!$A$10:$B$15,2,FALSE)</f>
        <v xml:space="preserve">Neutral </v>
      </c>
      <c r="S30" s="51" t="str">
        <f>VLOOKUP(Table1[[#This Row],[In the past week, I’ve received recognition for doing my job well.]],Key!$A$10:$B$15,2,FALSE)</f>
        <v xml:space="preserve">Neutral </v>
      </c>
      <c r="T30" s="51" t="str">
        <f>VLOOKUP(Table1[[#This Row],[In the past year, my school has provided opportunities for me to learn and grow as a faculty member. ]],Key!$A$10:$B$15,2,FALSE)</f>
        <v>Strongly Agree</v>
      </c>
      <c r="U30" s="51" t="str">
        <f>VLOOKUP(Table1[[#This Row],[My division director (or other direct supervisor) supports my career aspirations and goals]],Key!$A$10:$B$15,2,FALSE)</f>
        <v>Agree</v>
      </c>
      <c r="V30" s="51" t="str">
        <f>VLOOKUP(Table1[[#This Row],[I see a path for professional advancement at my school.]],Key!$A$10:$B$15,2,FALSE)</f>
        <v>Agree</v>
      </c>
    </row>
    <row r="31" spans="1:22" x14ac:dyDescent="0.55000000000000004">
      <c r="A31" s="5">
        <v>29</v>
      </c>
      <c r="B31" s="51" t="str">
        <f>VLOOKUP(Table1[[#This Row],[Overall, I am satisfied with my experience at school.]],Key!$A$10:$B$15,2,FALSE)</f>
        <v>Agree</v>
      </c>
      <c r="C31" s="51" t="str">
        <f>VLOOKUP(Table1[[#This Row],[School leadership has communicated clear actions they will take in response to previous faculty survey results.]],Key!$A$10:$B$15,2,FALSE)</f>
        <v>Strongly Agree</v>
      </c>
      <c r="D31" s="51" t="str">
        <f>VLOOKUP(Table1[[#This Row],[I feel safe and welcome at school.]],Key!$A$10:$B$15,2,FALSE)</f>
        <v>Agree</v>
      </c>
      <c r="E31" s="51" t="str">
        <f>VLOOKUP(Table1[[#This Row],[The benefits provided by my school meet my needs. ]],Key!$A$10:$B$15,2,FALSE)</f>
        <v>Strongly Agree</v>
      </c>
      <c r="F31" s="51" t="str">
        <f>VLOOKUP(Table1[[#This Row],[Someone seems to care about me at school. ]],Key!$A$10:$B$15,2,FALSE)</f>
        <v>Agree</v>
      </c>
      <c r="G31" s="51" t="str">
        <f>VLOOKUP(Table1[[#This Row],[I have the materials and resources needed to do my job well. ]],Key!$A$10:$B$15,2,FALSE)</f>
        <v>Agree</v>
      </c>
      <c r="H31" s="51" t="str">
        <f>VLOOKUP(Table1[[#This Row],[Most days, I have a manageable workload.]],Key!$A$10:$B$15,2,FALSE)</f>
        <v>Disagree</v>
      </c>
      <c r="I31" s="51" t="str">
        <f>VLOOKUP(Table1[[#This Row],[I have the training and skills I need to do my best at work.]],Key!$A$10:$B$15,2,FALSE)</f>
        <v>Disagree</v>
      </c>
      <c r="J31" s="51" t="str">
        <f>VLOOKUP(Table1[[#This Row],[I understand how my daily work contributes to my school’s mission. ]],Key!$A$10:$B$15,2,FALSE)</f>
        <v>Agree</v>
      </c>
      <c r="K31" s="51" t="str">
        <f>VLOOKUP(Table1[[#This Row],[My school''s mission and values are reflected in the actions of school leaders.]],Key!$A$10:$B$15,2,FALSE)</f>
        <v>Agree</v>
      </c>
      <c r="L31" s="51" t="str">
        <f>VLOOKUP(Table1[[#This Row],[I am treated fairly by school leaders.]],Key!$A$10:$B$15,2,FALSE)</f>
        <v>Agree</v>
      </c>
      <c r="M31" s="51" t="str">
        <f>VLOOKUP(Table1[[#This Row],[I am treated fairly by my colleagues.]],Key!$A$10:$B$15,2,FALSE)</f>
        <v>Agree</v>
      </c>
      <c r="N31" s="51" t="str">
        <f>VLOOKUP(Table1[[#This Row],[I have ownership and control over my teaching practice and my classroom.]],Key!$A$10:$B$15,2,FALSE)</f>
        <v>Agree</v>
      </c>
      <c r="O31" s="51" t="str">
        <f>VLOOKUP(Table1[[#This Row],[My opinions are heard and valued by school leaders.]],Key!$A$10:$B$15,2,FALSE)</f>
        <v>Agree</v>
      </c>
      <c r="P31" s="51" t="str">
        <f>VLOOKUP(Table1[[#This Row],[In my current role, I get to do what I do best every day.]],Key!$A$10:$B$15,2,FALSE)</f>
        <v>Agree</v>
      </c>
      <c r="Q31" s="51" t="str">
        <f>VLOOKUP(Table1[[#This Row],[Faculty are recognized for excellent work by school leaders.]],Key!$A$10:$B$15,2,FALSE)</f>
        <v>Agree</v>
      </c>
      <c r="R31" s="51" t="str">
        <f>VLOOKUP(Table1[[#This Row],[I feel valued for my work as a faculty member.]],Key!$A$10:$B$15,2,FALSE)</f>
        <v xml:space="preserve">Neutral </v>
      </c>
      <c r="S31" s="51" t="str">
        <f>VLOOKUP(Table1[[#This Row],[In the past week, I’ve received recognition for doing my job well.]],Key!$A$10:$B$15,2,FALSE)</f>
        <v>Agree</v>
      </c>
      <c r="T31" s="51" t="str">
        <f>VLOOKUP(Table1[[#This Row],[In the past year, my school has provided opportunities for me to learn and grow as a faculty member. ]],Key!$A$10:$B$15,2,FALSE)</f>
        <v>Agree</v>
      </c>
      <c r="U31" s="51" t="str">
        <f>VLOOKUP(Table1[[#This Row],[My division director (or other direct supervisor) supports my career aspirations and goals]],Key!$A$10:$B$15,2,FALSE)</f>
        <v>Agree</v>
      </c>
      <c r="V31" s="51" t="str">
        <f>VLOOKUP(Table1[[#This Row],[I see a path for professional advancement at my school.]],Key!$A$10:$B$15,2,FALSE)</f>
        <v>Agree</v>
      </c>
    </row>
    <row r="32" spans="1:22" x14ac:dyDescent="0.55000000000000004">
      <c r="A32" s="5">
        <v>30</v>
      </c>
      <c r="B32" s="51" t="str">
        <f>VLOOKUP(Table1[[#This Row],[Overall, I am satisfied with my experience at school.]],Key!$A$10:$B$15,2,FALSE)</f>
        <v>Agree</v>
      </c>
      <c r="C32" s="51" t="str">
        <f>VLOOKUP(Table1[[#This Row],[School leadership has communicated clear actions they will take in response to previous faculty survey results.]],Key!$A$10:$B$15,2,FALSE)</f>
        <v>Strongly Agree</v>
      </c>
      <c r="D32" s="51" t="str">
        <f>VLOOKUP(Table1[[#This Row],[I feel safe and welcome at school.]],Key!$A$10:$B$15,2,FALSE)</f>
        <v>Agree</v>
      </c>
      <c r="E32" s="51" t="str">
        <f>VLOOKUP(Table1[[#This Row],[The benefits provided by my school meet my needs. ]],Key!$A$10:$B$15,2,FALSE)</f>
        <v>Agree</v>
      </c>
      <c r="F32" s="51" t="str">
        <f>VLOOKUP(Table1[[#This Row],[Someone seems to care about me at school. ]],Key!$A$10:$B$15,2,FALSE)</f>
        <v>Agree</v>
      </c>
      <c r="G32" s="51" t="str">
        <f>VLOOKUP(Table1[[#This Row],[I have the materials and resources needed to do my job well. ]],Key!$A$10:$B$15,2,FALSE)</f>
        <v>Agree</v>
      </c>
      <c r="H32" s="51" t="str">
        <f>VLOOKUP(Table1[[#This Row],[Most days, I have a manageable workload.]],Key!$A$10:$B$15,2,FALSE)</f>
        <v>Agree</v>
      </c>
      <c r="I32" s="51" t="str">
        <f>VLOOKUP(Table1[[#This Row],[I have the training and skills I need to do my best at work.]],Key!$A$10:$B$15,2,FALSE)</f>
        <v xml:space="preserve">Neutral </v>
      </c>
      <c r="J32" s="51" t="str">
        <f>VLOOKUP(Table1[[#This Row],[I understand how my daily work contributes to my school’s mission. ]],Key!$A$10:$B$15,2,FALSE)</f>
        <v>Agree</v>
      </c>
      <c r="K32" s="51" t="str">
        <f>VLOOKUP(Table1[[#This Row],[My school''s mission and values are reflected in the actions of school leaders.]],Key!$A$10:$B$15,2,FALSE)</f>
        <v>Agree</v>
      </c>
      <c r="L32" s="51" t="str">
        <f>VLOOKUP(Table1[[#This Row],[I am treated fairly by school leaders.]],Key!$A$10:$B$15,2,FALSE)</f>
        <v xml:space="preserve">Neutral </v>
      </c>
      <c r="M32" s="51" t="str">
        <f>VLOOKUP(Table1[[#This Row],[I am treated fairly by my colleagues.]],Key!$A$10:$B$15,2,FALSE)</f>
        <v xml:space="preserve">Neutral </v>
      </c>
      <c r="N32" s="51" t="str">
        <f>VLOOKUP(Table1[[#This Row],[I have ownership and control over my teaching practice and my classroom.]],Key!$A$10:$B$15,2,FALSE)</f>
        <v>Disagree</v>
      </c>
      <c r="O32" s="51" t="str">
        <f>VLOOKUP(Table1[[#This Row],[My opinions are heard and valued by school leaders.]],Key!$A$10:$B$15,2,FALSE)</f>
        <v>Disagree</v>
      </c>
      <c r="P32" s="51" t="str">
        <f>VLOOKUP(Table1[[#This Row],[In my current role, I get to do what I do best every day.]],Key!$A$10:$B$15,2,FALSE)</f>
        <v>Strongly Agree</v>
      </c>
      <c r="Q32" s="51" t="str">
        <f>VLOOKUP(Table1[[#This Row],[Faculty are recognized for excellent work by school leaders.]],Key!$A$10:$B$15,2,FALSE)</f>
        <v xml:space="preserve">Neutral </v>
      </c>
      <c r="R32" s="51" t="str">
        <f>VLOOKUP(Table1[[#This Row],[I feel valued for my work as a faculty member.]],Key!$A$10:$B$15,2,FALSE)</f>
        <v>Disagree</v>
      </c>
      <c r="S32" s="51" t="str">
        <f>VLOOKUP(Table1[[#This Row],[In the past week, I’ve received recognition for doing my job well.]],Key!$A$10:$B$15,2,FALSE)</f>
        <v>Agree</v>
      </c>
      <c r="T32" s="51" t="str">
        <f>VLOOKUP(Table1[[#This Row],[In the past year, my school has provided opportunities for me to learn and grow as a faculty member. ]],Key!$A$10:$B$15,2,FALSE)</f>
        <v>Agree</v>
      </c>
      <c r="U32" s="51" t="str">
        <f>VLOOKUP(Table1[[#This Row],[My division director (or other direct supervisor) supports my career aspirations and goals]],Key!$A$10:$B$15,2,FALSE)</f>
        <v>Disagree</v>
      </c>
      <c r="V32" s="51" t="str">
        <f>VLOOKUP(Table1[[#This Row],[I see a path for professional advancement at my school.]],Key!$A$10:$B$15,2,FALSE)</f>
        <v>Disagree</v>
      </c>
    </row>
    <row r="33" spans="1:22" x14ac:dyDescent="0.55000000000000004">
      <c r="A33" s="5">
        <v>31</v>
      </c>
      <c r="B33" s="51" t="str">
        <f>VLOOKUP(Table1[[#This Row],[Overall, I am satisfied with my experience at school.]],Key!$A$10:$B$15,2,FALSE)</f>
        <v xml:space="preserve">Neutral </v>
      </c>
      <c r="C33" s="51" t="str">
        <f>VLOOKUP(Table1[[#This Row],[School leadership has communicated clear actions they will take in response to previous faculty survey results.]],Key!$A$10:$B$15,2,FALSE)</f>
        <v>Disagree</v>
      </c>
      <c r="D33" s="51" t="str">
        <f>VLOOKUP(Table1[[#This Row],[I feel safe and welcome at school.]],Key!$A$10:$B$15,2,FALSE)</f>
        <v xml:space="preserve">Neutral </v>
      </c>
      <c r="E33" s="51" t="str">
        <f>VLOOKUP(Table1[[#This Row],[The benefits provided by my school meet my needs. ]],Key!$A$10:$B$15,2,FALSE)</f>
        <v>Agree</v>
      </c>
      <c r="F33" s="51" t="str">
        <f>VLOOKUP(Table1[[#This Row],[Someone seems to care about me at school. ]],Key!$A$10:$B$15,2,FALSE)</f>
        <v>Agree</v>
      </c>
      <c r="G33" s="51" t="str">
        <f>VLOOKUP(Table1[[#This Row],[I have the materials and resources needed to do my job well. ]],Key!$A$10:$B$15,2,FALSE)</f>
        <v xml:space="preserve">Neutral </v>
      </c>
      <c r="H33" s="51" t="str">
        <f>VLOOKUP(Table1[[#This Row],[Most days, I have a manageable workload.]],Key!$A$10:$B$15,2,FALSE)</f>
        <v>Agree</v>
      </c>
      <c r="I33" s="51" t="str">
        <f>VLOOKUP(Table1[[#This Row],[I have the training and skills I need to do my best at work.]],Key!$A$10:$B$15,2,FALSE)</f>
        <v xml:space="preserve">Neutral </v>
      </c>
      <c r="J33" s="51" t="str">
        <f>VLOOKUP(Table1[[#This Row],[I understand how my daily work contributes to my school’s mission. ]],Key!$A$10:$B$15,2,FALSE)</f>
        <v>Agree</v>
      </c>
      <c r="K33" s="51" t="str">
        <f>VLOOKUP(Table1[[#This Row],[My school''s mission and values are reflected in the actions of school leaders.]],Key!$A$10:$B$15,2,FALSE)</f>
        <v>Disagree</v>
      </c>
      <c r="L33" s="51" t="str">
        <f>VLOOKUP(Table1[[#This Row],[I am treated fairly by school leaders.]],Key!$A$10:$B$15,2,FALSE)</f>
        <v xml:space="preserve">Neutral </v>
      </c>
      <c r="M33" s="51" t="str">
        <f>VLOOKUP(Table1[[#This Row],[I am treated fairly by my colleagues.]],Key!$A$10:$B$15,2,FALSE)</f>
        <v xml:space="preserve">Neutral </v>
      </c>
      <c r="N33" s="51" t="str">
        <f>VLOOKUP(Table1[[#This Row],[I have ownership and control over my teaching practice and my classroom.]],Key!$A$10:$B$15,2,FALSE)</f>
        <v xml:space="preserve">Neutral </v>
      </c>
      <c r="O33" s="51" t="str">
        <f>VLOOKUP(Table1[[#This Row],[My opinions are heard and valued by school leaders.]],Key!$A$10:$B$15,2,FALSE)</f>
        <v xml:space="preserve">Neutral </v>
      </c>
      <c r="P33" s="51" t="str">
        <f>VLOOKUP(Table1[[#This Row],[In my current role, I get to do what I do best every day.]],Key!$A$10:$B$15,2,FALSE)</f>
        <v xml:space="preserve">Neutral </v>
      </c>
      <c r="Q33" s="51" t="str">
        <f>VLOOKUP(Table1[[#This Row],[Faculty are recognized for excellent work by school leaders.]],Key!$A$10:$B$15,2,FALSE)</f>
        <v xml:space="preserve">Neutral </v>
      </c>
      <c r="R33" s="51" t="str">
        <f>VLOOKUP(Table1[[#This Row],[I feel valued for my work as a faculty member.]],Key!$A$10:$B$15,2,FALSE)</f>
        <v>Disagree</v>
      </c>
      <c r="S33" s="51" t="str">
        <f>VLOOKUP(Table1[[#This Row],[In the past week, I’ve received recognition for doing my job well.]],Key!$A$10:$B$15,2,FALSE)</f>
        <v>Disagree</v>
      </c>
      <c r="T33" s="51" t="str">
        <f>VLOOKUP(Table1[[#This Row],[In the past year, my school has provided opportunities for me to learn and grow as a faculty member. ]],Key!$A$10:$B$15,2,FALSE)</f>
        <v>Disagree</v>
      </c>
      <c r="U33" s="51" t="str">
        <f>VLOOKUP(Table1[[#This Row],[My division director (or other direct supervisor) supports my career aspirations and goals]],Key!$A$10:$B$15,2,FALSE)</f>
        <v>Disagree</v>
      </c>
      <c r="V33" s="51" t="str">
        <f>VLOOKUP(Table1[[#This Row],[I see a path for professional advancement at my school.]],Key!$A$10:$B$15,2,FALSE)</f>
        <v>Disagree</v>
      </c>
    </row>
    <row r="34" spans="1:22" x14ac:dyDescent="0.55000000000000004">
      <c r="A34" s="5">
        <v>32</v>
      </c>
      <c r="B34" s="51" t="str">
        <f>VLOOKUP(Table1[[#This Row],[Overall, I am satisfied with my experience at school.]],Key!$A$10:$B$15,2,FALSE)</f>
        <v>Agree</v>
      </c>
      <c r="C34" s="51" t="str">
        <f>VLOOKUP(Table1[[#This Row],[School leadership has communicated clear actions they will take in response to previous faculty survey results.]],Key!$A$10:$B$15,2,FALSE)</f>
        <v>Strongly Agree</v>
      </c>
      <c r="D34" s="51" t="str">
        <f>VLOOKUP(Table1[[#This Row],[I feel safe and welcome at school.]],Key!$A$10:$B$15,2,FALSE)</f>
        <v xml:space="preserve">Neutral </v>
      </c>
      <c r="E34" s="51" t="str">
        <f>VLOOKUP(Table1[[#This Row],[The benefits provided by my school meet my needs. ]],Key!$A$10:$B$15,2,FALSE)</f>
        <v xml:space="preserve">Neutral </v>
      </c>
      <c r="F34" s="51" t="str">
        <f>VLOOKUP(Table1[[#This Row],[Someone seems to care about me at school. ]],Key!$A$10:$B$15,2,FALSE)</f>
        <v>Strongly Disagree</v>
      </c>
      <c r="G34" s="51" t="str">
        <f>VLOOKUP(Table1[[#This Row],[I have the materials and resources needed to do my job well. ]],Key!$A$10:$B$15,2,FALSE)</f>
        <v>Strongly Agree</v>
      </c>
      <c r="H34" s="51" t="str">
        <f>VLOOKUP(Table1[[#This Row],[Most days, I have a manageable workload.]],Key!$A$10:$B$15,2,FALSE)</f>
        <v xml:space="preserve">Neutral </v>
      </c>
      <c r="I34" s="51" t="str">
        <f>VLOOKUP(Table1[[#This Row],[I have the training and skills I need to do my best at work.]],Key!$A$10:$B$15,2,FALSE)</f>
        <v xml:space="preserve">Neutral </v>
      </c>
      <c r="J34" s="51" t="str">
        <f>VLOOKUP(Table1[[#This Row],[I understand how my daily work contributes to my school’s mission. ]],Key!$A$10:$B$15,2,FALSE)</f>
        <v xml:space="preserve">Neutral </v>
      </c>
      <c r="K34" s="51" t="str">
        <f>VLOOKUP(Table1[[#This Row],[My school''s mission and values are reflected in the actions of school leaders.]],Key!$A$10:$B$15,2,FALSE)</f>
        <v>Agree</v>
      </c>
      <c r="L34" s="51" t="str">
        <f>VLOOKUP(Table1[[#This Row],[I am treated fairly by school leaders.]],Key!$A$10:$B$15,2,FALSE)</f>
        <v xml:space="preserve">Neutral </v>
      </c>
      <c r="M34" s="51" t="str">
        <f>VLOOKUP(Table1[[#This Row],[I am treated fairly by my colleagues.]],Key!$A$10:$B$15,2,FALSE)</f>
        <v xml:space="preserve">Neutral </v>
      </c>
      <c r="N34" s="51" t="str">
        <f>VLOOKUP(Table1[[#This Row],[I have ownership and control over my teaching practice and my classroom.]],Key!$A$10:$B$15,2,FALSE)</f>
        <v xml:space="preserve">Neutral </v>
      </c>
      <c r="O34" s="51" t="str">
        <f>VLOOKUP(Table1[[#This Row],[My opinions are heard and valued by school leaders.]],Key!$A$10:$B$15,2,FALSE)</f>
        <v>Agree</v>
      </c>
      <c r="P34" s="51" t="str">
        <f>VLOOKUP(Table1[[#This Row],[In my current role, I get to do what I do best every day.]],Key!$A$10:$B$15,2,FALSE)</f>
        <v>Strongly Agree</v>
      </c>
      <c r="Q34" s="51" t="str">
        <f>VLOOKUP(Table1[[#This Row],[Faculty are recognized for excellent work by school leaders.]],Key!$A$10:$B$15,2,FALSE)</f>
        <v>Agree</v>
      </c>
      <c r="R34" s="51" t="str">
        <f>VLOOKUP(Table1[[#This Row],[I feel valued for my work as a faculty member.]],Key!$A$10:$B$15,2,FALSE)</f>
        <v xml:space="preserve">Neutral </v>
      </c>
      <c r="S34" s="51" t="str">
        <f>VLOOKUP(Table1[[#This Row],[In the past week, I’ve received recognition for doing my job well.]],Key!$A$10:$B$15,2,FALSE)</f>
        <v>Agree</v>
      </c>
      <c r="T34" s="51" t="str">
        <f>VLOOKUP(Table1[[#This Row],[In the past year, my school has provided opportunities for me to learn and grow as a faculty member. ]],Key!$A$10:$B$15,2,FALSE)</f>
        <v>Agree</v>
      </c>
      <c r="U34" s="51" t="str">
        <f>VLOOKUP(Table1[[#This Row],[My division director (or other direct supervisor) supports my career aspirations and goals]],Key!$A$10:$B$15,2,FALSE)</f>
        <v>Disagree</v>
      </c>
      <c r="V34" s="51" t="str">
        <f>VLOOKUP(Table1[[#This Row],[I see a path for professional advancement at my school.]],Key!$A$10:$B$15,2,FALSE)</f>
        <v>Agree</v>
      </c>
    </row>
    <row r="35" spans="1:22" x14ac:dyDescent="0.55000000000000004">
      <c r="A35" s="5">
        <v>33</v>
      </c>
      <c r="B35" s="51" t="str">
        <f>VLOOKUP(Table1[[#This Row],[Overall, I am satisfied with my experience at school.]],Key!$A$10:$B$15,2,FALSE)</f>
        <v>Agree</v>
      </c>
      <c r="C35" s="51" t="str">
        <f>VLOOKUP(Table1[[#This Row],[School leadership has communicated clear actions they will take in response to previous faculty survey results.]],Key!$A$10:$B$15,2,FALSE)</f>
        <v>Agree</v>
      </c>
      <c r="D35" s="51" t="str">
        <f>VLOOKUP(Table1[[#This Row],[I feel safe and welcome at school.]],Key!$A$10:$B$15,2,FALSE)</f>
        <v>Agree</v>
      </c>
      <c r="E35" s="51" t="str">
        <f>VLOOKUP(Table1[[#This Row],[The benefits provided by my school meet my needs. ]],Key!$A$10:$B$15,2,FALSE)</f>
        <v>Agree</v>
      </c>
      <c r="F35" s="51" t="str">
        <f>VLOOKUP(Table1[[#This Row],[Someone seems to care about me at school. ]],Key!$A$10:$B$15,2,FALSE)</f>
        <v>Agree</v>
      </c>
      <c r="G35" s="51" t="str">
        <f>VLOOKUP(Table1[[#This Row],[I have the materials and resources needed to do my job well. ]],Key!$A$10:$B$15,2,FALSE)</f>
        <v>Agree</v>
      </c>
      <c r="H35" s="51" t="str">
        <f>VLOOKUP(Table1[[#This Row],[Most days, I have a manageable workload.]],Key!$A$10:$B$15,2,FALSE)</f>
        <v>Agree</v>
      </c>
      <c r="I35" s="51" t="str">
        <f>VLOOKUP(Table1[[#This Row],[I have the training and skills I need to do my best at work.]],Key!$A$10:$B$15,2,FALSE)</f>
        <v>Agree</v>
      </c>
      <c r="J35" s="51" t="str">
        <f>VLOOKUP(Table1[[#This Row],[I understand how my daily work contributes to my school’s mission. ]],Key!$A$10:$B$15,2,FALSE)</f>
        <v>Agree</v>
      </c>
      <c r="K35" s="51" t="str">
        <f>VLOOKUP(Table1[[#This Row],[My school''s mission and values are reflected in the actions of school leaders.]],Key!$A$10:$B$15,2,FALSE)</f>
        <v>Agree</v>
      </c>
      <c r="L35" s="51" t="str">
        <f>VLOOKUP(Table1[[#This Row],[I am treated fairly by school leaders.]],Key!$A$10:$B$15,2,FALSE)</f>
        <v>Agree</v>
      </c>
      <c r="M35" s="51" t="str">
        <f>VLOOKUP(Table1[[#This Row],[I am treated fairly by my colleagues.]],Key!$A$10:$B$15,2,FALSE)</f>
        <v>Agree</v>
      </c>
      <c r="N35" s="51" t="str">
        <f>VLOOKUP(Table1[[#This Row],[I have ownership and control over my teaching practice and my classroom.]],Key!$A$10:$B$15,2,FALSE)</f>
        <v>Agree</v>
      </c>
      <c r="O35" s="51" t="str">
        <f>VLOOKUP(Table1[[#This Row],[My opinions are heard and valued by school leaders.]],Key!$A$10:$B$15,2,FALSE)</f>
        <v>Agree</v>
      </c>
      <c r="P35" s="51" t="str">
        <f>VLOOKUP(Table1[[#This Row],[In my current role, I get to do what I do best every day.]],Key!$A$10:$B$15,2,FALSE)</f>
        <v>Agree</v>
      </c>
      <c r="Q35" s="51" t="str">
        <f>VLOOKUP(Table1[[#This Row],[Faculty are recognized for excellent work by school leaders.]],Key!$A$10:$B$15,2,FALSE)</f>
        <v>Agree</v>
      </c>
      <c r="R35" s="51" t="str">
        <f>VLOOKUP(Table1[[#This Row],[I feel valued for my work as a faculty member.]],Key!$A$10:$B$15,2,FALSE)</f>
        <v>Agree</v>
      </c>
      <c r="S35" s="51" t="str">
        <f>VLOOKUP(Table1[[#This Row],[In the past week, I’ve received recognition for doing my job well.]],Key!$A$10:$B$15,2,FALSE)</f>
        <v>Agree</v>
      </c>
      <c r="T35" s="51" t="str">
        <f>VLOOKUP(Table1[[#This Row],[In the past year, my school has provided opportunities for me to learn and grow as a faculty member. ]],Key!$A$10:$B$15,2,FALSE)</f>
        <v>Agree</v>
      </c>
      <c r="U35" s="51" t="str">
        <f>VLOOKUP(Table1[[#This Row],[My division director (or other direct supervisor) supports my career aspirations and goals]],Key!$A$10:$B$15,2,FALSE)</f>
        <v>Agree</v>
      </c>
      <c r="V35" s="51" t="str">
        <f>VLOOKUP(Table1[[#This Row],[I see a path for professional advancement at my school.]],Key!$A$10:$B$15,2,FALSE)</f>
        <v>Agree</v>
      </c>
    </row>
    <row r="36" spans="1:22" x14ac:dyDescent="0.55000000000000004">
      <c r="A36" s="5">
        <v>34</v>
      </c>
      <c r="B36" s="51" t="str">
        <f>VLOOKUP(Table1[[#This Row],[Overall, I am satisfied with my experience at school.]],Key!$A$10:$B$15,2,FALSE)</f>
        <v>Agree</v>
      </c>
      <c r="C36" s="51" t="str">
        <f>VLOOKUP(Table1[[#This Row],[School leadership has communicated clear actions they will take in response to previous faculty survey results.]],Key!$A$10:$B$15,2,FALSE)</f>
        <v>Agree</v>
      </c>
      <c r="D36" s="51" t="str">
        <f>VLOOKUP(Table1[[#This Row],[I feel safe and welcome at school.]],Key!$A$10:$B$15,2,FALSE)</f>
        <v>Agree</v>
      </c>
      <c r="E36" s="51" t="str">
        <f>VLOOKUP(Table1[[#This Row],[The benefits provided by my school meet my needs. ]],Key!$A$10:$B$15,2,FALSE)</f>
        <v>Strongly Agree</v>
      </c>
      <c r="F36" s="51" t="str">
        <f>VLOOKUP(Table1[[#This Row],[Someone seems to care about me at school. ]],Key!$A$10:$B$15,2,FALSE)</f>
        <v xml:space="preserve">Neutral </v>
      </c>
      <c r="G36" s="51" t="str">
        <f>VLOOKUP(Table1[[#This Row],[I have the materials and resources needed to do my job well. ]],Key!$A$10:$B$15,2,FALSE)</f>
        <v>Strongly Agree</v>
      </c>
      <c r="H36" s="51" t="str">
        <f>VLOOKUP(Table1[[#This Row],[Most days, I have a manageable workload.]],Key!$A$10:$B$15,2,FALSE)</f>
        <v>Strongly Agree</v>
      </c>
      <c r="I36" s="51" t="str">
        <f>VLOOKUP(Table1[[#This Row],[I have the training and skills I need to do my best at work.]],Key!$A$10:$B$15,2,FALSE)</f>
        <v xml:space="preserve">Neutral </v>
      </c>
      <c r="J36" s="51" t="str">
        <f>VLOOKUP(Table1[[#This Row],[I understand how my daily work contributes to my school’s mission. ]],Key!$A$10:$B$15,2,FALSE)</f>
        <v>Agree</v>
      </c>
      <c r="K36" s="51" t="str">
        <f>VLOOKUP(Table1[[#This Row],[My school''s mission and values are reflected in the actions of school leaders.]],Key!$A$10:$B$15,2,FALSE)</f>
        <v>Agree</v>
      </c>
      <c r="L36" s="51" t="str">
        <f>VLOOKUP(Table1[[#This Row],[I am treated fairly by school leaders.]],Key!$A$10:$B$15,2,FALSE)</f>
        <v>Agree</v>
      </c>
      <c r="M36" s="51" t="str">
        <f>VLOOKUP(Table1[[#This Row],[I am treated fairly by my colleagues.]],Key!$A$10:$B$15,2,FALSE)</f>
        <v>Agree</v>
      </c>
      <c r="N36" s="51" t="str">
        <f>VLOOKUP(Table1[[#This Row],[I have ownership and control over my teaching practice and my classroom.]],Key!$A$10:$B$15,2,FALSE)</f>
        <v>Strongly Agree</v>
      </c>
      <c r="O36" s="51" t="str">
        <f>VLOOKUP(Table1[[#This Row],[My opinions are heard and valued by school leaders.]],Key!$A$10:$B$15,2,FALSE)</f>
        <v>Strongly Agree</v>
      </c>
      <c r="P36" s="51" t="str">
        <f>VLOOKUP(Table1[[#This Row],[In my current role, I get to do what I do best every day.]],Key!$A$10:$B$15,2,FALSE)</f>
        <v>Strongly Agree</v>
      </c>
      <c r="Q36" s="51" t="str">
        <f>VLOOKUP(Table1[[#This Row],[Faculty are recognized for excellent work by school leaders.]],Key!$A$10:$B$15,2,FALSE)</f>
        <v>Agree</v>
      </c>
      <c r="R36" s="51" t="str">
        <f>VLOOKUP(Table1[[#This Row],[I feel valued for my work as a faculty member.]],Key!$A$10:$B$15,2,FALSE)</f>
        <v>Strongly Agree</v>
      </c>
      <c r="S36" s="51" t="str">
        <f>VLOOKUP(Table1[[#This Row],[In the past week, I’ve received recognition for doing my job well.]],Key!$A$10:$B$15,2,FALSE)</f>
        <v>Strongly Agree</v>
      </c>
      <c r="T36" s="51" t="str">
        <f>VLOOKUP(Table1[[#This Row],[In the past year, my school has provided opportunities for me to learn and grow as a faculty member. ]],Key!$A$10:$B$15,2,FALSE)</f>
        <v>Agree</v>
      </c>
      <c r="U36" s="51" t="str">
        <f>VLOOKUP(Table1[[#This Row],[My division director (or other direct supervisor) supports my career aspirations and goals]],Key!$A$10:$B$15,2,FALSE)</f>
        <v>Agree</v>
      </c>
      <c r="V36" s="51" t="str">
        <f>VLOOKUP(Table1[[#This Row],[I see a path for professional advancement at my school.]],Key!$A$10:$B$15,2,FALSE)</f>
        <v>Agree</v>
      </c>
    </row>
    <row r="37" spans="1:22" x14ac:dyDescent="0.55000000000000004">
      <c r="A37" s="5">
        <v>35</v>
      </c>
      <c r="B37" s="51" t="str">
        <f>VLOOKUP(Table1[[#This Row],[Overall, I am satisfied with my experience at school.]],Key!$A$10:$B$15,2,FALSE)</f>
        <v>Disagree</v>
      </c>
      <c r="C37" s="51" t="str">
        <f>VLOOKUP(Table1[[#This Row],[School leadership has communicated clear actions they will take in response to previous faculty survey results.]],Key!$A$10:$B$15,2,FALSE)</f>
        <v>Strongly Agree</v>
      </c>
      <c r="D37" s="51" t="str">
        <f>VLOOKUP(Table1[[#This Row],[I feel safe and welcome at school.]],Key!$A$10:$B$15,2,FALSE)</f>
        <v>Agree</v>
      </c>
      <c r="E37" s="51" t="str">
        <f>VLOOKUP(Table1[[#This Row],[The benefits provided by my school meet my needs. ]],Key!$A$10:$B$15,2,FALSE)</f>
        <v>Agree</v>
      </c>
      <c r="F37" s="51" t="str">
        <f>VLOOKUP(Table1[[#This Row],[Someone seems to care about me at school. ]],Key!$A$10:$B$15,2,FALSE)</f>
        <v>Agree</v>
      </c>
      <c r="G37" s="51" t="str">
        <f>VLOOKUP(Table1[[#This Row],[I have the materials and resources needed to do my job well. ]],Key!$A$10:$B$15,2,FALSE)</f>
        <v>Strongly Agree</v>
      </c>
      <c r="H37" s="51" t="str">
        <f>VLOOKUP(Table1[[#This Row],[Most days, I have a manageable workload.]],Key!$A$10:$B$15,2,FALSE)</f>
        <v>Agree</v>
      </c>
      <c r="I37" s="51" t="str">
        <f>VLOOKUP(Table1[[#This Row],[I have the training and skills I need to do my best at work.]],Key!$A$10:$B$15,2,FALSE)</f>
        <v>Agree</v>
      </c>
      <c r="J37" s="51" t="str">
        <f>VLOOKUP(Table1[[#This Row],[I understand how my daily work contributes to my school’s mission. ]],Key!$A$10:$B$15,2,FALSE)</f>
        <v>Disagree</v>
      </c>
      <c r="K37" s="51" t="str">
        <f>VLOOKUP(Table1[[#This Row],[My school''s mission and values are reflected in the actions of school leaders.]],Key!$A$10:$B$15,2,FALSE)</f>
        <v>Agree</v>
      </c>
      <c r="L37" s="51" t="str">
        <f>VLOOKUP(Table1[[#This Row],[I am treated fairly by school leaders.]],Key!$A$10:$B$15,2,FALSE)</f>
        <v>Agree</v>
      </c>
      <c r="M37" s="51" t="str">
        <f>VLOOKUP(Table1[[#This Row],[I am treated fairly by my colleagues.]],Key!$A$10:$B$15,2,FALSE)</f>
        <v>Agree</v>
      </c>
      <c r="N37" s="51" t="str">
        <f>VLOOKUP(Table1[[#This Row],[I have ownership and control over my teaching practice and my classroom.]],Key!$A$10:$B$15,2,FALSE)</f>
        <v>Disagree</v>
      </c>
      <c r="O37" s="51" t="str">
        <f>VLOOKUP(Table1[[#This Row],[My opinions are heard and valued by school leaders.]],Key!$A$10:$B$15,2,FALSE)</f>
        <v>Strongly Agree</v>
      </c>
      <c r="P37" s="51" t="str">
        <f>VLOOKUP(Table1[[#This Row],[In my current role, I get to do what I do best every day.]],Key!$A$10:$B$15,2,FALSE)</f>
        <v>Agree</v>
      </c>
      <c r="Q37" s="51" t="str">
        <f>VLOOKUP(Table1[[#This Row],[Faculty are recognized for excellent work by school leaders.]],Key!$A$10:$B$15,2,FALSE)</f>
        <v>Agree</v>
      </c>
      <c r="R37" s="51" t="str">
        <f>VLOOKUP(Table1[[#This Row],[I feel valued for my work as a faculty member.]],Key!$A$10:$B$15,2,FALSE)</f>
        <v>Disagree</v>
      </c>
      <c r="S37" s="51" t="str">
        <f>VLOOKUP(Table1[[#This Row],[In the past week, I’ve received recognition for doing my job well.]],Key!$A$10:$B$15,2,FALSE)</f>
        <v>Strongly Agree</v>
      </c>
      <c r="T37" s="51" t="str">
        <f>VLOOKUP(Table1[[#This Row],[In the past year, my school has provided opportunities for me to learn and grow as a faculty member. ]],Key!$A$10:$B$15,2,FALSE)</f>
        <v>Agree</v>
      </c>
      <c r="U37" s="51" t="str">
        <f>VLOOKUP(Table1[[#This Row],[My division director (or other direct supervisor) supports my career aspirations and goals]],Key!$A$10:$B$15,2,FALSE)</f>
        <v>Strongly Disagree</v>
      </c>
      <c r="V37" s="51" t="str">
        <f>VLOOKUP(Table1[[#This Row],[I see a path for professional advancement at my school.]],Key!$A$10:$B$15,2,FALSE)</f>
        <v>Strongly Agree</v>
      </c>
    </row>
    <row r="38" spans="1:22" x14ac:dyDescent="0.55000000000000004">
      <c r="A38" s="5">
        <v>36</v>
      </c>
      <c r="B38" s="51" t="str">
        <f>VLOOKUP(Table1[[#This Row],[Overall, I am satisfied with my experience at school.]],Key!$A$10:$B$15,2,FALSE)</f>
        <v>Agree</v>
      </c>
      <c r="C38" s="51" t="str">
        <f>VLOOKUP(Table1[[#This Row],[School leadership has communicated clear actions they will take in response to previous faculty survey results.]],Key!$A$10:$B$15,2,FALSE)</f>
        <v>Agree</v>
      </c>
      <c r="D38" s="51" t="str">
        <f>VLOOKUP(Table1[[#This Row],[I feel safe and welcome at school.]],Key!$A$10:$B$15,2,FALSE)</f>
        <v xml:space="preserve">Neutral </v>
      </c>
      <c r="E38" s="51" t="str">
        <f>VLOOKUP(Table1[[#This Row],[The benefits provided by my school meet my needs. ]],Key!$A$10:$B$15,2,FALSE)</f>
        <v>Agree</v>
      </c>
      <c r="F38" s="51" t="str">
        <f>VLOOKUP(Table1[[#This Row],[Someone seems to care about me at school. ]],Key!$A$10:$B$15,2,FALSE)</f>
        <v>Agree</v>
      </c>
      <c r="G38" s="51" t="str">
        <f>VLOOKUP(Table1[[#This Row],[I have the materials and resources needed to do my job well. ]],Key!$A$10:$B$15,2,FALSE)</f>
        <v>Strongly Agree</v>
      </c>
      <c r="H38" s="51" t="str">
        <f>VLOOKUP(Table1[[#This Row],[Most days, I have a manageable workload.]],Key!$A$10:$B$15,2,FALSE)</f>
        <v>Agree</v>
      </c>
      <c r="I38" s="51" t="str">
        <f>VLOOKUP(Table1[[#This Row],[I have the training and skills I need to do my best at work.]],Key!$A$10:$B$15,2,FALSE)</f>
        <v>Disagree</v>
      </c>
      <c r="J38" s="51" t="str">
        <f>VLOOKUP(Table1[[#This Row],[I understand how my daily work contributes to my school’s mission. ]],Key!$A$10:$B$15,2,FALSE)</f>
        <v>Strongly Agree</v>
      </c>
      <c r="K38" s="51" t="str">
        <f>VLOOKUP(Table1[[#This Row],[My school''s mission and values are reflected in the actions of school leaders.]],Key!$A$10:$B$15,2,FALSE)</f>
        <v>Strongly Agree</v>
      </c>
      <c r="L38" s="51" t="str">
        <f>VLOOKUP(Table1[[#This Row],[I am treated fairly by school leaders.]],Key!$A$10:$B$15,2,FALSE)</f>
        <v>Strongly Agree</v>
      </c>
      <c r="M38" s="51" t="str">
        <f>VLOOKUP(Table1[[#This Row],[I am treated fairly by my colleagues.]],Key!$A$10:$B$15,2,FALSE)</f>
        <v>Agree</v>
      </c>
      <c r="N38" s="51" t="str">
        <f>VLOOKUP(Table1[[#This Row],[I have ownership and control over my teaching practice and my classroom.]],Key!$A$10:$B$15,2,FALSE)</f>
        <v>Strongly Agree</v>
      </c>
      <c r="O38" s="51" t="str">
        <f>VLOOKUP(Table1[[#This Row],[My opinions are heard and valued by school leaders.]],Key!$A$10:$B$15,2,FALSE)</f>
        <v>Disagree</v>
      </c>
      <c r="P38" s="51" t="str">
        <f>VLOOKUP(Table1[[#This Row],[In my current role, I get to do what I do best every day.]],Key!$A$10:$B$15,2,FALSE)</f>
        <v>Strongly Agree</v>
      </c>
      <c r="Q38" s="51" t="str">
        <f>VLOOKUP(Table1[[#This Row],[Faculty are recognized for excellent work by school leaders.]],Key!$A$10:$B$15,2,FALSE)</f>
        <v>Agree</v>
      </c>
      <c r="R38" s="51" t="str">
        <f>VLOOKUP(Table1[[#This Row],[I feel valued for my work as a faculty member.]],Key!$A$10:$B$15,2,FALSE)</f>
        <v>Agree</v>
      </c>
      <c r="S38" s="51" t="str">
        <f>VLOOKUP(Table1[[#This Row],[In the past week, I’ve received recognition for doing my job well.]],Key!$A$10:$B$15,2,FALSE)</f>
        <v xml:space="preserve">Neutral </v>
      </c>
      <c r="T38" s="51" t="str">
        <f>VLOOKUP(Table1[[#This Row],[In the past year, my school has provided opportunities for me to learn and grow as a faculty member. ]],Key!$A$10:$B$15,2,FALSE)</f>
        <v>Strongly Agree</v>
      </c>
      <c r="U38" s="51" t="str">
        <f>VLOOKUP(Table1[[#This Row],[My division director (or other direct supervisor) supports my career aspirations and goals]],Key!$A$10:$B$15,2,FALSE)</f>
        <v>Agree</v>
      </c>
      <c r="V38" s="51" t="str">
        <f>VLOOKUP(Table1[[#This Row],[I see a path for professional advancement at my school.]],Key!$A$10:$B$15,2,FALSE)</f>
        <v>Disagree</v>
      </c>
    </row>
    <row r="39" spans="1:22" x14ac:dyDescent="0.55000000000000004">
      <c r="A39" s="5">
        <v>37</v>
      </c>
      <c r="B39" s="51" t="str">
        <f>VLOOKUP(Table1[[#This Row],[Overall, I am satisfied with my experience at school.]],Key!$A$10:$B$15,2,FALSE)</f>
        <v>Strongly Agree</v>
      </c>
      <c r="C39" s="51" t="str">
        <f>VLOOKUP(Table1[[#This Row],[School leadership has communicated clear actions they will take in response to previous faculty survey results.]],Key!$A$10:$B$15,2,FALSE)</f>
        <v>Agree</v>
      </c>
      <c r="D39" s="51" t="str">
        <f>VLOOKUP(Table1[[#This Row],[I feel safe and welcome at school.]],Key!$A$10:$B$15,2,FALSE)</f>
        <v>Agree</v>
      </c>
      <c r="E39" s="51" t="str">
        <f>VLOOKUP(Table1[[#This Row],[The benefits provided by my school meet my needs. ]],Key!$A$10:$B$15,2,FALSE)</f>
        <v>Strongly Agree</v>
      </c>
      <c r="F39" s="51" t="str">
        <f>VLOOKUP(Table1[[#This Row],[Someone seems to care about me at school. ]],Key!$A$10:$B$15,2,FALSE)</f>
        <v>Agree</v>
      </c>
      <c r="G39" s="51" t="str">
        <f>VLOOKUP(Table1[[#This Row],[I have the materials and resources needed to do my job well. ]],Key!$A$10:$B$15,2,FALSE)</f>
        <v>Agree</v>
      </c>
      <c r="H39" s="51" t="str">
        <f>VLOOKUP(Table1[[#This Row],[Most days, I have a manageable workload.]],Key!$A$10:$B$15,2,FALSE)</f>
        <v>Strongly Agree</v>
      </c>
      <c r="I39" s="51" t="str">
        <f>VLOOKUP(Table1[[#This Row],[I have the training and skills I need to do my best at work.]],Key!$A$10:$B$15,2,FALSE)</f>
        <v>Strongly Agree</v>
      </c>
      <c r="J39" s="51" t="str">
        <f>VLOOKUP(Table1[[#This Row],[I understand how my daily work contributes to my school’s mission. ]],Key!$A$10:$B$15,2,FALSE)</f>
        <v>Agree</v>
      </c>
      <c r="K39" s="51" t="str">
        <f>VLOOKUP(Table1[[#This Row],[My school''s mission and values are reflected in the actions of school leaders.]],Key!$A$10:$B$15,2,FALSE)</f>
        <v>Strongly Agree</v>
      </c>
      <c r="L39" s="51" t="str">
        <f>VLOOKUP(Table1[[#This Row],[I am treated fairly by school leaders.]],Key!$A$10:$B$15,2,FALSE)</f>
        <v>Agree</v>
      </c>
      <c r="M39" s="51" t="str">
        <f>VLOOKUP(Table1[[#This Row],[I am treated fairly by my colleagues.]],Key!$A$10:$B$15,2,FALSE)</f>
        <v>Agree</v>
      </c>
      <c r="N39" s="51" t="str">
        <f>VLOOKUP(Table1[[#This Row],[I have ownership and control over my teaching practice and my classroom.]],Key!$A$10:$B$15,2,FALSE)</f>
        <v>Agree</v>
      </c>
      <c r="O39" s="51" t="str">
        <f>VLOOKUP(Table1[[#This Row],[My opinions are heard and valued by school leaders.]],Key!$A$10:$B$15,2,FALSE)</f>
        <v>Strongly Agree</v>
      </c>
      <c r="P39" s="51" t="str">
        <f>VLOOKUP(Table1[[#This Row],[In my current role, I get to do what I do best every day.]],Key!$A$10:$B$15,2,FALSE)</f>
        <v>Agree</v>
      </c>
      <c r="Q39" s="51" t="str">
        <f>VLOOKUP(Table1[[#This Row],[Faculty are recognized for excellent work by school leaders.]],Key!$A$10:$B$15,2,FALSE)</f>
        <v>Strongly Agree</v>
      </c>
      <c r="R39" s="51" t="str">
        <f>VLOOKUP(Table1[[#This Row],[I feel valued for my work as a faculty member.]],Key!$A$10:$B$15,2,FALSE)</f>
        <v xml:space="preserve">Neutral </v>
      </c>
      <c r="S39" s="51" t="str">
        <f>VLOOKUP(Table1[[#This Row],[In the past week, I’ve received recognition for doing my job well.]],Key!$A$10:$B$15,2,FALSE)</f>
        <v>Strongly Agree</v>
      </c>
      <c r="T39" s="51" t="str">
        <f>VLOOKUP(Table1[[#This Row],[In the past year, my school has provided opportunities for me to learn and grow as a faculty member. ]],Key!$A$10:$B$15,2,FALSE)</f>
        <v>Strongly Agree</v>
      </c>
      <c r="U39" s="51" t="str">
        <f>VLOOKUP(Table1[[#This Row],[My division director (or other direct supervisor) supports my career aspirations and goals]],Key!$A$10:$B$15,2,FALSE)</f>
        <v>Agree</v>
      </c>
      <c r="V39" s="51" t="str">
        <f>VLOOKUP(Table1[[#This Row],[I see a path for professional advancement at my school.]],Key!$A$10:$B$15,2,FALSE)</f>
        <v>Agree</v>
      </c>
    </row>
    <row r="40" spans="1:22" x14ac:dyDescent="0.55000000000000004">
      <c r="A40" s="5">
        <v>38</v>
      </c>
      <c r="B40" s="51" t="str">
        <f>VLOOKUP(Table1[[#This Row],[Overall, I am satisfied with my experience at school.]],Key!$A$10:$B$15,2,FALSE)</f>
        <v>Disagree</v>
      </c>
      <c r="C40" s="51" t="str">
        <f>VLOOKUP(Table1[[#This Row],[School leadership has communicated clear actions they will take in response to previous faculty survey results.]],Key!$A$10:$B$15,2,FALSE)</f>
        <v>Strongly Disagree</v>
      </c>
      <c r="D40" s="51" t="str">
        <f>VLOOKUP(Table1[[#This Row],[I feel safe and welcome at school.]],Key!$A$10:$B$15,2,FALSE)</f>
        <v>Disagree</v>
      </c>
      <c r="E40" s="51" t="str">
        <f>VLOOKUP(Table1[[#This Row],[The benefits provided by my school meet my needs. ]],Key!$A$10:$B$15,2,FALSE)</f>
        <v>Disagree</v>
      </c>
      <c r="F40" s="51" t="str">
        <f>VLOOKUP(Table1[[#This Row],[Someone seems to care about me at school. ]],Key!$A$10:$B$15,2,FALSE)</f>
        <v>Disagree</v>
      </c>
      <c r="G40" s="51" t="str">
        <f>VLOOKUP(Table1[[#This Row],[I have the materials and resources needed to do my job well. ]],Key!$A$10:$B$15,2,FALSE)</f>
        <v>Disagree</v>
      </c>
      <c r="H40" s="51" t="str">
        <f>VLOOKUP(Table1[[#This Row],[Most days, I have a manageable workload.]],Key!$A$10:$B$15,2,FALSE)</f>
        <v>Disagree</v>
      </c>
      <c r="I40" s="51" t="str">
        <f>VLOOKUP(Table1[[#This Row],[I have the training and skills I need to do my best at work.]],Key!$A$10:$B$15,2,FALSE)</f>
        <v>Strongly Disagree</v>
      </c>
      <c r="J40" s="51" t="str">
        <f>VLOOKUP(Table1[[#This Row],[I understand how my daily work contributes to my school’s mission. ]],Key!$A$10:$B$15,2,FALSE)</f>
        <v>Disagree</v>
      </c>
      <c r="K40" s="51" t="str">
        <f>VLOOKUP(Table1[[#This Row],[My school''s mission and values are reflected in the actions of school leaders.]],Key!$A$10:$B$15,2,FALSE)</f>
        <v xml:space="preserve">Neutral </v>
      </c>
      <c r="L40" s="51" t="str">
        <f>VLOOKUP(Table1[[#This Row],[I am treated fairly by school leaders.]],Key!$A$10:$B$15,2,FALSE)</f>
        <v>Strongly Disagree</v>
      </c>
      <c r="M40" s="51" t="str">
        <f>VLOOKUP(Table1[[#This Row],[I am treated fairly by my colleagues.]],Key!$A$10:$B$15,2,FALSE)</f>
        <v>Agree</v>
      </c>
      <c r="N40" s="51" t="str">
        <f>VLOOKUP(Table1[[#This Row],[I have ownership and control over my teaching practice and my classroom.]],Key!$A$10:$B$15,2,FALSE)</f>
        <v>Strongly Disagree</v>
      </c>
      <c r="O40" s="51" t="str">
        <f>VLOOKUP(Table1[[#This Row],[My opinions are heard and valued by school leaders.]],Key!$A$10:$B$15,2,FALSE)</f>
        <v>Agree</v>
      </c>
      <c r="P40" s="51" t="str">
        <f>VLOOKUP(Table1[[#This Row],[In my current role, I get to do what I do best every day.]],Key!$A$10:$B$15,2,FALSE)</f>
        <v>Agree</v>
      </c>
      <c r="Q40" s="51" t="str">
        <f>VLOOKUP(Table1[[#This Row],[Faculty are recognized for excellent work by school leaders.]],Key!$A$10:$B$15,2,FALSE)</f>
        <v>Disagree</v>
      </c>
      <c r="R40" s="51" t="str">
        <f>VLOOKUP(Table1[[#This Row],[I feel valued for my work as a faculty member.]],Key!$A$10:$B$15,2,FALSE)</f>
        <v>Strongly Disagree</v>
      </c>
      <c r="S40" s="51" t="str">
        <f>VLOOKUP(Table1[[#This Row],[In the past week, I’ve received recognition for doing my job well.]],Key!$A$10:$B$15,2,FALSE)</f>
        <v>Agree</v>
      </c>
      <c r="T40" s="51" t="str">
        <f>VLOOKUP(Table1[[#This Row],[In the past year, my school has provided opportunities for me to learn and grow as a faculty member. ]],Key!$A$10:$B$15,2,FALSE)</f>
        <v>Strongly Disagree</v>
      </c>
      <c r="U40" s="51" t="str">
        <f>VLOOKUP(Table1[[#This Row],[My division director (or other direct supervisor) supports my career aspirations and goals]],Key!$A$10:$B$15,2,FALSE)</f>
        <v>Strongly Disagree</v>
      </c>
      <c r="V40" s="51" t="str">
        <f>VLOOKUP(Table1[[#This Row],[I see a path for professional advancement at my school.]],Key!$A$10:$B$15,2,FALSE)</f>
        <v>Disagree</v>
      </c>
    </row>
    <row r="41" spans="1:22" x14ac:dyDescent="0.55000000000000004">
      <c r="A41" s="5">
        <v>39</v>
      </c>
      <c r="B41" s="51" t="str">
        <f>VLOOKUP(Table1[[#This Row],[Overall, I am satisfied with my experience at school.]],Key!$A$10:$B$15,2,FALSE)</f>
        <v xml:space="preserve">Neutral </v>
      </c>
      <c r="C41" s="51" t="str">
        <f>VLOOKUP(Table1[[#This Row],[School leadership has communicated clear actions they will take in response to previous faculty survey results.]],Key!$A$10:$B$15,2,FALSE)</f>
        <v>Disagree</v>
      </c>
      <c r="D41" s="51" t="str">
        <f>VLOOKUP(Table1[[#This Row],[I feel safe and welcome at school.]],Key!$A$10:$B$15,2,FALSE)</f>
        <v>Disagree</v>
      </c>
      <c r="E41" s="51" t="str">
        <f>VLOOKUP(Table1[[#This Row],[The benefits provided by my school meet my needs. ]],Key!$A$10:$B$15,2,FALSE)</f>
        <v>Disagree</v>
      </c>
      <c r="F41" s="51" t="str">
        <f>VLOOKUP(Table1[[#This Row],[Someone seems to care about me at school. ]],Key!$A$10:$B$15,2,FALSE)</f>
        <v>Disagree</v>
      </c>
      <c r="G41" s="51" t="str">
        <f>VLOOKUP(Table1[[#This Row],[I have the materials and resources needed to do my job well. ]],Key!$A$10:$B$15,2,FALSE)</f>
        <v>Agree</v>
      </c>
      <c r="H41" s="51" t="str">
        <f>VLOOKUP(Table1[[#This Row],[Most days, I have a manageable workload.]],Key!$A$10:$B$15,2,FALSE)</f>
        <v>Strongly Disagree</v>
      </c>
      <c r="I41" s="51" t="str">
        <f>VLOOKUP(Table1[[#This Row],[I have the training and skills I need to do my best at work.]],Key!$A$10:$B$15,2,FALSE)</f>
        <v>Strongly Disagree</v>
      </c>
      <c r="J41" s="51" t="str">
        <f>VLOOKUP(Table1[[#This Row],[I understand how my daily work contributes to my school’s mission. ]],Key!$A$10:$B$15,2,FALSE)</f>
        <v>Agree</v>
      </c>
      <c r="K41" s="51" t="str">
        <f>VLOOKUP(Table1[[#This Row],[My school''s mission and values are reflected in the actions of school leaders.]],Key!$A$10:$B$15,2,FALSE)</f>
        <v>Agree</v>
      </c>
      <c r="L41" s="51" t="str">
        <f>VLOOKUP(Table1[[#This Row],[I am treated fairly by school leaders.]],Key!$A$10:$B$15,2,FALSE)</f>
        <v>Disagree</v>
      </c>
      <c r="M41" s="51" t="str">
        <f>VLOOKUP(Table1[[#This Row],[I am treated fairly by my colleagues.]],Key!$A$10:$B$15,2,FALSE)</f>
        <v>Agree</v>
      </c>
      <c r="N41" s="51" t="str">
        <f>VLOOKUP(Table1[[#This Row],[I have ownership and control over my teaching practice and my classroom.]],Key!$A$10:$B$15,2,FALSE)</f>
        <v>Disagree</v>
      </c>
      <c r="O41" s="51" t="str">
        <f>VLOOKUP(Table1[[#This Row],[My opinions are heard and valued by school leaders.]],Key!$A$10:$B$15,2,FALSE)</f>
        <v>Agree</v>
      </c>
      <c r="P41" s="51" t="str">
        <f>VLOOKUP(Table1[[#This Row],[In my current role, I get to do what I do best every day.]],Key!$A$10:$B$15,2,FALSE)</f>
        <v>Strongly Agree</v>
      </c>
      <c r="Q41" s="51" t="str">
        <f>VLOOKUP(Table1[[#This Row],[Faculty are recognized for excellent work by school leaders.]],Key!$A$10:$B$15,2,FALSE)</f>
        <v xml:space="preserve">Neutral </v>
      </c>
      <c r="R41" s="51" t="str">
        <f>VLOOKUP(Table1[[#This Row],[I feel valued for my work as a faculty member.]],Key!$A$10:$B$15,2,FALSE)</f>
        <v>Disagree</v>
      </c>
      <c r="S41" s="51" t="str">
        <f>VLOOKUP(Table1[[#This Row],[In the past week, I’ve received recognition for doing my job well.]],Key!$A$10:$B$15,2,FALSE)</f>
        <v xml:space="preserve">Neutral </v>
      </c>
      <c r="T41" s="51" t="str">
        <f>VLOOKUP(Table1[[#This Row],[In the past year, my school has provided opportunities for me to learn and grow as a faculty member. ]],Key!$A$10:$B$15,2,FALSE)</f>
        <v>Strongly Disagree</v>
      </c>
      <c r="U41" s="51" t="str">
        <f>VLOOKUP(Table1[[#This Row],[My division director (or other direct supervisor) supports my career aspirations and goals]],Key!$A$10:$B$15,2,FALSE)</f>
        <v>Strongly Disagree</v>
      </c>
      <c r="V41" s="51" t="str">
        <f>VLOOKUP(Table1[[#This Row],[I see a path for professional advancement at my school.]],Key!$A$10:$B$15,2,FALSE)</f>
        <v>Agree</v>
      </c>
    </row>
    <row r="42" spans="1:22" x14ac:dyDescent="0.55000000000000004">
      <c r="A42" s="5">
        <v>40</v>
      </c>
      <c r="B42" s="51" t="str">
        <f>VLOOKUP(Table1[[#This Row],[Overall, I am satisfied with my experience at school.]],Key!$A$10:$B$15,2,FALSE)</f>
        <v xml:space="preserve">Neutral </v>
      </c>
      <c r="C42" s="51" t="str">
        <f>VLOOKUP(Table1[[#This Row],[School leadership has communicated clear actions they will take in response to previous faculty survey results.]],Key!$A$10:$B$15,2,FALSE)</f>
        <v>Agree</v>
      </c>
      <c r="D42" s="51" t="str">
        <f>VLOOKUP(Table1[[#This Row],[I feel safe and welcome at school.]],Key!$A$10:$B$15,2,FALSE)</f>
        <v>Disagree</v>
      </c>
      <c r="E42" s="51" t="str">
        <f>VLOOKUP(Table1[[#This Row],[The benefits provided by my school meet my needs. ]],Key!$A$10:$B$15,2,FALSE)</f>
        <v>Strongly Agree</v>
      </c>
      <c r="F42" s="51" t="str">
        <f>VLOOKUP(Table1[[#This Row],[Someone seems to care about me at school. ]],Key!$A$10:$B$15,2,FALSE)</f>
        <v xml:space="preserve">Neutral </v>
      </c>
      <c r="G42" s="51" t="str">
        <f>VLOOKUP(Table1[[#This Row],[I have the materials and resources needed to do my job well. ]],Key!$A$10:$B$15,2,FALSE)</f>
        <v>Strongly Agree</v>
      </c>
      <c r="H42" s="51" t="str">
        <f>VLOOKUP(Table1[[#This Row],[Most days, I have a manageable workload.]],Key!$A$10:$B$15,2,FALSE)</f>
        <v>Agree</v>
      </c>
      <c r="I42" s="51" t="str">
        <f>VLOOKUP(Table1[[#This Row],[I have the training and skills I need to do my best at work.]],Key!$A$10:$B$15,2,FALSE)</f>
        <v>Disagree</v>
      </c>
      <c r="J42" s="51" t="str">
        <f>VLOOKUP(Table1[[#This Row],[I understand how my daily work contributes to my school’s mission. ]],Key!$A$10:$B$15,2,FALSE)</f>
        <v>Agree</v>
      </c>
      <c r="K42" s="51" t="str">
        <f>VLOOKUP(Table1[[#This Row],[My school''s mission and values are reflected in the actions of school leaders.]],Key!$A$10:$B$15,2,FALSE)</f>
        <v xml:space="preserve">Neutral </v>
      </c>
      <c r="L42" s="51" t="str">
        <f>VLOOKUP(Table1[[#This Row],[I am treated fairly by school leaders.]],Key!$A$10:$B$15,2,FALSE)</f>
        <v xml:space="preserve">Neutral </v>
      </c>
      <c r="M42" s="51" t="str">
        <f>VLOOKUP(Table1[[#This Row],[I am treated fairly by my colleagues.]],Key!$A$10:$B$15,2,FALSE)</f>
        <v>Agree</v>
      </c>
      <c r="N42" s="51" t="str">
        <f>VLOOKUP(Table1[[#This Row],[I have ownership and control over my teaching practice and my classroom.]],Key!$A$10:$B$15,2,FALSE)</f>
        <v xml:space="preserve">Neutral </v>
      </c>
      <c r="O42" s="51" t="str">
        <f>VLOOKUP(Table1[[#This Row],[My opinions are heard and valued by school leaders.]],Key!$A$10:$B$15,2,FALSE)</f>
        <v>Agree</v>
      </c>
      <c r="P42" s="51" t="str">
        <f>VLOOKUP(Table1[[#This Row],[In my current role, I get to do what I do best every day.]],Key!$A$10:$B$15,2,FALSE)</f>
        <v>Strongly Agree</v>
      </c>
      <c r="Q42" s="51" t="str">
        <f>VLOOKUP(Table1[[#This Row],[Faculty are recognized for excellent work by school leaders.]],Key!$A$10:$B$15,2,FALSE)</f>
        <v>Agree</v>
      </c>
      <c r="R42" s="51" t="str">
        <f>VLOOKUP(Table1[[#This Row],[I feel valued for my work as a faculty member.]],Key!$A$10:$B$15,2,FALSE)</f>
        <v xml:space="preserve">Neutral </v>
      </c>
      <c r="S42" s="51" t="str">
        <f>VLOOKUP(Table1[[#This Row],[In the past week, I’ve received recognition for doing my job well.]],Key!$A$10:$B$15,2,FALSE)</f>
        <v>Agree</v>
      </c>
      <c r="T42" s="51" t="str">
        <f>VLOOKUP(Table1[[#This Row],[In the past year, my school has provided opportunities for me to learn and grow as a faculty member. ]],Key!$A$10:$B$15,2,FALSE)</f>
        <v>Agree</v>
      </c>
      <c r="U42" s="51" t="str">
        <f>VLOOKUP(Table1[[#This Row],[My division director (or other direct supervisor) supports my career aspirations and goals]],Key!$A$10:$B$15,2,FALSE)</f>
        <v xml:space="preserve">Neutral </v>
      </c>
      <c r="V42" s="51" t="str">
        <f>VLOOKUP(Table1[[#This Row],[I see a path for professional advancement at my school.]],Key!$A$10:$B$15,2,FALSE)</f>
        <v xml:space="preserve">Neutral </v>
      </c>
    </row>
    <row r="43" spans="1:22" x14ac:dyDescent="0.55000000000000004">
      <c r="A43" s="5">
        <v>41</v>
      </c>
      <c r="B43" s="51" t="str">
        <f>VLOOKUP(Table1[[#This Row],[Overall, I am satisfied with my experience at school.]],Key!$A$10:$B$15,2,FALSE)</f>
        <v>Agree</v>
      </c>
      <c r="C43" s="51" t="str">
        <f>VLOOKUP(Table1[[#This Row],[School leadership has communicated clear actions they will take in response to previous faculty survey results.]],Key!$A$10:$B$15,2,FALSE)</f>
        <v>Agree</v>
      </c>
      <c r="D43" s="51" t="str">
        <f>VLOOKUP(Table1[[#This Row],[I feel safe and welcome at school.]],Key!$A$10:$B$15,2,FALSE)</f>
        <v>Agree</v>
      </c>
      <c r="E43" s="51" t="str">
        <f>VLOOKUP(Table1[[#This Row],[The benefits provided by my school meet my needs. ]],Key!$A$10:$B$15,2,FALSE)</f>
        <v>Strongly Agree</v>
      </c>
      <c r="F43" s="51" t="str">
        <f>VLOOKUP(Table1[[#This Row],[Someone seems to care about me at school. ]],Key!$A$10:$B$15,2,FALSE)</f>
        <v xml:space="preserve">Neutral </v>
      </c>
      <c r="G43" s="51" t="str">
        <f>VLOOKUP(Table1[[#This Row],[I have the materials and resources needed to do my job well. ]],Key!$A$10:$B$15,2,FALSE)</f>
        <v>Strongly Agree</v>
      </c>
      <c r="H43" s="51" t="str">
        <f>VLOOKUP(Table1[[#This Row],[Most days, I have a manageable workload.]],Key!$A$10:$B$15,2,FALSE)</f>
        <v>Agree</v>
      </c>
      <c r="I43" s="51" t="str">
        <f>VLOOKUP(Table1[[#This Row],[I have the training and skills I need to do my best at work.]],Key!$A$10:$B$15,2,FALSE)</f>
        <v>Disagree</v>
      </c>
      <c r="J43" s="51" t="str">
        <f>VLOOKUP(Table1[[#This Row],[I understand how my daily work contributes to my school’s mission. ]],Key!$A$10:$B$15,2,FALSE)</f>
        <v>Strongly Agree</v>
      </c>
      <c r="K43" s="51" t="str">
        <f>VLOOKUP(Table1[[#This Row],[My school''s mission and values are reflected in the actions of school leaders.]],Key!$A$10:$B$15,2,FALSE)</f>
        <v>Strongly Agree</v>
      </c>
      <c r="L43" s="51" t="str">
        <f>VLOOKUP(Table1[[#This Row],[I am treated fairly by school leaders.]],Key!$A$10:$B$15,2,FALSE)</f>
        <v>Agree</v>
      </c>
      <c r="M43" s="51" t="str">
        <f>VLOOKUP(Table1[[#This Row],[I am treated fairly by my colleagues.]],Key!$A$10:$B$15,2,FALSE)</f>
        <v>Agree</v>
      </c>
      <c r="N43" s="51" t="str">
        <f>VLOOKUP(Table1[[#This Row],[I have ownership and control over my teaching practice and my classroom.]],Key!$A$10:$B$15,2,FALSE)</f>
        <v>Agree</v>
      </c>
      <c r="O43" s="51" t="str">
        <f>VLOOKUP(Table1[[#This Row],[My opinions are heard and valued by school leaders.]],Key!$A$10:$B$15,2,FALSE)</f>
        <v>Agree</v>
      </c>
      <c r="P43" s="51" t="str">
        <f>VLOOKUP(Table1[[#This Row],[In my current role, I get to do what I do best every day.]],Key!$A$10:$B$15,2,FALSE)</f>
        <v>Strongly Agree</v>
      </c>
      <c r="Q43" s="51" t="str">
        <f>VLOOKUP(Table1[[#This Row],[Faculty are recognized for excellent work by school leaders.]],Key!$A$10:$B$15,2,FALSE)</f>
        <v xml:space="preserve">Neutral </v>
      </c>
      <c r="R43" s="51" t="str">
        <f>VLOOKUP(Table1[[#This Row],[I feel valued for my work as a faculty member.]],Key!$A$10:$B$15,2,FALSE)</f>
        <v>Agree</v>
      </c>
      <c r="S43" s="51" t="str">
        <f>VLOOKUP(Table1[[#This Row],[In the past week, I’ve received recognition for doing my job well.]],Key!$A$10:$B$15,2,FALSE)</f>
        <v>Agree</v>
      </c>
      <c r="T43" s="51" t="str">
        <f>VLOOKUP(Table1[[#This Row],[In the past year, my school has provided opportunities for me to learn and grow as a faculty member. ]],Key!$A$10:$B$15,2,FALSE)</f>
        <v xml:space="preserve">Neutral </v>
      </c>
      <c r="U43" s="51" t="str">
        <f>VLOOKUP(Table1[[#This Row],[My division director (or other direct supervisor) supports my career aspirations and goals]],Key!$A$10:$B$15,2,FALSE)</f>
        <v xml:space="preserve">Neutral </v>
      </c>
      <c r="V43" s="51" t="str">
        <f>VLOOKUP(Table1[[#This Row],[I see a path for professional advancement at my school.]],Key!$A$10:$B$15,2,FALSE)</f>
        <v xml:space="preserve">Neutral </v>
      </c>
    </row>
    <row r="44" spans="1:22" x14ac:dyDescent="0.55000000000000004">
      <c r="A44" s="5">
        <v>42</v>
      </c>
      <c r="B44" s="51" t="str">
        <f>VLOOKUP(Table1[[#This Row],[Overall, I am satisfied with my experience at school.]],Key!$A$10:$B$15,2,FALSE)</f>
        <v>Agree</v>
      </c>
      <c r="C44" s="51" t="str">
        <f>VLOOKUP(Table1[[#This Row],[School leadership has communicated clear actions they will take in response to previous faculty survey results.]],Key!$A$10:$B$15,2,FALSE)</f>
        <v>Agree</v>
      </c>
      <c r="D44" s="51" t="str">
        <f>VLOOKUP(Table1[[#This Row],[I feel safe and welcome at school.]],Key!$A$10:$B$15,2,FALSE)</f>
        <v>Strongly Agree</v>
      </c>
      <c r="E44" s="51" t="str">
        <f>VLOOKUP(Table1[[#This Row],[The benefits provided by my school meet my needs. ]],Key!$A$10:$B$15,2,FALSE)</f>
        <v>Agree</v>
      </c>
      <c r="F44" s="51" t="str">
        <f>VLOOKUP(Table1[[#This Row],[Someone seems to care about me at school. ]],Key!$A$10:$B$15,2,FALSE)</f>
        <v>Strongly Agree</v>
      </c>
      <c r="G44" s="51" t="str">
        <f>VLOOKUP(Table1[[#This Row],[I have the materials and resources needed to do my job well. ]],Key!$A$10:$B$15,2,FALSE)</f>
        <v>Strongly Agree</v>
      </c>
      <c r="H44" s="51" t="str">
        <f>VLOOKUP(Table1[[#This Row],[Most days, I have a manageable workload.]],Key!$A$10:$B$15,2,FALSE)</f>
        <v>Strongly Agree</v>
      </c>
      <c r="I44" s="51" t="str">
        <f>VLOOKUP(Table1[[#This Row],[I have the training and skills I need to do my best at work.]],Key!$A$10:$B$15,2,FALSE)</f>
        <v>Agree</v>
      </c>
      <c r="J44" s="51" t="str">
        <f>VLOOKUP(Table1[[#This Row],[I understand how my daily work contributes to my school’s mission. ]],Key!$A$10:$B$15,2,FALSE)</f>
        <v>Strongly Agree</v>
      </c>
      <c r="K44" s="51" t="str">
        <f>VLOOKUP(Table1[[#This Row],[My school''s mission and values are reflected in the actions of school leaders.]],Key!$A$10:$B$15,2,FALSE)</f>
        <v>Strongly Agree</v>
      </c>
      <c r="L44" s="51" t="str">
        <f>VLOOKUP(Table1[[#This Row],[I am treated fairly by school leaders.]],Key!$A$10:$B$15,2,FALSE)</f>
        <v>Agree</v>
      </c>
      <c r="M44" s="51" t="str">
        <f>VLOOKUP(Table1[[#This Row],[I am treated fairly by my colleagues.]],Key!$A$10:$B$15,2,FALSE)</f>
        <v>Agree</v>
      </c>
      <c r="N44" s="51" t="str">
        <f>VLOOKUP(Table1[[#This Row],[I have ownership and control over my teaching practice and my classroom.]],Key!$A$10:$B$15,2,FALSE)</f>
        <v>Strongly Agree</v>
      </c>
      <c r="O44" s="51" t="str">
        <f>VLOOKUP(Table1[[#This Row],[My opinions are heard and valued by school leaders.]],Key!$A$10:$B$15,2,FALSE)</f>
        <v>Strongly Agree</v>
      </c>
      <c r="P44" s="51" t="str">
        <f>VLOOKUP(Table1[[#This Row],[In my current role, I get to do what I do best every day.]],Key!$A$10:$B$15,2,FALSE)</f>
        <v>Agree</v>
      </c>
      <c r="Q44" s="51" t="str">
        <f>VLOOKUP(Table1[[#This Row],[Faculty are recognized for excellent work by school leaders.]],Key!$A$10:$B$15,2,FALSE)</f>
        <v>Disagree</v>
      </c>
      <c r="R44" s="51" t="str">
        <f>VLOOKUP(Table1[[#This Row],[I feel valued for my work as a faculty member.]],Key!$A$10:$B$15,2,FALSE)</f>
        <v xml:space="preserve">Neutral </v>
      </c>
      <c r="S44" s="51" t="str">
        <f>VLOOKUP(Table1[[#This Row],[In the past week, I’ve received recognition for doing my job well.]],Key!$A$10:$B$15,2,FALSE)</f>
        <v>Disagree</v>
      </c>
      <c r="T44" s="51" t="str">
        <f>VLOOKUP(Table1[[#This Row],[In the past year, my school has provided opportunities for me to learn and grow as a faculty member. ]],Key!$A$10:$B$15,2,FALSE)</f>
        <v>Agree</v>
      </c>
      <c r="U44" s="51" t="str">
        <f>VLOOKUP(Table1[[#This Row],[My division director (or other direct supervisor) supports my career aspirations and goals]],Key!$A$10:$B$15,2,FALSE)</f>
        <v xml:space="preserve">Neutral </v>
      </c>
      <c r="V44" s="51" t="str">
        <f>VLOOKUP(Table1[[#This Row],[I see a path for professional advancement at my school.]],Key!$A$10:$B$15,2,FALSE)</f>
        <v>Agree</v>
      </c>
    </row>
    <row r="45" spans="1:22" x14ac:dyDescent="0.55000000000000004">
      <c r="A45" s="5">
        <v>43</v>
      </c>
      <c r="B45" s="51" t="str">
        <f>VLOOKUP(Table1[[#This Row],[Overall, I am satisfied with my experience at school.]],Key!$A$10:$B$15,2,FALSE)</f>
        <v>Strongly Agree</v>
      </c>
      <c r="C45" s="51" t="str">
        <f>VLOOKUP(Table1[[#This Row],[School leadership has communicated clear actions they will take in response to previous faculty survey results.]],Key!$A$10:$B$15,2,FALSE)</f>
        <v>Strongly Agree</v>
      </c>
      <c r="D45" s="51" t="str">
        <f>VLOOKUP(Table1[[#This Row],[I feel safe and welcome at school.]],Key!$A$10:$B$15,2,FALSE)</f>
        <v>Agree</v>
      </c>
      <c r="E45" s="51" t="str">
        <f>VLOOKUP(Table1[[#This Row],[The benefits provided by my school meet my needs. ]],Key!$A$10:$B$15,2,FALSE)</f>
        <v>Strongly Agree</v>
      </c>
      <c r="F45" s="51" t="str">
        <f>VLOOKUP(Table1[[#This Row],[Someone seems to care about me at school. ]],Key!$A$10:$B$15,2,FALSE)</f>
        <v>Strongly Agree</v>
      </c>
      <c r="G45" s="51" t="str">
        <f>VLOOKUP(Table1[[#This Row],[I have the materials and resources needed to do my job well. ]],Key!$A$10:$B$15,2,FALSE)</f>
        <v>Strongly Agree</v>
      </c>
      <c r="H45" s="51" t="str">
        <f>VLOOKUP(Table1[[#This Row],[Most days, I have a manageable workload.]],Key!$A$10:$B$15,2,FALSE)</f>
        <v>Strongly Agree</v>
      </c>
      <c r="I45" s="51" t="str">
        <f>VLOOKUP(Table1[[#This Row],[I have the training and skills I need to do my best at work.]],Key!$A$10:$B$15,2,FALSE)</f>
        <v>Disagree</v>
      </c>
      <c r="J45" s="51" t="str">
        <f>VLOOKUP(Table1[[#This Row],[I understand how my daily work contributes to my school’s mission. ]],Key!$A$10:$B$15,2,FALSE)</f>
        <v>Strongly Agree</v>
      </c>
      <c r="K45" s="51" t="str">
        <f>VLOOKUP(Table1[[#This Row],[My school''s mission and values are reflected in the actions of school leaders.]],Key!$A$10:$B$15,2,FALSE)</f>
        <v>Strongly Agree</v>
      </c>
      <c r="L45" s="51" t="str">
        <f>VLOOKUP(Table1[[#This Row],[I am treated fairly by school leaders.]],Key!$A$10:$B$15,2,FALSE)</f>
        <v>Strongly Agree</v>
      </c>
      <c r="M45" s="51" t="str">
        <f>VLOOKUP(Table1[[#This Row],[I am treated fairly by my colleagues.]],Key!$A$10:$B$15,2,FALSE)</f>
        <v>Strongly Agree</v>
      </c>
      <c r="N45" s="51" t="str">
        <f>VLOOKUP(Table1[[#This Row],[I have ownership and control over my teaching practice and my classroom.]],Key!$A$10:$B$15,2,FALSE)</f>
        <v>Strongly Agree</v>
      </c>
      <c r="O45" s="51" t="str">
        <f>VLOOKUP(Table1[[#This Row],[My opinions are heard and valued by school leaders.]],Key!$A$10:$B$15,2,FALSE)</f>
        <v>Strongly Agree</v>
      </c>
      <c r="P45" s="51" t="str">
        <f>VLOOKUP(Table1[[#This Row],[In my current role, I get to do what I do best every day.]],Key!$A$10:$B$15,2,FALSE)</f>
        <v>Strongly Agree</v>
      </c>
      <c r="Q45" s="51" t="str">
        <f>VLOOKUP(Table1[[#This Row],[Faculty are recognized for excellent work by school leaders.]],Key!$A$10:$B$15,2,FALSE)</f>
        <v xml:space="preserve">Neutral </v>
      </c>
      <c r="R45" s="51" t="str">
        <f>VLOOKUP(Table1[[#This Row],[I feel valued for my work as a faculty member.]],Key!$A$10:$B$15,2,FALSE)</f>
        <v>Strongly Agree</v>
      </c>
      <c r="S45" s="51" t="str">
        <f>VLOOKUP(Table1[[#This Row],[In the past week, I’ve received recognition for doing my job well.]],Key!$A$10:$B$15,2,FALSE)</f>
        <v>Strongly Agree</v>
      </c>
      <c r="T45" s="51" t="str">
        <f>VLOOKUP(Table1[[#This Row],[In the past year, my school has provided opportunities for me to learn and grow as a faculty member. ]],Key!$A$10:$B$15,2,FALSE)</f>
        <v>Agree</v>
      </c>
      <c r="U45" s="51" t="str">
        <f>VLOOKUP(Table1[[#This Row],[My division director (or other direct supervisor) supports my career aspirations and goals]],Key!$A$10:$B$15,2,FALSE)</f>
        <v>Strongly Agree</v>
      </c>
      <c r="V45" s="51" t="str">
        <f>VLOOKUP(Table1[[#This Row],[I see a path for professional advancement at my school.]],Key!$A$10:$B$15,2,FALSE)</f>
        <v>Strongly Agree</v>
      </c>
    </row>
    <row r="46" spans="1:22" x14ac:dyDescent="0.55000000000000004">
      <c r="A46" s="5">
        <v>44</v>
      </c>
      <c r="B46" s="51" t="str">
        <f>VLOOKUP(Table1[[#This Row],[Overall, I am satisfied with my experience at school.]],Key!$A$10:$B$15,2,FALSE)</f>
        <v>Agree</v>
      </c>
      <c r="C46" s="51" t="str">
        <f>VLOOKUP(Table1[[#This Row],[School leadership has communicated clear actions they will take in response to previous faculty survey results.]],Key!$A$10:$B$15,2,FALSE)</f>
        <v>Agree</v>
      </c>
      <c r="D46" s="51" t="str">
        <f>VLOOKUP(Table1[[#This Row],[I feel safe and welcome at school.]],Key!$A$10:$B$15,2,FALSE)</f>
        <v>Agree</v>
      </c>
      <c r="E46" s="51" t="str">
        <f>VLOOKUP(Table1[[#This Row],[The benefits provided by my school meet my needs. ]],Key!$A$10:$B$15,2,FALSE)</f>
        <v>Agree</v>
      </c>
      <c r="F46" s="51" t="str">
        <f>VLOOKUP(Table1[[#This Row],[Someone seems to care about me at school. ]],Key!$A$10:$B$15,2,FALSE)</f>
        <v>Agree</v>
      </c>
      <c r="G46" s="51" t="str">
        <f>VLOOKUP(Table1[[#This Row],[I have the materials and resources needed to do my job well. ]],Key!$A$10:$B$15,2,FALSE)</f>
        <v xml:space="preserve">Neutral </v>
      </c>
      <c r="H46" s="51" t="str">
        <f>VLOOKUP(Table1[[#This Row],[Most days, I have a manageable workload.]],Key!$A$10:$B$15,2,FALSE)</f>
        <v>Agree</v>
      </c>
      <c r="I46" s="51" t="str">
        <f>VLOOKUP(Table1[[#This Row],[I have the training and skills I need to do my best at work.]],Key!$A$10:$B$15,2,FALSE)</f>
        <v>Agree</v>
      </c>
      <c r="J46" s="51" t="str">
        <f>VLOOKUP(Table1[[#This Row],[I understand how my daily work contributes to my school’s mission. ]],Key!$A$10:$B$15,2,FALSE)</f>
        <v xml:space="preserve">Neutral </v>
      </c>
      <c r="K46" s="51" t="str">
        <f>VLOOKUP(Table1[[#This Row],[My school''s mission and values are reflected in the actions of school leaders.]],Key!$A$10:$B$15,2,FALSE)</f>
        <v>Strongly Agree</v>
      </c>
      <c r="L46" s="51" t="str">
        <f>VLOOKUP(Table1[[#This Row],[I am treated fairly by school leaders.]],Key!$A$10:$B$15,2,FALSE)</f>
        <v>Agree</v>
      </c>
      <c r="M46" s="51" t="str">
        <f>VLOOKUP(Table1[[#This Row],[I am treated fairly by my colleagues.]],Key!$A$10:$B$15,2,FALSE)</f>
        <v>Agree</v>
      </c>
      <c r="N46" s="51" t="str">
        <f>VLOOKUP(Table1[[#This Row],[I have ownership and control over my teaching practice and my classroom.]],Key!$A$10:$B$15,2,FALSE)</f>
        <v xml:space="preserve">Neutral </v>
      </c>
      <c r="O46" s="51" t="str">
        <f>VLOOKUP(Table1[[#This Row],[My opinions are heard and valued by school leaders.]],Key!$A$10:$B$15,2,FALSE)</f>
        <v xml:space="preserve">Neutral </v>
      </c>
      <c r="P46" s="51" t="str">
        <f>VLOOKUP(Table1[[#This Row],[In my current role, I get to do what I do best every day.]],Key!$A$10:$B$15,2,FALSE)</f>
        <v xml:space="preserve">Neutral </v>
      </c>
      <c r="Q46" s="51" t="str">
        <f>VLOOKUP(Table1[[#This Row],[Faculty are recognized for excellent work by school leaders.]],Key!$A$10:$B$15,2,FALSE)</f>
        <v>Agree</v>
      </c>
      <c r="R46" s="51" t="str">
        <f>VLOOKUP(Table1[[#This Row],[I feel valued for my work as a faculty member.]],Key!$A$10:$B$15,2,FALSE)</f>
        <v xml:space="preserve">Neutral </v>
      </c>
      <c r="S46" s="51" t="str">
        <f>VLOOKUP(Table1[[#This Row],[In the past week, I’ve received recognition for doing my job well.]],Key!$A$10:$B$15,2,FALSE)</f>
        <v xml:space="preserve">Neutral </v>
      </c>
      <c r="T46" s="51" t="str">
        <f>VLOOKUP(Table1[[#This Row],[In the past year, my school has provided opportunities for me to learn and grow as a faculty member. ]],Key!$A$10:$B$15,2,FALSE)</f>
        <v>Agree</v>
      </c>
      <c r="U46" s="51" t="str">
        <f>VLOOKUP(Table1[[#This Row],[My division director (or other direct supervisor) supports my career aspirations and goals]],Key!$A$10:$B$15,2,FALSE)</f>
        <v xml:space="preserve">Neutral </v>
      </c>
      <c r="V46" s="51" t="str">
        <f>VLOOKUP(Table1[[#This Row],[I see a path for professional advancement at my school.]],Key!$A$10:$B$15,2,FALSE)</f>
        <v xml:space="preserve">Neutral </v>
      </c>
    </row>
    <row r="47" spans="1:22" x14ac:dyDescent="0.55000000000000004">
      <c r="A47" s="5">
        <v>45</v>
      </c>
      <c r="B47" s="51" t="str">
        <f>VLOOKUP(Table1[[#This Row],[Overall, I am satisfied with my experience at school.]],Key!$A$10:$B$15,2,FALSE)</f>
        <v>Disagree</v>
      </c>
      <c r="C47" s="51" t="str">
        <f>VLOOKUP(Table1[[#This Row],[School leadership has communicated clear actions they will take in response to previous faculty survey results.]],Key!$A$10:$B$15,2,FALSE)</f>
        <v>Disagree</v>
      </c>
      <c r="D47" s="51" t="str">
        <f>VLOOKUP(Table1[[#This Row],[I feel safe and welcome at school.]],Key!$A$10:$B$15,2,FALSE)</f>
        <v>Disagree</v>
      </c>
      <c r="E47" s="51" t="str">
        <f>VLOOKUP(Table1[[#This Row],[The benefits provided by my school meet my needs. ]],Key!$A$10:$B$15,2,FALSE)</f>
        <v>Disagree</v>
      </c>
      <c r="F47" s="51" t="str">
        <f>VLOOKUP(Table1[[#This Row],[Someone seems to care about me at school. ]],Key!$A$10:$B$15,2,FALSE)</f>
        <v>Agree</v>
      </c>
      <c r="G47" s="51" t="str">
        <f>VLOOKUP(Table1[[#This Row],[I have the materials and resources needed to do my job well. ]],Key!$A$10:$B$15,2,FALSE)</f>
        <v>Agree</v>
      </c>
      <c r="H47" s="51" t="str">
        <f>VLOOKUP(Table1[[#This Row],[Most days, I have a manageable workload.]],Key!$A$10:$B$15,2,FALSE)</f>
        <v>Disagree</v>
      </c>
      <c r="I47" s="51" t="str">
        <f>VLOOKUP(Table1[[#This Row],[I have the training and skills I need to do my best at work.]],Key!$A$10:$B$15,2,FALSE)</f>
        <v>Strongly Disagree</v>
      </c>
      <c r="J47" s="51" t="str">
        <f>VLOOKUP(Table1[[#This Row],[I understand how my daily work contributes to my school’s mission. ]],Key!$A$10:$B$15,2,FALSE)</f>
        <v>Agree</v>
      </c>
      <c r="K47" s="51" t="str">
        <f>VLOOKUP(Table1[[#This Row],[My school''s mission and values are reflected in the actions of school leaders.]],Key!$A$10:$B$15,2,FALSE)</f>
        <v>Agree</v>
      </c>
      <c r="L47" s="51" t="str">
        <f>VLOOKUP(Table1[[#This Row],[I am treated fairly by school leaders.]],Key!$A$10:$B$15,2,FALSE)</f>
        <v>Agree</v>
      </c>
      <c r="M47" s="51" t="str">
        <f>VLOOKUP(Table1[[#This Row],[I am treated fairly by my colleagues.]],Key!$A$10:$B$15,2,FALSE)</f>
        <v xml:space="preserve">Neutral </v>
      </c>
      <c r="N47" s="51" t="str">
        <f>VLOOKUP(Table1[[#This Row],[I have ownership and control over my teaching practice and my classroom.]],Key!$A$10:$B$15,2,FALSE)</f>
        <v>Agree</v>
      </c>
      <c r="O47" s="51" t="str">
        <f>VLOOKUP(Table1[[#This Row],[My opinions are heard and valued by school leaders.]],Key!$A$10:$B$15,2,FALSE)</f>
        <v>Disagree</v>
      </c>
      <c r="P47" s="51" t="str">
        <f>VLOOKUP(Table1[[#This Row],[In my current role, I get to do what I do best every day.]],Key!$A$10:$B$15,2,FALSE)</f>
        <v>Agree</v>
      </c>
      <c r="Q47" s="51" t="str">
        <f>VLOOKUP(Table1[[#This Row],[Faculty are recognized for excellent work by school leaders.]],Key!$A$10:$B$15,2,FALSE)</f>
        <v>Disagree</v>
      </c>
      <c r="R47" s="51" t="str">
        <f>VLOOKUP(Table1[[#This Row],[I feel valued for my work as a faculty member.]],Key!$A$10:$B$15,2,FALSE)</f>
        <v>Disagree</v>
      </c>
      <c r="S47" s="51" t="str">
        <f>VLOOKUP(Table1[[#This Row],[In the past week, I’ve received recognition for doing my job well.]],Key!$A$10:$B$15,2,FALSE)</f>
        <v xml:space="preserve">Neutral </v>
      </c>
      <c r="T47" s="51" t="str">
        <f>VLOOKUP(Table1[[#This Row],[In the past year, my school has provided opportunities for me to learn and grow as a faculty member. ]],Key!$A$10:$B$15,2,FALSE)</f>
        <v>Disagree</v>
      </c>
      <c r="U47" s="51" t="str">
        <f>VLOOKUP(Table1[[#This Row],[My division director (or other direct supervisor) supports my career aspirations and goals]],Key!$A$10:$B$15,2,FALSE)</f>
        <v xml:space="preserve">Neutral </v>
      </c>
      <c r="V47" s="51" t="str">
        <f>VLOOKUP(Table1[[#This Row],[I see a path for professional advancement at my school.]],Key!$A$10:$B$15,2,FALSE)</f>
        <v xml:space="preserve">Neutral </v>
      </c>
    </row>
    <row r="48" spans="1:22" x14ac:dyDescent="0.55000000000000004">
      <c r="A48" s="5">
        <v>46</v>
      </c>
      <c r="B48" s="51" t="str">
        <f>VLOOKUP(Table1[[#This Row],[Overall, I am satisfied with my experience at school.]],Key!$A$10:$B$15,2,FALSE)</f>
        <v>Strongly Agree</v>
      </c>
      <c r="C48" s="51" t="str">
        <f>VLOOKUP(Table1[[#This Row],[School leadership has communicated clear actions they will take in response to previous faculty survey results.]],Key!$A$10:$B$15,2,FALSE)</f>
        <v>Agree</v>
      </c>
      <c r="D48" s="51" t="str">
        <f>VLOOKUP(Table1[[#This Row],[I feel safe and welcome at school.]],Key!$A$10:$B$15,2,FALSE)</f>
        <v>Strongly Agree</v>
      </c>
      <c r="E48" s="51" t="str">
        <f>VLOOKUP(Table1[[#This Row],[The benefits provided by my school meet my needs. ]],Key!$A$10:$B$15,2,FALSE)</f>
        <v>Strongly Agree</v>
      </c>
      <c r="F48" s="51" t="str">
        <f>VLOOKUP(Table1[[#This Row],[Someone seems to care about me at school. ]],Key!$A$10:$B$15,2,FALSE)</f>
        <v>Strongly Agree</v>
      </c>
      <c r="G48" s="51" t="str">
        <f>VLOOKUP(Table1[[#This Row],[I have the materials and resources needed to do my job well. ]],Key!$A$10:$B$15,2,FALSE)</f>
        <v>Agree</v>
      </c>
      <c r="H48" s="51" t="str">
        <f>VLOOKUP(Table1[[#This Row],[Most days, I have a manageable workload.]],Key!$A$10:$B$15,2,FALSE)</f>
        <v>Strongly Agree</v>
      </c>
      <c r="I48" s="51" t="str">
        <f>VLOOKUP(Table1[[#This Row],[I have the training and skills I need to do my best at work.]],Key!$A$10:$B$15,2,FALSE)</f>
        <v xml:space="preserve">Neutral </v>
      </c>
      <c r="J48" s="51" t="str">
        <f>VLOOKUP(Table1[[#This Row],[I understand how my daily work contributes to my school’s mission. ]],Key!$A$10:$B$15,2,FALSE)</f>
        <v>Strongly Agree</v>
      </c>
      <c r="K48" s="51" t="str">
        <f>VLOOKUP(Table1[[#This Row],[My school''s mission and values are reflected in the actions of school leaders.]],Key!$A$10:$B$15,2,FALSE)</f>
        <v>Strongly Agree</v>
      </c>
      <c r="L48" s="51" t="str">
        <f>VLOOKUP(Table1[[#This Row],[I am treated fairly by school leaders.]],Key!$A$10:$B$15,2,FALSE)</f>
        <v>Strongly Agree</v>
      </c>
      <c r="M48" s="51" t="str">
        <f>VLOOKUP(Table1[[#This Row],[I am treated fairly by my colleagues.]],Key!$A$10:$B$15,2,FALSE)</f>
        <v>Agree</v>
      </c>
      <c r="N48" s="51" t="str">
        <f>VLOOKUP(Table1[[#This Row],[I have ownership and control over my teaching practice and my classroom.]],Key!$A$10:$B$15,2,FALSE)</f>
        <v>Strongly Agree</v>
      </c>
      <c r="O48" s="51" t="str">
        <f>VLOOKUP(Table1[[#This Row],[My opinions are heard and valued by school leaders.]],Key!$A$10:$B$15,2,FALSE)</f>
        <v>Agree</v>
      </c>
      <c r="P48" s="51" t="str">
        <f>VLOOKUP(Table1[[#This Row],[In my current role, I get to do what I do best every day.]],Key!$A$10:$B$15,2,FALSE)</f>
        <v>Strongly Agree</v>
      </c>
      <c r="Q48" s="51" t="str">
        <f>VLOOKUP(Table1[[#This Row],[Faculty are recognized for excellent work by school leaders.]],Key!$A$10:$B$15,2,FALSE)</f>
        <v>Strongly Agree</v>
      </c>
      <c r="R48" s="51" t="str">
        <f>VLOOKUP(Table1[[#This Row],[I feel valued for my work as a faculty member.]],Key!$A$10:$B$15,2,FALSE)</f>
        <v>Strongly Agree</v>
      </c>
      <c r="S48" s="51" t="str">
        <f>VLOOKUP(Table1[[#This Row],[In the past week, I’ve received recognition for doing my job well.]],Key!$A$10:$B$15,2,FALSE)</f>
        <v>Agree</v>
      </c>
      <c r="T48" s="51" t="str">
        <f>VLOOKUP(Table1[[#This Row],[In the past year, my school has provided opportunities for me to learn and grow as a faculty member. ]],Key!$A$10:$B$15,2,FALSE)</f>
        <v>Agree</v>
      </c>
      <c r="U48" s="51" t="str">
        <f>VLOOKUP(Table1[[#This Row],[My division director (or other direct supervisor) supports my career aspirations and goals]],Key!$A$10:$B$15,2,FALSE)</f>
        <v>Strongly Agree</v>
      </c>
      <c r="V48" s="51" t="str">
        <f>VLOOKUP(Table1[[#This Row],[I see a path for professional advancement at my school.]],Key!$A$10:$B$15,2,FALSE)</f>
        <v xml:space="preserve">Neutral </v>
      </c>
    </row>
    <row r="49" spans="1:22" x14ac:dyDescent="0.55000000000000004">
      <c r="A49" s="5">
        <v>47</v>
      </c>
      <c r="B49" s="51" t="str">
        <f>VLOOKUP(Table1[[#This Row],[Overall, I am satisfied with my experience at school.]],Key!$A$10:$B$15,2,FALSE)</f>
        <v>Agree</v>
      </c>
      <c r="C49" s="51" t="str">
        <f>VLOOKUP(Table1[[#This Row],[School leadership has communicated clear actions they will take in response to previous faculty survey results.]],Key!$A$10:$B$15,2,FALSE)</f>
        <v>Agree</v>
      </c>
      <c r="D49" s="51" t="str">
        <f>VLOOKUP(Table1[[#This Row],[I feel safe and welcome at school.]],Key!$A$10:$B$15,2,FALSE)</f>
        <v xml:space="preserve">Neutral </v>
      </c>
      <c r="E49" s="51" t="str">
        <f>VLOOKUP(Table1[[#This Row],[The benefits provided by my school meet my needs. ]],Key!$A$10:$B$15,2,FALSE)</f>
        <v>Strongly Agree</v>
      </c>
      <c r="F49" s="51" t="str">
        <f>VLOOKUP(Table1[[#This Row],[Someone seems to care about me at school. ]],Key!$A$10:$B$15,2,FALSE)</f>
        <v xml:space="preserve">Neutral </v>
      </c>
      <c r="G49" s="51" t="str">
        <f>VLOOKUP(Table1[[#This Row],[I have the materials and resources needed to do my job well. ]],Key!$A$10:$B$15,2,FALSE)</f>
        <v>Agree</v>
      </c>
      <c r="H49" s="51" t="str">
        <f>VLOOKUP(Table1[[#This Row],[Most days, I have a manageable workload.]],Key!$A$10:$B$15,2,FALSE)</f>
        <v>Strongly Agree</v>
      </c>
      <c r="I49" s="51" t="str">
        <f>VLOOKUP(Table1[[#This Row],[I have the training and skills I need to do my best at work.]],Key!$A$10:$B$15,2,FALSE)</f>
        <v>Agree</v>
      </c>
      <c r="J49" s="51" t="str">
        <f>VLOOKUP(Table1[[#This Row],[I understand how my daily work contributes to my school’s mission. ]],Key!$A$10:$B$15,2,FALSE)</f>
        <v>Agree</v>
      </c>
      <c r="K49" s="51" t="str">
        <f>VLOOKUP(Table1[[#This Row],[My school''s mission and values are reflected in the actions of school leaders.]],Key!$A$10:$B$15,2,FALSE)</f>
        <v>Agree</v>
      </c>
      <c r="L49" s="51" t="str">
        <f>VLOOKUP(Table1[[#This Row],[I am treated fairly by school leaders.]],Key!$A$10:$B$15,2,FALSE)</f>
        <v>Agree</v>
      </c>
      <c r="M49" s="51" t="str">
        <f>VLOOKUP(Table1[[#This Row],[I am treated fairly by my colleagues.]],Key!$A$10:$B$15,2,FALSE)</f>
        <v xml:space="preserve">Neutral </v>
      </c>
      <c r="N49" s="51" t="str">
        <f>VLOOKUP(Table1[[#This Row],[I have ownership and control over my teaching practice and my classroom.]],Key!$A$10:$B$15,2,FALSE)</f>
        <v>Agree</v>
      </c>
      <c r="O49" s="51" t="str">
        <f>VLOOKUP(Table1[[#This Row],[My opinions are heard and valued by school leaders.]],Key!$A$10:$B$15,2,FALSE)</f>
        <v>Agree</v>
      </c>
      <c r="P49" s="51" t="str">
        <f>VLOOKUP(Table1[[#This Row],[In my current role, I get to do what I do best every day.]],Key!$A$10:$B$15,2,FALSE)</f>
        <v>Agree</v>
      </c>
      <c r="Q49" s="51" t="str">
        <f>VLOOKUP(Table1[[#This Row],[Faculty are recognized for excellent work by school leaders.]],Key!$A$10:$B$15,2,FALSE)</f>
        <v>Strongly Agree</v>
      </c>
      <c r="R49" s="51" t="str">
        <f>VLOOKUP(Table1[[#This Row],[I feel valued for my work as a faculty member.]],Key!$A$10:$B$15,2,FALSE)</f>
        <v xml:space="preserve">Neutral </v>
      </c>
      <c r="S49" s="51" t="str">
        <f>VLOOKUP(Table1[[#This Row],[In the past week, I’ve received recognition for doing my job well.]],Key!$A$10:$B$15,2,FALSE)</f>
        <v xml:space="preserve">Neutral </v>
      </c>
      <c r="T49" s="51" t="str">
        <f>VLOOKUP(Table1[[#This Row],[In the past year, my school has provided opportunities for me to learn and grow as a faculty member. ]],Key!$A$10:$B$15,2,FALSE)</f>
        <v>Agree</v>
      </c>
      <c r="U49" s="51" t="str">
        <f>VLOOKUP(Table1[[#This Row],[My division director (or other direct supervisor) supports my career aspirations and goals]],Key!$A$10:$B$15,2,FALSE)</f>
        <v>Agree</v>
      </c>
      <c r="V49" s="51" t="str">
        <f>VLOOKUP(Table1[[#This Row],[I see a path for professional advancement at my school.]],Key!$A$10:$B$15,2,FALSE)</f>
        <v xml:space="preserve">Neutral </v>
      </c>
    </row>
    <row r="50" spans="1:22" x14ac:dyDescent="0.55000000000000004">
      <c r="A50" s="5">
        <v>48</v>
      </c>
      <c r="B50" s="51" t="str">
        <f>VLOOKUP(Table1[[#This Row],[Overall, I am satisfied with my experience at school.]],Key!$A$10:$B$15,2,FALSE)</f>
        <v>Disagree</v>
      </c>
      <c r="C50" s="51" t="str">
        <f>VLOOKUP(Table1[[#This Row],[School leadership has communicated clear actions they will take in response to previous faculty survey results.]],Key!$A$10:$B$15,2,FALSE)</f>
        <v>Disagree</v>
      </c>
      <c r="D50" s="51" t="str">
        <f>VLOOKUP(Table1[[#This Row],[I feel safe and welcome at school.]],Key!$A$10:$B$15,2,FALSE)</f>
        <v xml:space="preserve">Neutral </v>
      </c>
      <c r="E50" s="51" t="str">
        <f>VLOOKUP(Table1[[#This Row],[The benefits provided by my school meet my needs. ]],Key!$A$10:$B$15,2,FALSE)</f>
        <v>Disagree</v>
      </c>
      <c r="F50" s="51" t="str">
        <f>VLOOKUP(Table1[[#This Row],[Someone seems to care about me at school. ]],Key!$A$10:$B$15,2,FALSE)</f>
        <v>Agree</v>
      </c>
      <c r="G50" s="51" t="str">
        <f>VLOOKUP(Table1[[#This Row],[I have the materials and resources needed to do my job well. ]],Key!$A$10:$B$15,2,FALSE)</f>
        <v>Disagree</v>
      </c>
      <c r="H50" s="51" t="str">
        <f>VLOOKUP(Table1[[#This Row],[Most days, I have a manageable workload.]],Key!$A$10:$B$15,2,FALSE)</f>
        <v>Disagree</v>
      </c>
      <c r="I50" s="51" t="str">
        <f>VLOOKUP(Table1[[#This Row],[I have the training and skills I need to do my best at work.]],Key!$A$10:$B$15,2,FALSE)</f>
        <v>Strongly Disagree</v>
      </c>
      <c r="J50" s="51" t="str">
        <f>VLOOKUP(Table1[[#This Row],[I understand how my daily work contributes to my school’s mission. ]],Key!$A$10:$B$15,2,FALSE)</f>
        <v>Strongly Agree</v>
      </c>
      <c r="K50" s="51" t="str">
        <f>VLOOKUP(Table1[[#This Row],[My school''s mission and values are reflected in the actions of school leaders.]],Key!$A$10:$B$15,2,FALSE)</f>
        <v>Agree</v>
      </c>
      <c r="L50" s="51" t="str">
        <f>VLOOKUP(Table1[[#This Row],[I am treated fairly by school leaders.]],Key!$A$10:$B$15,2,FALSE)</f>
        <v xml:space="preserve">Neutral </v>
      </c>
      <c r="M50" s="51" t="str">
        <f>VLOOKUP(Table1[[#This Row],[I am treated fairly by my colleagues.]],Key!$A$10:$B$15,2,FALSE)</f>
        <v>Agree</v>
      </c>
      <c r="N50" s="51" t="str">
        <f>VLOOKUP(Table1[[#This Row],[I have ownership and control over my teaching practice and my classroom.]],Key!$A$10:$B$15,2,FALSE)</f>
        <v>Disagree</v>
      </c>
      <c r="O50" s="51" t="str">
        <f>VLOOKUP(Table1[[#This Row],[My opinions are heard and valued by school leaders.]],Key!$A$10:$B$15,2,FALSE)</f>
        <v>Disagree</v>
      </c>
      <c r="P50" s="51" t="str">
        <f>VLOOKUP(Table1[[#This Row],[In my current role, I get to do what I do best every day.]],Key!$A$10:$B$15,2,FALSE)</f>
        <v>Agree</v>
      </c>
      <c r="Q50" s="51" t="str">
        <f>VLOOKUP(Table1[[#This Row],[Faculty are recognized for excellent work by school leaders.]],Key!$A$10:$B$15,2,FALSE)</f>
        <v>Agree</v>
      </c>
      <c r="R50" s="51" t="str">
        <f>VLOOKUP(Table1[[#This Row],[I feel valued for my work as a faculty member.]],Key!$A$10:$B$15,2,FALSE)</f>
        <v xml:space="preserve">Neutral </v>
      </c>
      <c r="S50" s="51" t="str">
        <f>VLOOKUP(Table1[[#This Row],[In the past week, I’ve received recognition for doing my job well.]],Key!$A$10:$B$15,2,FALSE)</f>
        <v>Disagree</v>
      </c>
      <c r="T50" s="51" t="str">
        <f>VLOOKUP(Table1[[#This Row],[In the past year, my school has provided opportunities for me to learn and grow as a faculty member. ]],Key!$A$10:$B$15,2,FALSE)</f>
        <v>Disagree</v>
      </c>
      <c r="U50" s="51" t="str">
        <f>VLOOKUP(Table1[[#This Row],[My division director (or other direct supervisor) supports my career aspirations and goals]],Key!$A$10:$B$15,2,FALSE)</f>
        <v xml:space="preserve">Neutral </v>
      </c>
      <c r="V50" s="51" t="str">
        <f>VLOOKUP(Table1[[#This Row],[I see a path for professional advancement at my school.]],Key!$A$10:$B$15,2,FALSE)</f>
        <v>Agree</v>
      </c>
    </row>
    <row r="51" spans="1:22" x14ac:dyDescent="0.55000000000000004">
      <c r="A51" s="5">
        <v>49</v>
      </c>
      <c r="B51" s="51" t="str">
        <f>VLOOKUP(Table1[[#This Row],[Overall, I am satisfied with my experience at school.]],Key!$A$10:$B$15,2,FALSE)</f>
        <v>Strongly Agree</v>
      </c>
      <c r="C51" s="51" t="str">
        <f>VLOOKUP(Table1[[#This Row],[School leadership has communicated clear actions they will take in response to previous faculty survey results.]],Key!$A$10:$B$15,2,FALSE)</f>
        <v>Agree</v>
      </c>
      <c r="D51" s="51" t="str">
        <f>VLOOKUP(Table1[[#This Row],[I feel safe and welcome at school.]],Key!$A$10:$B$15,2,FALSE)</f>
        <v>Strongly Agree</v>
      </c>
      <c r="E51" s="51" t="str">
        <f>VLOOKUP(Table1[[#This Row],[The benefits provided by my school meet my needs. ]],Key!$A$10:$B$15,2,FALSE)</f>
        <v>Agree</v>
      </c>
      <c r="F51" s="51" t="str">
        <f>VLOOKUP(Table1[[#This Row],[Someone seems to care about me at school. ]],Key!$A$10:$B$15,2,FALSE)</f>
        <v>Strongly Agree</v>
      </c>
      <c r="G51" s="51" t="str">
        <f>VLOOKUP(Table1[[#This Row],[I have the materials and resources needed to do my job well. ]],Key!$A$10:$B$15,2,FALSE)</f>
        <v>Strongly Disagree</v>
      </c>
      <c r="H51" s="51" t="str">
        <f>VLOOKUP(Table1[[#This Row],[Most days, I have a manageable workload.]],Key!$A$10:$B$15,2,FALSE)</f>
        <v xml:space="preserve">Neutral </v>
      </c>
      <c r="I51" s="51" t="str">
        <f>VLOOKUP(Table1[[#This Row],[I have the training and skills I need to do my best at work.]],Key!$A$10:$B$15,2,FALSE)</f>
        <v xml:space="preserve">Neutral </v>
      </c>
      <c r="J51" s="51" t="str">
        <f>VLOOKUP(Table1[[#This Row],[I understand how my daily work contributes to my school’s mission. ]],Key!$A$10:$B$15,2,FALSE)</f>
        <v>Agree</v>
      </c>
      <c r="K51" s="51" t="str">
        <f>VLOOKUP(Table1[[#This Row],[My school''s mission and values are reflected in the actions of school leaders.]],Key!$A$10:$B$15,2,FALSE)</f>
        <v>Disagree</v>
      </c>
      <c r="L51" s="51" t="str">
        <f>VLOOKUP(Table1[[#This Row],[I am treated fairly by school leaders.]],Key!$A$10:$B$15,2,FALSE)</f>
        <v>Strongly Agree</v>
      </c>
      <c r="M51" s="51" t="str">
        <f>VLOOKUP(Table1[[#This Row],[I am treated fairly by my colleagues.]],Key!$A$10:$B$15,2,FALSE)</f>
        <v>Strongly Agree</v>
      </c>
      <c r="N51" s="51" t="str">
        <f>VLOOKUP(Table1[[#This Row],[I have ownership and control over my teaching practice and my classroom.]],Key!$A$10:$B$15,2,FALSE)</f>
        <v>Strongly Agree</v>
      </c>
      <c r="O51" s="51" t="str">
        <f>VLOOKUP(Table1[[#This Row],[My opinions are heard and valued by school leaders.]],Key!$A$10:$B$15,2,FALSE)</f>
        <v>Agree</v>
      </c>
      <c r="P51" s="51" t="str">
        <f>VLOOKUP(Table1[[#This Row],[In my current role, I get to do what I do best every day.]],Key!$A$10:$B$15,2,FALSE)</f>
        <v>Strongly Disagree</v>
      </c>
      <c r="Q51" s="51" t="str">
        <f>VLOOKUP(Table1[[#This Row],[Faculty are recognized for excellent work by school leaders.]],Key!$A$10:$B$15,2,FALSE)</f>
        <v>Disagree</v>
      </c>
      <c r="R51" s="51" t="str">
        <f>VLOOKUP(Table1[[#This Row],[I feel valued for my work as a faculty member.]],Key!$A$10:$B$15,2,FALSE)</f>
        <v>Not Applicable</v>
      </c>
      <c r="S51" s="51" t="str">
        <f>VLOOKUP(Table1[[#This Row],[In the past week, I’ve received recognition for doing my job well.]],Key!$A$10:$B$15,2,FALSE)</f>
        <v>Disagree</v>
      </c>
      <c r="T51" s="51" t="str">
        <f>VLOOKUP(Table1[[#This Row],[In the past year, my school has provided opportunities for me to learn and grow as a faculty member. ]],Key!$A$10:$B$15,2,FALSE)</f>
        <v xml:space="preserve">Neutral </v>
      </c>
      <c r="U51" s="51" t="str">
        <f>VLOOKUP(Table1[[#This Row],[My division director (or other direct supervisor) supports my career aspirations and goals]],Key!$A$10:$B$15,2,FALSE)</f>
        <v xml:space="preserve">Neutral </v>
      </c>
      <c r="V51" s="51" t="str">
        <f>VLOOKUP(Table1[[#This Row],[I see a path for professional advancement at my school.]],Key!$A$10:$B$15,2,FALSE)</f>
        <v xml:space="preserve">Neutral </v>
      </c>
    </row>
    <row r="52" spans="1:22" x14ac:dyDescent="0.55000000000000004">
      <c r="A52" s="5">
        <v>50</v>
      </c>
      <c r="B52" s="51" t="str">
        <f>VLOOKUP(Table1[[#This Row],[Overall, I am satisfied with my experience at school.]],Key!$A$10:$B$15,2,FALSE)</f>
        <v>Agree</v>
      </c>
      <c r="C52" s="51" t="str">
        <f>VLOOKUP(Table1[[#This Row],[School leadership has communicated clear actions they will take in response to previous faculty survey results.]],Key!$A$10:$B$15,2,FALSE)</f>
        <v>Agree</v>
      </c>
      <c r="D52" s="51" t="str">
        <f>VLOOKUP(Table1[[#This Row],[I feel safe and welcome at school.]],Key!$A$10:$B$15,2,FALSE)</f>
        <v>Agree</v>
      </c>
      <c r="E52" s="51" t="str">
        <f>VLOOKUP(Table1[[#This Row],[The benefits provided by my school meet my needs. ]],Key!$A$10:$B$15,2,FALSE)</f>
        <v>Agree</v>
      </c>
      <c r="F52" s="51" t="str">
        <f>VLOOKUP(Table1[[#This Row],[Someone seems to care about me at school. ]],Key!$A$10:$B$15,2,FALSE)</f>
        <v>Agree</v>
      </c>
      <c r="G52" s="51" t="str">
        <f>VLOOKUP(Table1[[#This Row],[I have the materials and resources needed to do my job well. ]],Key!$A$10:$B$15,2,FALSE)</f>
        <v>Agree</v>
      </c>
      <c r="H52" s="51" t="str">
        <f>VLOOKUP(Table1[[#This Row],[Most days, I have a manageable workload.]],Key!$A$10:$B$15,2,FALSE)</f>
        <v>Agree</v>
      </c>
      <c r="I52" s="51" t="str">
        <f>VLOOKUP(Table1[[#This Row],[I have the training and skills I need to do my best at work.]],Key!$A$10:$B$15,2,FALSE)</f>
        <v>Disagree</v>
      </c>
      <c r="J52" s="51" t="str">
        <f>VLOOKUP(Table1[[#This Row],[I understand how my daily work contributes to my school’s mission. ]],Key!$A$10:$B$15,2,FALSE)</f>
        <v>Agree</v>
      </c>
      <c r="K52" s="51" t="str">
        <f>VLOOKUP(Table1[[#This Row],[My school''s mission and values are reflected in the actions of school leaders.]],Key!$A$10:$B$15,2,FALSE)</f>
        <v>Agree</v>
      </c>
      <c r="L52" s="51" t="str">
        <f>VLOOKUP(Table1[[#This Row],[I am treated fairly by school leaders.]],Key!$A$10:$B$15,2,FALSE)</f>
        <v>Agree</v>
      </c>
      <c r="M52" s="51" t="str">
        <f>VLOOKUP(Table1[[#This Row],[I am treated fairly by my colleagues.]],Key!$A$10:$B$15,2,FALSE)</f>
        <v>Agree</v>
      </c>
      <c r="N52" s="51" t="str">
        <f>VLOOKUP(Table1[[#This Row],[I have ownership and control over my teaching practice and my classroom.]],Key!$A$10:$B$15,2,FALSE)</f>
        <v>Agree</v>
      </c>
      <c r="O52" s="51" t="str">
        <f>VLOOKUP(Table1[[#This Row],[My opinions are heard and valued by school leaders.]],Key!$A$10:$B$15,2,FALSE)</f>
        <v>Agree</v>
      </c>
      <c r="P52" s="51" t="str">
        <f>VLOOKUP(Table1[[#This Row],[In my current role, I get to do what I do best every day.]],Key!$A$10:$B$15,2,FALSE)</f>
        <v>Agree</v>
      </c>
      <c r="Q52" s="51" t="str">
        <f>VLOOKUP(Table1[[#This Row],[Faculty are recognized for excellent work by school leaders.]],Key!$A$10:$B$15,2,FALSE)</f>
        <v>Agree</v>
      </c>
      <c r="R52" s="51" t="str">
        <f>VLOOKUP(Table1[[#This Row],[I feel valued for my work as a faculty member.]],Key!$A$10:$B$15,2,FALSE)</f>
        <v>Agree</v>
      </c>
      <c r="S52" s="51" t="str">
        <f>VLOOKUP(Table1[[#This Row],[In the past week, I’ve received recognition for doing my job well.]],Key!$A$10:$B$15,2,FALSE)</f>
        <v>Agree</v>
      </c>
      <c r="T52" s="51" t="str">
        <f>VLOOKUP(Table1[[#This Row],[In the past year, my school has provided opportunities for me to learn and grow as a faculty member. ]],Key!$A$10:$B$15,2,FALSE)</f>
        <v>Agree</v>
      </c>
      <c r="U52" s="51" t="str">
        <f>VLOOKUP(Table1[[#This Row],[My division director (or other direct supervisor) supports my career aspirations and goals]],Key!$A$10:$B$15,2,FALSE)</f>
        <v>Disagree</v>
      </c>
      <c r="V52" s="51" t="str">
        <f>VLOOKUP(Table1[[#This Row],[I see a path for professional advancement at my school.]],Key!$A$10:$B$15,2,FALSE)</f>
        <v>Strongly Agree</v>
      </c>
    </row>
    <row r="53" spans="1:22" x14ac:dyDescent="0.55000000000000004">
      <c r="A53" s="5">
        <v>51</v>
      </c>
      <c r="B53" s="51" t="str">
        <f>VLOOKUP(Table1[[#This Row],[Overall, I am satisfied with my experience at school.]],Key!$A$10:$B$15,2,FALSE)</f>
        <v>Agree</v>
      </c>
      <c r="C53" s="51" t="str">
        <f>VLOOKUP(Table1[[#This Row],[School leadership has communicated clear actions they will take in response to previous faculty survey results.]],Key!$A$10:$B$15,2,FALSE)</f>
        <v>Agree</v>
      </c>
      <c r="D53" s="51" t="str">
        <f>VLOOKUP(Table1[[#This Row],[I feel safe and welcome at school.]],Key!$A$10:$B$15,2,FALSE)</f>
        <v xml:space="preserve">Neutral </v>
      </c>
      <c r="E53" s="51" t="str">
        <f>VLOOKUP(Table1[[#This Row],[The benefits provided by my school meet my needs. ]],Key!$A$10:$B$15,2,FALSE)</f>
        <v xml:space="preserve">Neutral </v>
      </c>
      <c r="F53" s="51" t="str">
        <f>VLOOKUP(Table1[[#This Row],[Someone seems to care about me at school. ]],Key!$A$10:$B$15,2,FALSE)</f>
        <v xml:space="preserve">Neutral </v>
      </c>
      <c r="G53" s="51" t="str">
        <f>VLOOKUP(Table1[[#This Row],[I have the materials and resources needed to do my job well. ]],Key!$A$10:$B$15,2,FALSE)</f>
        <v xml:space="preserve">Neutral </v>
      </c>
      <c r="H53" s="51" t="str">
        <f>VLOOKUP(Table1[[#This Row],[Most days, I have a manageable workload.]],Key!$A$10:$B$15,2,FALSE)</f>
        <v xml:space="preserve">Neutral </v>
      </c>
      <c r="I53" s="51" t="str">
        <f>VLOOKUP(Table1[[#This Row],[I have the training and skills I need to do my best at work.]],Key!$A$10:$B$15,2,FALSE)</f>
        <v>Disagree</v>
      </c>
      <c r="J53" s="51" t="str">
        <f>VLOOKUP(Table1[[#This Row],[I understand how my daily work contributes to my school’s mission. ]],Key!$A$10:$B$15,2,FALSE)</f>
        <v>Agree</v>
      </c>
      <c r="K53" s="51" t="str">
        <f>VLOOKUP(Table1[[#This Row],[My school''s mission and values are reflected in the actions of school leaders.]],Key!$A$10:$B$15,2,FALSE)</f>
        <v>Agree</v>
      </c>
      <c r="L53" s="51" t="str">
        <f>VLOOKUP(Table1[[#This Row],[I am treated fairly by school leaders.]],Key!$A$10:$B$15,2,FALSE)</f>
        <v>Agree</v>
      </c>
      <c r="M53" s="51" t="str">
        <f>VLOOKUP(Table1[[#This Row],[I am treated fairly by my colleagues.]],Key!$A$10:$B$15,2,FALSE)</f>
        <v>Agree</v>
      </c>
      <c r="N53" s="51" t="str">
        <f>VLOOKUP(Table1[[#This Row],[I have ownership and control over my teaching practice and my classroom.]],Key!$A$10:$B$15,2,FALSE)</f>
        <v>Agree</v>
      </c>
      <c r="O53" s="51" t="str">
        <f>VLOOKUP(Table1[[#This Row],[My opinions are heard and valued by school leaders.]],Key!$A$10:$B$15,2,FALSE)</f>
        <v>Disagree</v>
      </c>
      <c r="P53" s="51" t="str">
        <f>VLOOKUP(Table1[[#This Row],[In my current role, I get to do what I do best every day.]],Key!$A$10:$B$15,2,FALSE)</f>
        <v>Agree</v>
      </c>
      <c r="Q53" s="51" t="str">
        <f>VLOOKUP(Table1[[#This Row],[Faculty are recognized for excellent work by school leaders.]],Key!$A$10:$B$15,2,FALSE)</f>
        <v>Agree</v>
      </c>
      <c r="R53" s="51" t="str">
        <f>VLOOKUP(Table1[[#This Row],[I feel valued for my work as a faculty member.]],Key!$A$10:$B$15,2,FALSE)</f>
        <v xml:space="preserve">Neutral </v>
      </c>
      <c r="S53" s="51" t="str">
        <f>VLOOKUP(Table1[[#This Row],[In the past week, I’ve received recognition for doing my job well.]],Key!$A$10:$B$15,2,FALSE)</f>
        <v xml:space="preserve">Neutral </v>
      </c>
      <c r="T53" s="51" t="str">
        <f>VLOOKUP(Table1[[#This Row],[In the past year, my school has provided opportunities for me to learn and grow as a faculty member. ]],Key!$A$10:$B$15,2,FALSE)</f>
        <v>Disagree</v>
      </c>
      <c r="U53" s="51" t="str">
        <f>VLOOKUP(Table1[[#This Row],[My division director (or other direct supervisor) supports my career aspirations and goals]],Key!$A$10:$B$15,2,FALSE)</f>
        <v>Agree</v>
      </c>
      <c r="V53" s="51" t="str">
        <f>VLOOKUP(Table1[[#This Row],[I see a path for professional advancement at my school.]],Key!$A$10:$B$15,2,FALSE)</f>
        <v>Agree</v>
      </c>
    </row>
    <row r="54" spans="1:22" x14ac:dyDescent="0.55000000000000004">
      <c r="A54" s="5">
        <v>52</v>
      </c>
      <c r="B54" s="51" t="str">
        <f>VLOOKUP(Table1[[#This Row],[Overall, I am satisfied with my experience at school.]],Key!$A$10:$B$15,2,FALSE)</f>
        <v>Agree</v>
      </c>
      <c r="C54" s="51" t="str">
        <f>VLOOKUP(Table1[[#This Row],[School leadership has communicated clear actions they will take in response to previous faculty survey results.]],Key!$A$10:$B$15,2,FALSE)</f>
        <v>Strongly Agree</v>
      </c>
      <c r="D54" s="51" t="str">
        <f>VLOOKUP(Table1[[#This Row],[I feel safe and welcome at school.]],Key!$A$10:$B$15,2,FALSE)</f>
        <v>Agree</v>
      </c>
      <c r="E54" s="51" t="str">
        <f>VLOOKUP(Table1[[#This Row],[The benefits provided by my school meet my needs. ]],Key!$A$10:$B$15,2,FALSE)</f>
        <v xml:space="preserve">Neutral </v>
      </c>
      <c r="F54" s="51" t="str">
        <f>VLOOKUP(Table1[[#This Row],[Someone seems to care about me at school. ]],Key!$A$10:$B$15,2,FALSE)</f>
        <v>Agree</v>
      </c>
      <c r="G54" s="51" t="str">
        <f>VLOOKUP(Table1[[#This Row],[I have the materials and resources needed to do my job well. ]],Key!$A$10:$B$15,2,FALSE)</f>
        <v>Strongly Agree</v>
      </c>
      <c r="H54" s="51" t="str">
        <f>VLOOKUP(Table1[[#This Row],[Most days, I have a manageable workload.]],Key!$A$10:$B$15,2,FALSE)</f>
        <v>Agree</v>
      </c>
      <c r="I54" s="51" t="str">
        <f>VLOOKUP(Table1[[#This Row],[I have the training and skills I need to do my best at work.]],Key!$A$10:$B$15,2,FALSE)</f>
        <v>Agree</v>
      </c>
      <c r="J54" s="51" t="str">
        <f>VLOOKUP(Table1[[#This Row],[I understand how my daily work contributes to my school’s mission. ]],Key!$A$10:$B$15,2,FALSE)</f>
        <v>Agree</v>
      </c>
      <c r="K54" s="51" t="str">
        <f>VLOOKUP(Table1[[#This Row],[My school''s mission and values are reflected in the actions of school leaders.]],Key!$A$10:$B$15,2,FALSE)</f>
        <v>Agree</v>
      </c>
      <c r="L54" s="51" t="str">
        <f>VLOOKUP(Table1[[#This Row],[I am treated fairly by school leaders.]],Key!$A$10:$B$15,2,FALSE)</f>
        <v>Strongly Agree</v>
      </c>
      <c r="M54" s="51" t="str">
        <f>VLOOKUP(Table1[[#This Row],[I am treated fairly by my colleagues.]],Key!$A$10:$B$15,2,FALSE)</f>
        <v>Strongly Agree</v>
      </c>
      <c r="N54" s="51" t="str">
        <f>VLOOKUP(Table1[[#This Row],[I have ownership and control over my teaching practice and my classroom.]],Key!$A$10:$B$15,2,FALSE)</f>
        <v>Strongly Agree</v>
      </c>
      <c r="O54" s="51" t="str">
        <f>VLOOKUP(Table1[[#This Row],[My opinions are heard and valued by school leaders.]],Key!$A$10:$B$15,2,FALSE)</f>
        <v>Strongly Agree</v>
      </c>
      <c r="P54" s="51" t="str">
        <f>VLOOKUP(Table1[[#This Row],[In my current role, I get to do what I do best every day.]],Key!$A$10:$B$15,2,FALSE)</f>
        <v>Strongly Agree</v>
      </c>
      <c r="Q54" s="51" t="str">
        <f>VLOOKUP(Table1[[#This Row],[Faculty are recognized for excellent work by school leaders.]],Key!$A$10:$B$15,2,FALSE)</f>
        <v>Strongly Agree</v>
      </c>
      <c r="R54" s="51" t="str">
        <f>VLOOKUP(Table1[[#This Row],[I feel valued for my work as a faculty member.]],Key!$A$10:$B$15,2,FALSE)</f>
        <v>Agree</v>
      </c>
      <c r="S54" s="51" t="str">
        <f>VLOOKUP(Table1[[#This Row],[In the past week, I’ve received recognition for doing my job well.]],Key!$A$10:$B$15,2,FALSE)</f>
        <v>Strongly Agree</v>
      </c>
      <c r="T54" s="51" t="str">
        <f>VLOOKUP(Table1[[#This Row],[In the past year, my school has provided opportunities for me to learn and grow as a faculty member. ]],Key!$A$10:$B$15,2,FALSE)</f>
        <v>Agree</v>
      </c>
      <c r="U54" s="51" t="str">
        <f>VLOOKUP(Table1[[#This Row],[My division director (or other direct supervisor) supports my career aspirations and goals]],Key!$A$10:$B$15,2,FALSE)</f>
        <v xml:space="preserve">Neutral </v>
      </c>
      <c r="V54" s="51" t="str">
        <f>VLOOKUP(Table1[[#This Row],[I see a path for professional advancement at my school.]],Key!$A$10:$B$15,2,FALSE)</f>
        <v>Agree</v>
      </c>
    </row>
    <row r="55" spans="1:22" x14ac:dyDescent="0.55000000000000004">
      <c r="A55" s="5">
        <v>53</v>
      </c>
      <c r="B55" s="51" t="str">
        <f>VLOOKUP(Table1[[#This Row],[Overall, I am satisfied with my experience at school.]],Key!$A$10:$B$15,2,FALSE)</f>
        <v>Strongly Agree</v>
      </c>
      <c r="C55" s="51" t="str">
        <f>VLOOKUP(Table1[[#This Row],[School leadership has communicated clear actions they will take in response to previous faculty survey results.]],Key!$A$10:$B$15,2,FALSE)</f>
        <v>Strongly Agree</v>
      </c>
      <c r="D55" s="51" t="str">
        <f>VLOOKUP(Table1[[#This Row],[I feel safe and welcome at school.]],Key!$A$10:$B$15,2,FALSE)</f>
        <v>Strongly Agree</v>
      </c>
      <c r="E55" s="51" t="str">
        <f>VLOOKUP(Table1[[#This Row],[The benefits provided by my school meet my needs. ]],Key!$A$10:$B$15,2,FALSE)</f>
        <v>Strongly Agree</v>
      </c>
      <c r="F55" s="51" t="str">
        <f>VLOOKUP(Table1[[#This Row],[Someone seems to care about me at school. ]],Key!$A$10:$B$15,2,FALSE)</f>
        <v>Agree</v>
      </c>
      <c r="G55" s="51" t="str">
        <f>VLOOKUP(Table1[[#This Row],[I have the materials and resources needed to do my job well. ]],Key!$A$10:$B$15,2,FALSE)</f>
        <v>Strongly Agree</v>
      </c>
      <c r="H55" s="51" t="str">
        <f>VLOOKUP(Table1[[#This Row],[Most days, I have a manageable workload.]],Key!$A$10:$B$15,2,FALSE)</f>
        <v>Strongly Agree</v>
      </c>
      <c r="I55" s="51" t="str">
        <f>VLOOKUP(Table1[[#This Row],[I have the training and skills I need to do my best at work.]],Key!$A$10:$B$15,2,FALSE)</f>
        <v>Agree</v>
      </c>
      <c r="J55" s="51" t="str">
        <f>VLOOKUP(Table1[[#This Row],[I understand how my daily work contributes to my school’s mission. ]],Key!$A$10:$B$15,2,FALSE)</f>
        <v>Strongly Agree</v>
      </c>
      <c r="K55" s="51" t="str">
        <f>VLOOKUP(Table1[[#This Row],[My school''s mission and values are reflected in the actions of school leaders.]],Key!$A$10:$B$15,2,FALSE)</f>
        <v>Strongly Agree</v>
      </c>
      <c r="L55" s="51" t="str">
        <f>VLOOKUP(Table1[[#This Row],[I am treated fairly by school leaders.]],Key!$A$10:$B$15,2,FALSE)</f>
        <v>Strongly Agree</v>
      </c>
      <c r="M55" s="51" t="str">
        <f>VLOOKUP(Table1[[#This Row],[I am treated fairly by my colleagues.]],Key!$A$10:$B$15,2,FALSE)</f>
        <v>Strongly Agree</v>
      </c>
      <c r="N55" s="51" t="str">
        <f>VLOOKUP(Table1[[#This Row],[I have ownership and control over my teaching practice and my classroom.]],Key!$A$10:$B$15,2,FALSE)</f>
        <v>Strongly Agree</v>
      </c>
      <c r="O55" s="51" t="str">
        <f>VLOOKUP(Table1[[#This Row],[My opinions are heard and valued by school leaders.]],Key!$A$10:$B$15,2,FALSE)</f>
        <v>Strongly Agree</v>
      </c>
      <c r="P55" s="51" t="str">
        <f>VLOOKUP(Table1[[#This Row],[In my current role, I get to do what I do best every day.]],Key!$A$10:$B$15,2,FALSE)</f>
        <v>Strongly Agree</v>
      </c>
      <c r="Q55" s="51" t="str">
        <f>VLOOKUP(Table1[[#This Row],[Faculty are recognized for excellent work by school leaders.]],Key!$A$10:$B$15,2,FALSE)</f>
        <v>Strongly Agree</v>
      </c>
      <c r="R55" s="51" t="str">
        <f>VLOOKUP(Table1[[#This Row],[I feel valued for my work as a faculty member.]],Key!$A$10:$B$15,2,FALSE)</f>
        <v>Agree</v>
      </c>
      <c r="S55" s="51" t="str">
        <f>VLOOKUP(Table1[[#This Row],[In the past week, I’ve received recognition for doing my job well.]],Key!$A$10:$B$15,2,FALSE)</f>
        <v>Agree</v>
      </c>
      <c r="T55" s="51" t="str">
        <f>VLOOKUP(Table1[[#This Row],[In the past year, my school has provided opportunities for me to learn and grow as a faculty member. ]],Key!$A$10:$B$15,2,FALSE)</f>
        <v>Strongly Agree</v>
      </c>
      <c r="U55" s="51" t="str">
        <f>VLOOKUP(Table1[[#This Row],[My division director (or other direct supervisor) supports my career aspirations and goals]],Key!$A$10:$B$15,2,FALSE)</f>
        <v>Agree</v>
      </c>
      <c r="V55" s="51" t="str">
        <f>VLOOKUP(Table1[[#This Row],[I see a path for professional advancement at my school.]],Key!$A$10:$B$15,2,FALSE)</f>
        <v>Strongly Agree</v>
      </c>
    </row>
    <row r="56" spans="1:22" x14ac:dyDescent="0.55000000000000004">
      <c r="A56" s="5">
        <v>54</v>
      </c>
      <c r="B56" s="51" t="str">
        <f>VLOOKUP(Table1[[#This Row],[Overall, I am satisfied with my experience at school.]],Key!$A$10:$B$15,2,FALSE)</f>
        <v>Strongly Agree</v>
      </c>
      <c r="C56" s="51" t="str">
        <f>VLOOKUP(Table1[[#This Row],[School leadership has communicated clear actions they will take in response to previous faculty survey results.]],Key!$A$10:$B$15,2,FALSE)</f>
        <v>Strongly Agree</v>
      </c>
      <c r="D56" s="51" t="str">
        <f>VLOOKUP(Table1[[#This Row],[I feel safe and welcome at school.]],Key!$A$10:$B$15,2,FALSE)</f>
        <v>Strongly Agree</v>
      </c>
      <c r="E56" s="51" t="str">
        <f>VLOOKUP(Table1[[#This Row],[The benefits provided by my school meet my needs. ]],Key!$A$10:$B$15,2,FALSE)</f>
        <v>Strongly Agree</v>
      </c>
      <c r="F56" s="51" t="str">
        <f>VLOOKUP(Table1[[#This Row],[Someone seems to care about me at school. ]],Key!$A$10:$B$15,2,FALSE)</f>
        <v>Strongly Agree</v>
      </c>
      <c r="G56" s="51" t="str">
        <f>VLOOKUP(Table1[[#This Row],[I have the materials and resources needed to do my job well. ]],Key!$A$10:$B$15,2,FALSE)</f>
        <v>Strongly Agree</v>
      </c>
      <c r="H56" s="51" t="str">
        <f>VLOOKUP(Table1[[#This Row],[Most days, I have a manageable workload.]],Key!$A$10:$B$15,2,FALSE)</f>
        <v>Strongly Agree</v>
      </c>
      <c r="I56" s="51" t="str">
        <f>VLOOKUP(Table1[[#This Row],[I have the training and skills I need to do my best at work.]],Key!$A$10:$B$15,2,FALSE)</f>
        <v>Strongly Agree</v>
      </c>
      <c r="J56" s="51" t="str">
        <f>VLOOKUP(Table1[[#This Row],[I understand how my daily work contributes to my school’s mission. ]],Key!$A$10:$B$15,2,FALSE)</f>
        <v>Strongly Agree</v>
      </c>
      <c r="K56" s="51" t="str">
        <f>VLOOKUP(Table1[[#This Row],[My school''s mission and values are reflected in the actions of school leaders.]],Key!$A$10:$B$15,2,FALSE)</f>
        <v>Strongly Agree</v>
      </c>
      <c r="L56" s="51" t="str">
        <f>VLOOKUP(Table1[[#This Row],[I am treated fairly by school leaders.]],Key!$A$10:$B$15,2,FALSE)</f>
        <v>Strongly Agree</v>
      </c>
      <c r="M56" s="51" t="str">
        <f>VLOOKUP(Table1[[#This Row],[I am treated fairly by my colleagues.]],Key!$A$10:$B$15,2,FALSE)</f>
        <v>Strongly Agree</v>
      </c>
      <c r="N56" s="51" t="str">
        <f>VLOOKUP(Table1[[#This Row],[I have ownership and control over my teaching practice and my classroom.]],Key!$A$10:$B$15,2,FALSE)</f>
        <v>Strongly Agree</v>
      </c>
      <c r="O56" s="51" t="str">
        <f>VLOOKUP(Table1[[#This Row],[My opinions are heard and valued by school leaders.]],Key!$A$10:$B$15,2,FALSE)</f>
        <v>Strongly Agree</v>
      </c>
      <c r="P56" s="51" t="str">
        <f>VLOOKUP(Table1[[#This Row],[In my current role, I get to do what I do best every day.]],Key!$A$10:$B$15,2,FALSE)</f>
        <v>Strongly Agree</v>
      </c>
      <c r="Q56" s="51" t="str">
        <f>VLOOKUP(Table1[[#This Row],[Faculty are recognized for excellent work by school leaders.]],Key!$A$10:$B$15,2,FALSE)</f>
        <v>Agree</v>
      </c>
      <c r="R56" s="51" t="str">
        <f>VLOOKUP(Table1[[#This Row],[I feel valued for my work as a faculty member.]],Key!$A$10:$B$15,2,FALSE)</f>
        <v>Strongly Agree</v>
      </c>
      <c r="S56" s="51" t="str">
        <f>VLOOKUP(Table1[[#This Row],[In the past week, I’ve received recognition for doing my job well.]],Key!$A$10:$B$15,2,FALSE)</f>
        <v>Strongly Agree</v>
      </c>
      <c r="T56" s="51" t="str">
        <f>VLOOKUP(Table1[[#This Row],[In the past year, my school has provided opportunities for me to learn and grow as a faculty member. ]],Key!$A$10:$B$15,2,FALSE)</f>
        <v>Strongly Agree</v>
      </c>
      <c r="U56" s="51" t="str">
        <f>VLOOKUP(Table1[[#This Row],[My division director (or other direct supervisor) supports my career aspirations and goals]],Key!$A$10:$B$15,2,FALSE)</f>
        <v>Strongly Agree</v>
      </c>
      <c r="V56" s="51" t="str">
        <f>VLOOKUP(Table1[[#This Row],[I see a path for professional advancement at my school.]],Key!$A$10:$B$15,2,FALSE)</f>
        <v>Strongly Agree</v>
      </c>
    </row>
    <row r="57" spans="1:22" x14ac:dyDescent="0.55000000000000004">
      <c r="A57" s="5">
        <v>55</v>
      </c>
      <c r="B57" s="51" t="str">
        <f>VLOOKUP(Table1[[#This Row],[Overall, I am satisfied with my experience at school.]],Key!$A$10:$B$15,2,FALSE)</f>
        <v>Strongly Agree</v>
      </c>
      <c r="C57" s="51" t="str">
        <f>VLOOKUP(Table1[[#This Row],[School leadership has communicated clear actions they will take in response to previous faculty survey results.]],Key!$A$10:$B$15,2,FALSE)</f>
        <v>Strongly Agree</v>
      </c>
      <c r="D57" s="51" t="str">
        <f>VLOOKUP(Table1[[#This Row],[I feel safe and welcome at school.]],Key!$A$10:$B$15,2,FALSE)</f>
        <v>Strongly Agree</v>
      </c>
      <c r="E57" s="51" t="str">
        <f>VLOOKUP(Table1[[#This Row],[The benefits provided by my school meet my needs. ]],Key!$A$10:$B$15,2,FALSE)</f>
        <v>Strongly Agree</v>
      </c>
      <c r="F57" s="51" t="str">
        <f>VLOOKUP(Table1[[#This Row],[Someone seems to care about me at school. ]],Key!$A$10:$B$15,2,FALSE)</f>
        <v>Agree</v>
      </c>
      <c r="G57" s="51" t="str">
        <f>VLOOKUP(Table1[[#This Row],[I have the materials and resources needed to do my job well. ]],Key!$A$10:$B$15,2,FALSE)</f>
        <v>Strongly Agree</v>
      </c>
      <c r="H57" s="51" t="str">
        <f>VLOOKUP(Table1[[#This Row],[Most days, I have a manageable workload.]],Key!$A$10:$B$15,2,FALSE)</f>
        <v>Strongly Agree</v>
      </c>
      <c r="I57" s="51" t="str">
        <f>VLOOKUP(Table1[[#This Row],[I have the training and skills I need to do my best at work.]],Key!$A$10:$B$15,2,FALSE)</f>
        <v>Strongly Agree</v>
      </c>
      <c r="J57" s="51" t="str">
        <f>VLOOKUP(Table1[[#This Row],[I understand how my daily work contributes to my school’s mission. ]],Key!$A$10:$B$15,2,FALSE)</f>
        <v>Strongly Agree</v>
      </c>
      <c r="K57" s="51" t="str">
        <f>VLOOKUP(Table1[[#This Row],[My school''s mission and values are reflected in the actions of school leaders.]],Key!$A$10:$B$15,2,FALSE)</f>
        <v>Strongly Agree</v>
      </c>
      <c r="L57" s="51" t="str">
        <f>VLOOKUP(Table1[[#This Row],[I am treated fairly by school leaders.]],Key!$A$10:$B$15,2,FALSE)</f>
        <v>Agree</v>
      </c>
      <c r="M57" s="51" t="str">
        <f>VLOOKUP(Table1[[#This Row],[I am treated fairly by my colleagues.]],Key!$A$10:$B$15,2,FALSE)</f>
        <v>Agree</v>
      </c>
      <c r="N57" s="51" t="str">
        <f>VLOOKUP(Table1[[#This Row],[I have ownership and control over my teaching practice and my classroom.]],Key!$A$10:$B$15,2,FALSE)</f>
        <v>Strongly Agree</v>
      </c>
      <c r="O57" s="51" t="str">
        <f>VLOOKUP(Table1[[#This Row],[My opinions are heard and valued by school leaders.]],Key!$A$10:$B$15,2,FALSE)</f>
        <v>Strongly Agree</v>
      </c>
      <c r="P57" s="51" t="str">
        <f>VLOOKUP(Table1[[#This Row],[In my current role, I get to do what I do best every day.]],Key!$A$10:$B$15,2,FALSE)</f>
        <v>Strongly Agree</v>
      </c>
      <c r="Q57" s="51" t="str">
        <f>VLOOKUP(Table1[[#This Row],[Faculty are recognized for excellent work by school leaders.]],Key!$A$10:$B$15,2,FALSE)</f>
        <v>Strongly Agree</v>
      </c>
      <c r="R57" s="51" t="str">
        <f>VLOOKUP(Table1[[#This Row],[I feel valued for my work as a faculty member.]],Key!$A$10:$B$15,2,FALSE)</f>
        <v>Strongly Agree</v>
      </c>
      <c r="S57" s="51" t="str">
        <f>VLOOKUP(Table1[[#This Row],[In the past week, I’ve received recognition for doing my job well.]],Key!$A$10:$B$15,2,FALSE)</f>
        <v>Strongly Agree</v>
      </c>
      <c r="T57" s="51" t="str">
        <f>VLOOKUP(Table1[[#This Row],[In the past year, my school has provided opportunities for me to learn and grow as a faculty member. ]],Key!$A$10:$B$15,2,FALSE)</f>
        <v>Strongly Agree</v>
      </c>
      <c r="U57" s="51" t="str">
        <f>VLOOKUP(Table1[[#This Row],[My division director (or other direct supervisor) supports my career aspirations and goals]],Key!$A$10:$B$15,2,FALSE)</f>
        <v>Agree</v>
      </c>
      <c r="V57" s="51" t="str">
        <f>VLOOKUP(Table1[[#This Row],[I see a path for professional advancement at my school.]],Key!$A$10:$B$15,2,FALSE)</f>
        <v>Agree</v>
      </c>
    </row>
    <row r="58" spans="1:22" x14ac:dyDescent="0.55000000000000004">
      <c r="A58" s="5">
        <v>56</v>
      </c>
      <c r="B58" s="51" t="str">
        <f>VLOOKUP(Table1[[#This Row],[Overall, I am satisfied with my experience at school.]],Key!$A$10:$B$15,2,FALSE)</f>
        <v>Strongly Agree</v>
      </c>
      <c r="C58" s="51" t="str">
        <f>VLOOKUP(Table1[[#This Row],[School leadership has communicated clear actions they will take in response to previous faculty survey results.]],Key!$A$10:$B$15,2,FALSE)</f>
        <v>Strongly Agree</v>
      </c>
      <c r="D58" s="51" t="str">
        <f>VLOOKUP(Table1[[#This Row],[I feel safe and welcome at school.]],Key!$A$10:$B$15,2,FALSE)</f>
        <v>Strongly Agree</v>
      </c>
      <c r="E58" s="51" t="str">
        <f>VLOOKUP(Table1[[#This Row],[The benefits provided by my school meet my needs. ]],Key!$A$10:$B$15,2,FALSE)</f>
        <v>Strongly Agree</v>
      </c>
      <c r="F58" s="51" t="str">
        <f>VLOOKUP(Table1[[#This Row],[Someone seems to care about me at school. ]],Key!$A$10:$B$15,2,FALSE)</f>
        <v>Strongly Agree</v>
      </c>
      <c r="G58" s="51" t="str">
        <f>VLOOKUP(Table1[[#This Row],[I have the materials and resources needed to do my job well. ]],Key!$A$10:$B$15,2,FALSE)</f>
        <v>Strongly Agree</v>
      </c>
      <c r="H58" s="51" t="str">
        <f>VLOOKUP(Table1[[#This Row],[Most days, I have a manageable workload.]],Key!$A$10:$B$15,2,FALSE)</f>
        <v>Strongly Agree</v>
      </c>
      <c r="I58" s="51" t="str">
        <f>VLOOKUP(Table1[[#This Row],[I have the training and skills I need to do my best at work.]],Key!$A$10:$B$15,2,FALSE)</f>
        <v>Strongly Agree</v>
      </c>
      <c r="J58" s="51" t="str">
        <f>VLOOKUP(Table1[[#This Row],[I understand how my daily work contributes to my school’s mission. ]],Key!$A$10:$B$15,2,FALSE)</f>
        <v>Strongly Agree</v>
      </c>
      <c r="K58" s="51" t="str">
        <f>VLOOKUP(Table1[[#This Row],[My school''s mission and values are reflected in the actions of school leaders.]],Key!$A$10:$B$15,2,FALSE)</f>
        <v>Strongly Agree</v>
      </c>
      <c r="L58" s="51" t="str">
        <f>VLOOKUP(Table1[[#This Row],[I am treated fairly by school leaders.]],Key!$A$10:$B$15,2,FALSE)</f>
        <v>Strongly Agree</v>
      </c>
      <c r="M58" s="51" t="str">
        <f>VLOOKUP(Table1[[#This Row],[I am treated fairly by my colleagues.]],Key!$A$10:$B$15,2,FALSE)</f>
        <v>Strongly Agree</v>
      </c>
      <c r="N58" s="51" t="str">
        <f>VLOOKUP(Table1[[#This Row],[I have ownership and control over my teaching practice and my classroom.]],Key!$A$10:$B$15,2,FALSE)</f>
        <v>Strongly Agree</v>
      </c>
      <c r="O58" s="51" t="str">
        <f>VLOOKUP(Table1[[#This Row],[My opinions are heard and valued by school leaders.]],Key!$A$10:$B$15,2,FALSE)</f>
        <v>Strongly Agree</v>
      </c>
      <c r="P58" s="51" t="str">
        <f>VLOOKUP(Table1[[#This Row],[In my current role, I get to do what I do best every day.]],Key!$A$10:$B$15,2,FALSE)</f>
        <v>Strongly Agree</v>
      </c>
      <c r="Q58" s="51" t="str">
        <f>VLOOKUP(Table1[[#This Row],[Faculty are recognized for excellent work by school leaders.]],Key!$A$10:$B$15,2,FALSE)</f>
        <v>Strongly Agree</v>
      </c>
      <c r="R58" s="51" t="str">
        <f>VLOOKUP(Table1[[#This Row],[I feel valued for my work as a faculty member.]],Key!$A$10:$B$15,2,FALSE)</f>
        <v>Strongly Agree</v>
      </c>
      <c r="S58" s="51" t="str">
        <f>VLOOKUP(Table1[[#This Row],[In the past week, I’ve received recognition for doing my job well.]],Key!$A$10:$B$15,2,FALSE)</f>
        <v>Strongly Agree</v>
      </c>
      <c r="T58" s="51" t="str">
        <f>VLOOKUP(Table1[[#This Row],[In the past year, my school has provided opportunities for me to learn and grow as a faculty member. ]],Key!$A$10:$B$15,2,FALSE)</f>
        <v>Strongly Agree</v>
      </c>
      <c r="U58" s="51" t="str">
        <f>VLOOKUP(Table1[[#This Row],[My division director (or other direct supervisor) supports my career aspirations and goals]],Key!$A$10:$B$15,2,FALSE)</f>
        <v>Strongly Agree</v>
      </c>
      <c r="V58" s="51" t="str">
        <f>VLOOKUP(Table1[[#This Row],[I see a path for professional advancement at my school.]],Key!$A$10:$B$15,2,FALSE)</f>
        <v>Strongly Agree</v>
      </c>
    </row>
    <row r="59" spans="1:22" x14ac:dyDescent="0.55000000000000004">
      <c r="A59" s="5">
        <v>57</v>
      </c>
      <c r="B59" s="51" t="str">
        <f>VLOOKUP(Table1[[#This Row],[Overall, I am satisfied with my experience at school.]],Key!$A$10:$B$15,2,FALSE)</f>
        <v>Agree</v>
      </c>
      <c r="C59" s="51" t="str">
        <f>VLOOKUP(Table1[[#This Row],[School leadership has communicated clear actions they will take in response to previous faculty survey results.]],Key!$A$10:$B$15,2,FALSE)</f>
        <v>Strongly Agree</v>
      </c>
      <c r="D59" s="51" t="str">
        <f>VLOOKUP(Table1[[#This Row],[I feel safe and welcome at school.]],Key!$A$10:$B$15,2,FALSE)</f>
        <v>Agree</v>
      </c>
      <c r="E59" s="51" t="str">
        <f>VLOOKUP(Table1[[#This Row],[The benefits provided by my school meet my needs. ]],Key!$A$10:$B$15,2,FALSE)</f>
        <v xml:space="preserve">Neutral </v>
      </c>
      <c r="F59" s="51" t="str">
        <f>VLOOKUP(Table1[[#This Row],[Someone seems to care about me at school. ]],Key!$A$10:$B$15,2,FALSE)</f>
        <v>Agree</v>
      </c>
      <c r="G59" s="51" t="str">
        <f>VLOOKUP(Table1[[#This Row],[I have the materials and resources needed to do my job well. ]],Key!$A$10:$B$15,2,FALSE)</f>
        <v>Strongly Agree</v>
      </c>
      <c r="H59" s="51" t="str">
        <f>VLOOKUP(Table1[[#This Row],[Most days, I have a manageable workload.]],Key!$A$10:$B$15,2,FALSE)</f>
        <v>Strongly Agree</v>
      </c>
      <c r="I59" s="51" t="str">
        <f>VLOOKUP(Table1[[#This Row],[I have the training and skills I need to do my best at work.]],Key!$A$10:$B$15,2,FALSE)</f>
        <v>Agree</v>
      </c>
      <c r="J59" s="51" t="str">
        <f>VLOOKUP(Table1[[#This Row],[I understand how my daily work contributes to my school’s mission. ]],Key!$A$10:$B$15,2,FALSE)</f>
        <v>Agree</v>
      </c>
      <c r="K59" s="51" t="str">
        <f>VLOOKUP(Table1[[#This Row],[My school''s mission and values are reflected in the actions of school leaders.]],Key!$A$10:$B$15,2,FALSE)</f>
        <v>Strongly Agree</v>
      </c>
      <c r="L59" s="51" t="str">
        <f>VLOOKUP(Table1[[#This Row],[I am treated fairly by school leaders.]],Key!$A$10:$B$15,2,FALSE)</f>
        <v>Strongly Agree</v>
      </c>
      <c r="M59" s="51" t="str">
        <f>VLOOKUP(Table1[[#This Row],[I am treated fairly by my colleagues.]],Key!$A$10:$B$15,2,FALSE)</f>
        <v>Agree</v>
      </c>
      <c r="N59" s="51" t="str">
        <f>VLOOKUP(Table1[[#This Row],[I have ownership and control over my teaching practice and my classroom.]],Key!$A$10:$B$15,2,FALSE)</f>
        <v>Strongly Agree</v>
      </c>
      <c r="O59" s="51" t="str">
        <f>VLOOKUP(Table1[[#This Row],[My opinions are heard and valued by school leaders.]],Key!$A$10:$B$15,2,FALSE)</f>
        <v>Strongly Agree</v>
      </c>
      <c r="P59" s="51" t="str">
        <f>VLOOKUP(Table1[[#This Row],[In my current role, I get to do what I do best every day.]],Key!$A$10:$B$15,2,FALSE)</f>
        <v>Strongly Agree</v>
      </c>
      <c r="Q59" s="51" t="str">
        <f>VLOOKUP(Table1[[#This Row],[Faculty are recognized for excellent work by school leaders.]],Key!$A$10:$B$15,2,FALSE)</f>
        <v>Agree</v>
      </c>
      <c r="R59" s="51" t="str">
        <f>VLOOKUP(Table1[[#This Row],[I feel valued for my work as a faculty member.]],Key!$A$10:$B$15,2,FALSE)</f>
        <v>Agree</v>
      </c>
      <c r="S59" s="51" t="str">
        <f>VLOOKUP(Table1[[#This Row],[In the past week, I’ve received recognition for doing my job well.]],Key!$A$10:$B$15,2,FALSE)</f>
        <v>Agree</v>
      </c>
      <c r="T59" s="51" t="str">
        <f>VLOOKUP(Table1[[#This Row],[In the past year, my school has provided opportunities for me to learn and grow as a faculty member. ]],Key!$A$10:$B$15,2,FALSE)</f>
        <v>Agree</v>
      </c>
      <c r="U59" s="51" t="str">
        <f>VLOOKUP(Table1[[#This Row],[My division director (or other direct supervisor) supports my career aspirations and goals]],Key!$A$10:$B$15,2,FALSE)</f>
        <v>Agree</v>
      </c>
      <c r="V59" s="51" t="str">
        <f>VLOOKUP(Table1[[#This Row],[I see a path for professional advancement at my school.]],Key!$A$10:$B$15,2,FALSE)</f>
        <v>Agree</v>
      </c>
    </row>
    <row r="60" spans="1:22" x14ac:dyDescent="0.55000000000000004">
      <c r="A60" s="5">
        <v>58</v>
      </c>
      <c r="B60" s="51" t="str">
        <f>VLOOKUP(Table1[[#This Row],[Overall, I am satisfied with my experience at school.]],Key!$A$10:$B$15,2,FALSE)</f>
        <v xml:space="preserve">Neutral </v>
      </c>
      <c r="C60" s="51" t="str">
        <f>VLOOKUP(Table1[[#This Row],[School leadership has communicated clear actions they will take in response to previous faculty survey results.]],Key!$A$10:$B$15,2,FALSE)</f>
        <v>Agree</v>
      </c>
      <c r="D60" s="51" t="str">
        <f>VLOOKUP(Table1[[#This Row],[I feel safe and welcome at school.]],Key!$A$10:$B$15,2,FALSE)</f>
        <v>Agree</v>
      </c>
      <c r="E60" s="51" t="str">
        <f>VLOOKUP(Table1[[#This Row],[The benefits provided by my school meet my needs. ]],Key!$A$10:$B$15,2,FALSE)</f>
        <v>Strongly Agree</v>
      </c>
      <c r="F60" s="51" t="str">
        <f>VLOOKUP(Table1[[#This Row],[Someone seems to care about me at school. ]],Key!$A$10:$B$15,2,FALSE)</f>
        <v>Agree</v>
      </c>
      <c r="G60" s="51" t="str">
        <f>VLOOKUP(Table1[[#This Row],[I have the materials and resources needed to do my job well. ]],Key!$A$10:$B$15,2,FALSE)</f>
        <v>Agree</v>
      </c>
      <c r="H60" s="51" t="str">
        <f>VLOOKUP(Table1[[#This Row],[Most days, I have a manageable workload.]],Key!$A$10:$B$15,2,FALSE)</f>
        <v>Agree</v>
      </c>
      <c r="I60" s="51" t="str">
        <f>VLOOKUP(Table1[[#This Row],[I have the training and skills I need to do my best at work.]],Key!$A$10:$B$15,2,FALSE)</f>
        <v>Agree</v>
      </c>
      <c r="J60" s="51" t="str">
        <f>VLOOKUP(Table1[[#This Row],[I understand how my daily work contributes to my school’s mission. ]],Key!$A$10:$B$15,2,FALSE)</f>
        <v>Agree</v>
      </c>
      <c r="K60" s="51" t="str">
        <f>VLOOKUP(Table1[[#This Row],[My school''s mission and values are reflected in the actions of school leaders.]],Key!$A$10:$B$15,2,FALSE)</f>
        <v>Agree</v>
      </c>
      <c r="L60" s="51" t="str">
        <f>VLOOKUP(Table1[[#This Row],[I am treated fairly by school leaders.]],Key!$A$10:$B$15,2,FALSE)</f>
        <v>Agree</v>
      </c>
      <c r="M60" s="51" t="str">
        <f>VLOOKUP(Table1[[#This Row],[I am treated fairly by my colleagues.]],Key!$A$10:$B$15,2,FALSE)</f>
        <v>Agree</v>
      </c>
      <c r="N60" s="51" t="str">
        <f>VLOOKUP(Table1[[#This Row],[I have ownership and control over my teaching practice and my classroom.]],Key!$A$10:$B$15,2,FALSE)</f>
        <v>Agree</v>
      </c>
      <c r="O60" s="51" t="str">
        <f>VLOOKUP(Table1[[#This Row],[My opinions are heard and valued by school leaders.]],Key!$A$10:$B$15,2,FALSE)</f>
        <v>Agree</v>
      </c>
      <c r="P60" s="51" t="str">
        <f>VLOOKUP(Table1[[#This Row],[In my current role, I get to do what I do best every day.]],Key!$A$10:$B$15,2,FALSE)</f>
        <v>Agree</v>
      </c>
      <c r="Q60" s="51" t="str">
        <f>VLOOKUP(Table1[[#This Row],[Faculty are recognized for excellent work by school leaders.]],Key!$A$10:$B$15,2,FALSE)</f>
        <v>Agree</v>
      </c>
      <c r="R60" s="51" t="str">
        <f>VLOOKUP(Table1[[#This Row],[I feel valued for my work as a faculty member.]],Key!$A$10:$B$15,2,FALSE)</f>
        <v>Agree</v>
      </c>
      <c r="S60" s="51" t="str">
        <f>VLOOKUP(Table1[[#This Row],[In the past week, I’ve received recognition for doing my job well.]],Key!$A$10:$B$15,2,FALSE)</f>
        <v>Agree</v>
      </c>
      <c r="T60" s="51" t="str">
        <f>VLOOKUP(Table1[[#This Row],[In the past year, my school has provided opportunities for me to learn and grow as a faculty member. ]],Key!$A$10:$B$15,2,FALSE)</f>
        <v>Agree</v>
      </c>
      <c r="U60" s="51" t="str">
        <f>VLOOKUP(Table1[[#This Row],[My division director (or other direct supervisor) supports my career aspirations and goals]],Key!$A$10:$B$15,2,FALSE)</f>
        <v xml:space="preserve">Neutral </v>
      </c>
      <c r="V60" s="51" t="str">
        <f>VLOOKUP(Table1[[#This Row],[I see a path for professional advancement at my school.]],Key!$A$10:$B$15,2,FALSE)</f>
        <v xml:space="preserve">Neutral </v>
      </c>
    </row>
    <row r="61" spans="1:22" x14ac:dyDescent="0.55000000000000004">
      <c r="A61" s="5">
        <v>59</v>
      </c>
      <c r="B61" s="51" t="str">
        <f>VLOOKUP(Table1[[#This Row],[Overall, I am satisfied with my experience at school.]],Key!$A$10:$B$15,2,FALSE)</f>
        <v>Disagree</v>
      </c>
      <c r="C61" s="51" t="str">
        <f>VLOOKUP(Table1[[#This Row],[School leadership has communicated clear actions they will take in response to previous faculty survey results.]],Key!$A$10:$B$15,2,FALSE)</f>
        <v>Strongly Agree</v>
      </c>
      <c r="D61" s="51" t="str">
        <f>VLOOKUP(Table1[[#This Row],[I feel safe and welcome at school.]],Key!$A$10:$B$15,2,FALSE)</f>
        <v xml:space="preserve">Neutral </v>
      </c>
      <c r="E61" s="51" t="str">
        <f>VLOOKUP(Table1[[#This Row],[The benefits provided by my school meet my needs. ]],Key!$A$10:$B$15,2,FALSE)</f>
        <v>Strongly Agree</v>
      </c>
      <c r="F61" s="51" t="str">
        <f>VLOOKUP(Table1[[#This Row],[Someone seems to care about me at school. ]],Key!$A$10:$B$15,2,FALSE)</f>
        <v>Agree</v>
      </c>
      <c r="G61" s="51" t="str">
        <f>VLOOKUP(Table1[[#This Row],[I have the materials and resources needed to do my job well. ]],Key!$A$10:$B$15,2,FALSE)</f>
        <v>Agree</v>
      </c>
      <c r="H61" s="51" t="str">
        <f>VLOOKUP(Table1[[#This Row],[Most days, I have a manageable workload.]],Key!$A$10:$B$15,2,FALSE)</f>
        <v>Strongly Agree</v>
      </c>
      <c r="I61" s="51" t="str">
        <f>VLOOKUP(Table1[[#This Row],[I have the training and skills I need to do my best at work.]],Key!$A$10:$B$15,2,FALSE)</f>
        <v>Disagree</v>
      </c>
      <c r="J61" s="51" t="str">
        <f>VLOOKUP(Table1[[#This Row],[I understand how my daily work contributes to my school’s mission. ]],Key!$A$10:$B$15,2,FALSE)</f>
        <v xml:space="preserve">Neutral </v>
      </c>
      <c r="K61" s="51" t="str">
        <f>VLOOKUP(Table1[[#This Row],[My school''s mission and values are reflected in the actions of school leaders.]],Key!$A$10:$B$15,2,FALSE)</f>
        <v xml:space="preserve">Neutral </v>
      </c>
      <c r="L61" s="51" t="str">
        <f>VLOOKUP(Table1[[#This Row],[I am treated fairly by school leaders.]],Key!$A$10:$B$15,2,FALSE)</f>
        <v>Strongly Disagree</v>
      </c>
      <c r="M61" s="51" t="str">
        <f>VLOOKUP(Table1[[#This Row],[I am treated fairly by my colleagues.]],Key!$A$10:$B$15,2,FALSE)</f>
        <v>Strongly Agree</v>
      </c>
      <c r="N61" s="51" t="str">
        <f>VLOOKUP(Table1[[#This Row],[I have ownership and control over my teaching practice and my classroom.]],Key!$A$10:$B$15,2,FALSE)</f>
        <v>Disagree</v>
      </c>
      <c r="O61" s="51" t="str">
        <f>VLOOKUP(Table1[[#This Row],[My opinions are heard and valued by school leaders.]],Key!$A$10:$B$15,2,FALSE)</f>
        <v>Strongly Agree</v>
      </c>
      <c r="P61" s="51" t="str">
        <f>VLOOKUP(Table1[[#This Row],[In my current role, I get to do what I do best every day.]],Key!$A$10:$B$15,2,FALSE)</f>
        <v>Strongly Agree</v>
      </c>
      <c r="Q61" s="51" t="str">
        <f>VLOOKUP(Table1[[#This Row],[Faculty are recognized for excellent work by school leaders.]],Key!$A$10:$B$15,2,FALSE)</f>
        <v>Strongly Agree</v>
      </c>
      <c r="R61" s="51" t="str">
        <f>VLOOKUP(Table1[[#This Row],[I feel valued for my work as a faculty member.]],Key!$A$10:$B$15,2,FALSE)</f>
        <v>Disagree</v>
      </c>
      <c r="S61" s="51" t="str">
        <f>VLOOKUP(Table1[[#This Row],[In the past week, I’ve received recognition for doing my job well.]],Key!$A$10:$B$15,2,FALSE)</f>
        <v>Strongly Agree</v>
      </c>
      <c r="T61" s="51" t="str">
        <f>VLOOKUP(Table1[[#This Row],[In the past year, my school has provided opportunities for me to learn and grow as a faculty member. ]],Key!$A$10:$B$15,2,FALSE)</f>
        <v>Strongly Agree</v>
      </c>
      <c r="U61" s="51" t="str">
        <f>VLOOKUP(Table1[[#This Row],[My division director (or other direct supervisor) supports my career aspirations and goals]],Key!$A$10:$B$15,2,FALSE)</f>
        <v>Disagree</v>
      </c>
      <c r="V61" s="51" t="str">
        <f>VLOOKUP(Table1[[#This Row],[I see a path for professional advancement at my school.]],Key!$A$10:$B$15,2,FALSE)</f>
        <v>Strongly Agree</v>
      </c>
    </row>
    <row r="62" spans="1:22" x14ac:dyDescent="0.55000000000000004">
      <c r="A62" s="5">
        <v>60</v>
      </c>
      <c r="B62" s="51" t="str">
        <f>VLOOKUP(Table1[[#This Row],[Overall, I am satisfied with my experience at school.]],Key!$A$10:$B$15,2,FALSE)</f>
        <v>Disagree</v>
      </c>
      <c r="C62" s="51" t="str">
        <f>VLOOKUP(Table1[[#This Row],[School leadership has communicated clear actions they will take in response to previous faculty survey results.]],Key!$A$10:$B$15,2,FALSE)</f>
        <v>Disagree</v>
      </c>
      <c r="D62" s="51" t="str">
        <f>VLOOKUP(Table1[[#This Row],[I feel safe and welcome at school.]],Key!$A$10:$B$15,2,FALSE)</f>
        <v xml:space="preserve">Neutral </v>
      </c>
      <c r="E62" s="51" t="str">
        <f>VLOOKUP(Table1[[#This Row],[The benefits provided by my school meet my needs. ]],Key!$A$10:$B$15,2,FALSE)</f>
        <v>Agree</v>
      </c>
      <c r="F62" s="51" t="str">
        <f>VLOOKUP(Table1[[#This Row],[Someone seems to care about me at school. ]],Key!$A$10:$B$15,2,FALSE)</f>
        <v>Agree</v>
      </c>
      <c r="G62" s="51" t="str">
        <f>VLOOKUP(Table1[[#This Row],[I have the materials and resources needed to do my job well. ]],Key!$A$10:$B$15,2,FALSE)</f>
        <v>Agree</v>
      </c>
      <c r="H62" s="51" t="str">
        <f>VLOOKUP(Table1[[#This Row],[Most days, I have a manageable workload.]],Key!$A$10:$B$15,2,FALSE)</f>
        <v>Disagree</v>
      </c>
      <c r="I62" s="51" t="str">
        <f>VLOOKUP(Table1[[#This Row],[I have the training and skills I need to do my best at work.]],Key!$A$10:$B$15,2,FALSE)</f>
        <v>Strongly Disagree</v>
      </c>
      <c r="J62" s="51" t="str">
        <f>VLOOKUP(Table1[[#This Row],[I understand how my daily work contributes to my school’s mission. ]],Key!$A$10:$B$15,2,FALSE)</f>
        <v>Agree</v>
      </c>
      <c r="K62" s="51" t="str">
        <f>VLOOKUP(Table1[[#This Row],[My school''s mission and values are reflected in the actions of school leaders.]],Key!$A$10:$B$15,2,FALSE)</f>
        <v xml:space="preserve">Neutral </v>
      </c>
      <c r="L62" s="51" t="str">
        <f>VLOOKUP(Table1[[#This Row],[I am treated fairly by school leaders.]],Key!$A$10:$B$15,2,FALSE)</f>
        <v>Agree</v>
      </c>
      <c r="M62" s="51" t="str">
        <f>VLOOKUP(Table1[[#This Row],[I am treated fairly by my colleagues.]],Key!$A$10:$B$15,2,FALSE)</f>
        <v>Agree</v>
      </c>
      <c r="N62" s="51" t="str">
        <f>VLOOKUP(Table1[[#This Row],[I have ownership and control over my teaching practice and my classroom.]],Key!$A$10:$B$15,2,FALSE)</f>
        <v>Agree</v>
      </c>
      <c r="O62" s="51" t="str">
        <f>VLOOKUP(Table1[[#This Row],[My opinions are heard and valued by school leaders.]],Key!$A$10:$B$15,2,FALSE)</f>
        <v>Agree</v>
      </c>
      <c r="P62" s="51" t="str">
        <f>VLOOKUP(Table1[[#This Row],[In my current role, I get to do what I do best every day.]],Key!$A$10:$B$15,2,FALSE)</f>
        <v>Agree</v>
      </c>
      <c r="Q62" s="51" t="str">
        <f>VLOOKUP(Table1[[#This Row],[Faculty are recognized for excellent work by school leaders.]],Key!$A$10:$B$15,2,FALSE)</f>
        <v>Strongly Disagree</v>
      </c>
      <c r="R62" s="51" t="str">
        <f>VLOOKUP(Table1[[#This Row],[I feel valued for my work as a faculty member.]],Key!$A$10:$B$15,2,FALSE)</f>
        <v xml:space="preserve">Neutral </v>
      </c>
      <c r="S62" s="51" t="str">
        <f>VLOOKUP(Table1[[#This Row],[In the past week, I’ve received recognition for doing my job well.]],Key!$A$10:$B$15,2,FALSE)</f>
        <v>Disagree</v>
      </c>
      <c r="T62" s="51" t="str">
        <f>VLOOKUP(Table1[[#This Row],[In the past year, my school has provided opportunities for me to learn and grow as a faculty member. ]],Key!$A$10:$B$15,2,FALSE)</f>
        <v>Strongly Disagree</v>
      </c>
      <c r="U62" s="51" t="str">
        <f>VLOOKUP(Table1[[#This Row],[My division director (or other direct supervisor) supports my career aspirations and goals]],Key!$A$10:$B$15,2,FALSE)</f>
        <v xml:space="preserve">Neutral </v>
      </c>
      <c r="V62" s="51" t="str">
        <f>VLOOKUP(Table1[[#This Row],[I see a path for professional advancement at my school.]],Key!$A$10:$B$15,2,FALSE)</f>
        <v xml:space="preserve">Neutral </v>
      </c>
    </row>
    <row r="63" spans="1:22" x14ac:dyDescent="0.55000000000000004">
      <c r="A63" s="5">
        <v>61</v>
      </c>
      <c r="B63" s="51" t="str">
        <f>VLOOKUP(Table1[[#This Row],[Overall, I am satisfied with my experience at school.]],Key!$A$10:$B$15,2,FALSE)</f>
        <v>Strongly Agree</v>
      </c>
      <c r="C63" s="51" t="str">
        <f>VLOOKUP(Table1[[#This Row],[School leadership has communicated clear actions they will take in response to previous faculty survey results.]],Key!$A$10:$B$15,2,FALSE)</f>
        <v>Agree</v>
      </c>
      <c r="D63" s="51" t="str">
        <f>VLOOKUP(Table1[[#This Row],[I feel safe and welcome at school.]],Key!$A$10:$B$15,2,FALSE)</f>
        <v xml:space="preserve">Neutral </v>
      </c>
      <c r="E63" s="51" t="str">
        <f>VLOOKUP(Table1[[#This Row],[The benefits provided by my school meet my needs. ]],Key!$A$10:$B$15,2,FALSE)</f>
        <v>Strongly Agree</v>
      </c>
      <c r="F63" s="51" t="str">
        <f>VLOOKUP(Table1[[#This Row],[Someone seems to care about me at school. ]],Key!$A$10:$B$15,2,FALSE)</f>
        <v>Agree</v>
      </c>
      <c r="G63" s="51" t="str">
        <f>VLOOKUP(Table1[[#This Row],[I have the materials and resources needed to do my job well. ]],Key!$A$10:$B$15,2,FALSE)</f>
        <v xml:space="preserve">Neutral </v>
      </c>
      <c r="H63" s="51" t="str">
        <f>VLOOKUP(Table1[[#This Row],[Most days, I have a manageable workload.]],Key!$A$10:$B$15,2,FALSE)</f>
        <v>Agree</v>
      </c>
      <c r="I63" s="51" t="str">
        <f>VLOOKUP(Table1[[#This Row],[I have the training and skills I need to do my best at work.]],Key!$A$10:$B$15,2,FALSE)</f>
        <v>Agree</v>
      </c>
      <c r="J63" s="51" t="str">
        <f>VLOOKUP(Table1[[#This Row],[I understand how my daily work contributes to my school’s mission. ]],Key!$A$10:$B$15,2,FALSE)</f>
        <v>Agree</v>
      </c>
      <c r="K63" s="51" t="str">
        <f>VLOOKUP(Table1[[#This Row],[My school''s mission and values are reflected in the actions of school leaders.]],Key!$A$10:$B$15,2,FALSE)</f>
        <v>Agree</v>
      </c>
      <c r="L63" s="51" t="str">
        <f>VLOOKUP(Table1[[#This Row],[I am treated fairly by school leaders.]],Key!$A$10:$B$15,2,FALSE)</f>
        <v>Agree</v>
      </c>
      <c r="M63" s="51" t="str">
        <f>VLOOKUP(Table1[[#This Row],[I am treated fairly by my colleagues.]],Key!$A$10:$B$15,2,FALSE)</f>
        <v>Agree</v>
      </c>
      <c r="N63" s="51" t="str">
        <f>VLOOKUP(Table1[[#This Row],[I have ownership and control over my teaching practice and my classroom.]],Key!$A$10:$B$15,2,FALSE)</f>
        <v xml:space="preserve">Neutral </v>
      </c>
      <c r="O63" s="51" t="str">
        <f>VLOOKUP(Table1[[#This Row],[My opinions are heard and valued by school leaders.]],Key!$A$10:$B$15,2,FALSE)</f>
        <v>Strongly Agree</v>
      </c>
      <c r="P63" s="51" t="str">
        <f>VLOOKUP(Table1[[#This Row],[In my current role, I get to do what I do best every day.]],Key!$A$10:$B$15,2,FALSE)</f>
        <v>Strongly Agree</v>
      </c>
      <c r="Q63" s="51" t="str">
        <f>VLOOKUP(Table1[[#This Row],[Faculty are recognized for excellent work by school leaders.]],Key!$A$10:$B$15,2,FALSE)</f>
        <v>Strongly Agree</v>
      </c>
      <c r="R63" s="51" t="str">
        <f>VLOOKUP(Table1[[#This Row],[I feel valued for my work as a faculty member.]],Key!$A$10:$B$15,2,FALSE)</f>
        <v xml:space="preserve">Neutral </v>
      </c>
      <c r="S63" s="51" t="str">
        <f>VLOOKUP(Table1[[#This Row],[In the past week, I’ve received recognition for doing my job well.]],Key!$A$10:$B$15,2,FALSE)</f>
        <v>Agree</v>
      </c>
      <c r="T63" s="51" t="str">
        <f>VLOOKUP(Table1[[#This Row],[In the past year, my school has provided opportunities for me to learn and grow as a faculty member. ]],Key!$A$10:$B$15,2,FALSE)</f>
        <v>Strongly Agree</v>
      </c>
      <c r="U63" s="51" t="str">
        <f>VLOOKUP(Table1[[#This Row],[My division director (or other direct supervisor) supports my career aspirations and goals]],Key!$A$10:$B$15,2,FALSE)</f>
        <v xml:space="preserve">Neutral </v>
      </c>
      <c r="V63" s="51" t="str">
        <f>VLOOKUP(Table1[[#This Row],[I see a path for professional advancement at my school.]],Key!$A$10:$B$15,2,FALSE)</f>
        <v xml:space="preserve">Neutral </v>
      </c>
    </row>
    <row r="64" spans="1:22" x14ac:dyDescent="0.55000000000000004">
      <c r="A64" s="5">
        <v>62</v>
      </c>
      <c r="B64" s="51" t="str">
        <f>VLOOKUP(Table1[[#This Row],[Overall, I am satisfied with my experience at school.]],Key!$A$10:$B$15,2,FALSE)</f>
        <v>Strongly Agree</v>
      </c>
      <c r="C64" s="51" t="str">
        <f>VLOOKUP(Table1[[#This Row],[School leadership has communicated clear actions they will take in response to previous faculty survey results.]],Key!$A$10:$B$15,2,FALSE)</f>
        <v>Agree</v>
      </c>
      <c r="D64" s="51" t="str">
        <f>VLOOKUP(Table1[[#This Row],[I feel safe and welcome at school.]],Key!$A$10:$B$15,2,FALSE)</f>
        <v xml:space="preserve">Neutral </v>
      </c>
      <c r="E64" s="51" t="str">
        <f>VLOOKUP(Table1[[#This Row],[The benefits provided by my school meet my needs. ]],Key!$A$10:$B$15,2,FALSE)</f>
        <v>Strongly Agree</v>
      </c>
      <c r="F64" s="51" t="str">
        <f>VLOOKUP(Table1[[#This Row],[Someone seems to care about me at school. ]],Key!$A$10:$B$15,2,FALSE)</f>
        <v>Strongly Agree</v>
      </c>
      <c r="G64" s="51" t="str">
        <f>VLOOKUP(Table1[[#This Row],[I have the materials and resources needed to do my job well. ]],Key!$A$10:$B$15,2,FALSE)</f>
        <v>Strongly Agree</v>
      </c>
      <c r="H64" s="51" t="str">
        <f>VLOOKUP(Table1[[#This Row],[Most days, I have a manageable workload.]],Key!$A$10:$B$15,2,FALSE)</f>
        <v>Strongly Agree</v>
      </c>
      <c r="I64" s="51" t="str">
        <f>VLOOKUP(Table1[[#This Row],[I have the training and skills I need to do my best at work.]],Key!$A$10:$B$15,2,FALSE)</f>
        <v>Agree</v>
      </c>
      <c r="J64" s="51" t="str">
        <f>VLOOKUP(Table1[[#This Row],[I understand how my daily work contributes to my school’s mission. ]],Key!$A$10:$B$15,2,FALSE)</f>
        <v>Strongly Agree</v>
      </c>
      <c r="K64" s="51" t="str">
        <f>VLOOKUP(Table1[[#This Row],[My school''s mission and values are reflected in the actions of school leaders.]],Key!$A$10:$B$15,2,FALSE)</f>
        <v>Agree</v>
      </c>
      <c r="L64" s="51" t="str">
        <f>VLOOKUP(Table1[[#This Row],[I am treated fairly by school leaders.]],Key!$A$10:$B$15,2,FALSE)</f>
        <v>Strongly Agree</v>
      </c>
      <c r="M64" s="51" t="str">
        <f>VLOOKUP(Table1[[#This Row],[I am treated fairly by my colleagues.]],Key!$A$10:$B$15,2,FALSE)</f>
        <v>Strongly Agree</v>
      </c>
      <c r="N64" s="51" t="str">
        <f>VLOOKUP(Table1[[#This Row],[I have ownership and control over my teaching practice and my classroom.]],Key!$A$10:$B$15,2,FALSE)</f>
        <v>Strongly Agree</v>
      </c>
      <c r="O64" s="51" t="str">
        <f>VLOOKUP(Table1[[#This Row],[My opinions are heard and valued by school leaders.]],Key!$A$10:$B$15,2,FALSE)</f>
        <v>Strongly Agree</v>
      </c>
      <c r="P64" s="51" t="str">
        <f>VLOOKUP(Table1[[#This Row],[In my current role, I get to do what I do best every day.]],Key!$A$10:$B$15,2,FALSE)</f>
        <v>Strongly Agree</v>
      </c>
      <c r="Q64" s="51" t="str">
        <f>VLOOKUP(Table1[[#This Row],[Faculty are recognized for excellent work by school leaders.]],Key!$A$10:$B$15,2,FALSE)</f>
        <v>Agree</v>
      </c>
      <c r="R64" s="51" t="str">
        <f>VLOOKUP(Table1[[#This Row],[I feel valued for my work as a faculty member.]],Key!$A$10:$B$15,2,FALSE)</f>
        <v>Strongly Agree</v>
      </c>
      <c r="S64" s="51" t="str">
        <f>VLOOKUP(Table1[[#This Row],[In the past week, I’ve received recognition for doing my job well.]],Key!$A$10:$B$15,2,FALSE)</f>
        <v>Strongly Agree</v>
      </c>
      <c r="T64" s="51" t="str">
        <f>VLOOKUP(Table1[[#This Row],[In the past year, my school has provided opportunities for me to learn and grow as a faculty member. ]],Key!$A$10:$B$15,2,FALSE)</f>
        <v>Agree</v>
      </c>
      <c r="U64" s="51" t="str">
        <f>VLOOKUP(Table1[[#This Row],[My division director (or other direct supervisor) supports my career aspirations and goals]],Key!$A$10:$B$15,2,FALSE)</f>
        <v>Agree</v>
      </c>
      <c r="V64" s="51" t="str">
        <f>VLOOKUP(Table1[[#This Row],[I see a path for professional advancement at my school.]],Key!$A$10:$B$15,2,FALSE)</f>
        <v>Agree</v>
      </c>
    </row>
    <row r="65" spans="1:22" x14ac:dyDescent="0.55000000000000004">
      <c r="A65" s="5">
        <v>63</v>
      </c>
      <c r="B65" s="51" t="str">
        <f>VLOOKUP(Table1[[#This Row],[Overall, I am satisfied with my experience at school.]],Key!$A$10:$B$15,2,FALSE)</f>
        <v xml:space="preserve">Neutral </v>
      </c>
      <c r="C65" s="51" t="str">
        <f>VLOOKUP(Table1[[#This Row],[School leadership has communicated clear actions they will take in response to previous faculty survey results.]],Key!$A$10:$B$15,2,FALSE)</f>
        <v>Strongly Disagree</v>
      </c>
      <c r="D65" s="51" t="str">
        <f>VLOOKUP(Table1[[#This Row],[I feel safe and welcome at school.]],Key!$A$10:$B$15,2,FALSE)</f>
        <v>Agree</v>
      </c>
      <c r="E65" s="51" t="str">
        <f>VLOOKUP(Table1[[#This Row],[The benefits provided by my school meet my needs. ]],Key!$A$10:$B$15,2,FALSE)</f>
        <v>Agree</v>
      </c>
      <c r="F65" s="51" t="str">
        <f>VLOOKUP(Table1[[#This Row],[Someone seems to care about me at school. ]],Key!$A$10:$B$15,2,FALSE)</f>
        <v>Agree</v>
      </c>
      <c r="G65" s="51" t="str">
        <f>VLOOKUP(Table1[[#This Row],[I have the materials and resources needed to do my job well. ]],Key!$A$10:$B$15,2,FALSE)</f>
        <v>Agree</v>
      </c>
      <c r="H65" s="51" t="str">
        <f>VLOOKUP(Table1[[#This Row],[Most days, I have a manageable workload.]],Key!$A$10:$B$15,2,FALSE)</f>
        <v>Disagree</v>
      </c>
      <c r="I65" s="51" t="str">
        <f>VLOOKUP(Table1[[#This Row],[I have the training and skills I need to do my best at work.]],Key!$A$10:$B$15,2,FALSE)</f>
        <v>Strongly Disagree</v>
      </c>
      <c r="J65" s="51" t="str">
        <f>VLOOKUP(Table1[[#This Row],[I understand how my daily work contributes to my school’s mission. ]],Key!$A$10:$B$15,2,FALSE)</f>
        <v>Agree</v>
      </c>
      <c r="K65" s="51" t="str">
        <f>VLOOKUP(Table1[[#This Row],[My school''s mission and values are reflected in the actions of school leaders.]],Key!$A$10:$B$15,2,FALSE)</f>
        <v>Agree</v>
      </c>
      <c r="L65" s="51" t="str">
        <f>VLOOKUP(Table1[[#This Row],[I am treated fairly by school leaders.]],Key!$A$10:$B$15,2,FALSE)</f>
        <v xml:space="preserve">Neutral </v>
      </c>
      <c r="M65" s="51" t="str">
        <f>VLOOKUP(Table1[[#This Row],[I am treated fairly by my colleagues.]],Key!$A$10:$B$15,2,FALSE)</f>
        <v xml:space="preserve">Neutral </v>
      </c>
      <c r="N65" s="51" t="str">
        <f>VLOOKUP(Table1[[#This Row],[I have ownership and control over my teaching practice and my classroom.]],Key!$A$10:$B$15,2,FALSE)</f>
        <v>Disagree</v>
      </c>
      <c r="O65" s="51" t="str">
        <f>VLOOKUP(Table1[[#This Row],[My opinions are heard and valued by school leaders.]],Key!$A$10:$B$15,2,FALSE)</f>
        <v>Disagree</v>
      </c>
      <c r="P65" s="51" t="str">
        <f>VLOOKUP(Table1[[#This Row],[In my current role, I get to do what I do best every day.]],Key!$A$10:$B$15,2,FALSE)</f>
        <v>Strongly Agree</v>
      </c>
      <c r="Q65" s="51" t="str">
        <f>VLOOKUP(Table1[[#This Row],[Faculty are recognized for excellent work by school leaders.]],Key!$A$10:$B$15,2,FALSE)</f>
        <v>Disagree</v>
      </c>
      <c r="R65" s="51" t="str">
        <f>VLOOKUP(Table1[[#This Row],[I feel valued for my work as a faculty member.]],Key!$A$10:$B$15,2,FALSE)</f>
        <v>Disagree</v>
      </c>
      <c r="S65" s="51" t="str">
        <f>VLOOKUP(Table1[[#This Row],[In the past week, I’ve received recognition for doing my job well.]],Key!$A$10:$B$15,2,FALSE)</f>
        <v>Disagree</v>
      </c>
      <c r="T65" s="51" t="str">
        <f>VLOOKUP(Table1[[#This Row],[In the past year, my school has provided opportunities for me to learn and grow as a faculty member. ]],Key!$A$10:$B$15,2,FALSE)</f>
        <v>Disagree</v>
      </c>
      <c r="U65" s="51" t="str">
        <f>VLOOKUP(Table1[[#This Row],[My division director (or other direct supervisor) supports my career aspirations and goals]],Key!$A$10:$B$15,2,FALSE)</f>
        <v>Disagree</v>
      </c>
      <c r="V65" s="51" t="str">
        <f>VLOOKUP(Table1[[#This Row],[I see a path for professional advancement at my school.]],Key!$A$10:$B$15,2,FALSE)</f>
        <v>Not Applicable</v>
      </c>
    </row>
    <row r="66" spans="1:22" x14ac:dyDescent="0.55000000000000004">
      <c r="A66" s="5">
        <v>64</v>
      </c>
      <c r="B66" s="51" t="str">
        <f>VLOOKUP(Table1[[#This Row],[Overall, I am satisfied with my experience at school.]],Key!$A$10:$B$15,2,FALSE)</f>
        <v>Agree</v>
      </c>
      <c r="C66" s="51" t="str">
        <f>VLOOKUP(Table1[[#This Row],[School leadership has communicated clear actions they will take in response to previous faculty survey results.]],Key!$A$10:$B$15,2,FALSE)</f>
        <v>Strongly Agree</v>
      </c>
      <c r="D66" s="51" t="str">
        <f>VLOOKUP(Table1[[#This Row],[I feel safe and welcome at school.]],Key!$A$10:$B$15,2,FALSE)</f>
        <v>Agree</v>
      </c>
      <c r="E66" s="51" t="str">
        <f>VLOOKUP(Table1[[#This Row],[The benefits provided by my school meet my needs. ]],Key!$A$10:$B$15,2,FALSE)</f>
        <v>Strongly Agree</v>
      </c>
      <c r="F66" s="51" t="str">
        <f>VLOOKUP(Table1[[#This Row],[Someone seems to care about me at school. ]],Key!$A$10:$B$15,2,FALSE)</f>
        <v>Strongly Agree</v>
      </c>
      <c r="G66" s="51" t="str">
        <f>VLOOKUP(Table1[[#This Row],[I have the materials and resources needed to do my job well. ]],Key!$A$10:$B$15,2,FALSE)</f>
        <v>Strongly Agree</v>
      </c>
      <c r="H66" s="51" t="str">
        <f>VLOOKUP(Table1[[#This Row],[Most days, I have a manageable workload.]],Key!$A$10:$B$15,2,FALSE)</f>
        <v>Strongly Agree</v>
      </c>
      <c r="I66" s="51" t="str">
        <f>VLOOKUP(Table1[[#This Row],[I have the training and skills I need to do my best at work.]],Key!$A$10:$B$15,2,FALSE)</f>
        <v>Disagree</v>
      </c>
      <c r="J66" s="51" t="str">
        <f>VLOOKUP(Table1[[#This Row],[I understand how my daily work contributes to my school’s mission. ]],Key!$A$10:$B$15,2,FALSE)</f>
        <v>Strongly Agree</v>
      </c>
      <c r="K66" s="51" t="str">
        <f>VLOOKUP(Table1[[#This Row],[My school''s mission and values are reflected in the actions of school leaders.]],Key!$A$10:$B$15,2,FALSE)</f>
        <v>Strongly Agree</v>
      </c>
      <c r="L66" s="51" t="str">
        <f>VLOOKUP(Table1[[#This Row],[I am treated fairly by school leaders.]],Key!$A$10:$B$15,2,FALSE)</f>
        <v>Strongly Agree</v>
      </c>
      <c r="M66" s="51" t="str">
        <f>VLOOKUP(Table1[[#This Row],[I am treated fairly by my colleagues.]],Key!$A$10:$B$15,2,FALSE)</f>
        <v>Strongly Agree</v>
      </c>
      <c r="N66" s="51" t="str">
        <f>VLOOKUP(Table1[[#This Row],[I have ownership and control over my teaching practice and my classroom.]],Key!$A$10:$B$15,2,FALSE)</f>
        <v>Agree</v>
      </c>
      <c r="O66" s="51" t="str">
        <f>VLOOKUP(Table1[[#This Row],[My opinions are heard and valued by school leaders.]],Key!$A$10:$B$15,2,FALSE)</f>
        <v>Strongly Agree</v>
      </c>
      <c r="P66" s="51" t="str">
        <f>VLOOKUP(Table1[[#This Row],[In my current role, I get to do what I do best every day.]],Key!$A$10:$B$15,2,FALSE)</f>
        <v>Strongly Agree</v>
      </c>
      <c r="Q66" s="51" t="str">
        <f>VLOOKUP(Table1[[#This Row],[Faculty are recognized for excellent work by school leaders.]],Key!$A$10:$B$15,2,FALSE)</f>
        <v>Strongly Agree</v>
      </c>
      <c r="R66" s="51" t="str">
        <f>VLOOKUP(Table1[[#This Row],[I feel valued for my work as a faculty member.]],Key!$A$10:$B$15,2,FALSE)</f>
        <v xml:space="preserve">Neutral </v>
      </c>
      <c r="S66" s="51" t="str">
        <f>VLOOKUP(Table1[[#This Row],[In the past week, I’ve received recognition for doing my job well.]],Key!$A$10:$B$15,2,FALSE)</f>
        <v>Strongly Agree</v>
      </c>
      <c r="T66" s="51" t="str">
        <f>VLOOKUP(Table1[[#This Row],[In the past year, my school has provided opportunities for me to learn and grow as a faculty member. ]],Key!$A$10:$B$15,2,FALSE)</f>
        <v xml:space="preserve">Neutral </v>
      </c>
      <c r="U66" s="51" t="str">
        <f>VLOOKUP(Table1[[#This Row],[My division director (or other direct supervisor) supports my career aspirations and goals]],Key!$A$10:$B$15,2,FALSE)</f>
        <v>Agree</v>
      </c>
      <c r="V66" s="51" t="str">
        <f>VLOOKUP(Table1[[#This Row],[I see a path for professional advancement at my school.]],Key!$A$10:$B$15,2,FALSE)</f>
        <v>Strongly Agree</v>
      </c>
    </row>
    <row r="67" spans="1:22" x14ac:dyDescent="0.55000000000000004">
      <c r="A67" s="5">
        <v>65</v>
      </c>
      <c r="B67" s="51" t="str">
        <f>VLOOKUP(Table1[[#This Row],[Overall, I am satisfied with my experience at school.]],Key!$A$10:$B$15,2,FALSE)</f>
        <v>Agree</v>
      </c>
      <c r="C67" s="51" t="str">
        <f>VLOOKUP(Table1[[#This Row],[School leadership has communicated clear actions they will take in response to previous faculty survey results.]],Key!$A$10:$B$15,2,FALSE)</f>
        <v>Agree</v>
      </c>
      <c r="D67" s="51" t="str">
        <f>VLOOKUP(Table1[[#This Row],[I feel safe and welcome at school.]],Key!$A$10:$B$15,2,FALSE)</f>
        <v>Agree</v>
      </c>
      <c r="E67" s="51" t="str">
        <f>VLOOKUP(Table1[[#This Row],[The benefits provided by my school meet my needs. ]],Key!$A$10:$B$15,2,FALSE)</f>
        <v>Agree</v>
      </c>
      <c r="F67" s="51" t="str">
        <f>VLOOKUP(Table1[[#This Row],[Someone seems to care about me at school. ]],Key!$A$10:$B$15,2,FALSE)</f>
        <v>Strongly Agree</v>
      </c>
      <c r="G67" s="51" t="str">
        <f>VLOOKUP(Table1[[#This Row],[I have the materials and resources needed to do my job well. ]],Key!$A$10:$B$15,2,FALSE)</f>
        <v>Agree</v>
      </c>
      <c r="H67" s="51" t="str">
        <f>VLOOKUP(Table1[[#This Row],[Most days, I have a manageable workload.]],Key!$A$10:$B$15,2,FALSE)</f>
        <v>Agree</v>
      </c>
      <c r="I67" s="51" t="str">
        <f>VLOOKUP(Table1[[#This Row],[I have the training and skills I need to do my best at work.]],Key!$A$10:$B$15,2,FALSE)</f>
        <v>Agree</v>
      </c>
      <c r="J67" s="51" t="str">
        <f>VLOOKUP(Table1[[#This Row],[I understand how my daily work contributes to my school’s mission. ]],Key!$A$10:$B$15,2,FALSE)</f>
        <v>Strongly Agree</v>
      </c>
      <c r="K67" s="51" t="str">
        <f>VLOOKUP(Table1[[#This Row],[My school''s mission and values are reflected in the actions of school leaders.]],Key!$A$10:$B$15,2,FALSE)</f>
        <v>Strongly Agree</v>
      </c>
      <c r="L67" s="51" t="str">
        <f>VLOOKUP(Table1[[#This Row],[I am treated fairly by school leaders.]],Key!$A$10:$B$15,2,FALSE)</f>
        <v>Strongly Agree</v>
      </c>
      <c r="M67" s="51" t="str">
        <f>VLOOKUP(Table1[[#This Row],[I am treated fairly by my colleagues.]],Key!$A$10:$B$15,2,FALSE)</f>
        <v>Strongly Agree</v>
      </c>
      <c r="N67" s="51" t="str">
        <f>VLOOKUP(Table1[[#This Row],[I have ownership and control over my teaching practice and my classroom.]],Key!$A$10:$B$15,2,FALSE)</f>
        <v>Agree</v>
      </c>
      <c r="O67" s="51" t="str">
        <f>VLOOKUP(Table1[[#This Row],[My opinions are heard and valued by school leaders.]],Key!$A$10:$B$15,2,FALSE)</f>
        <v>Strongly Agree</v>
      </c>
      <c r="P67" s="51" t="str">
        <f>VLOOKUP(Table1[[#This Row],[In my current role, I get to do what I do best every day.]],Key!$A$10:$B$15,2,FALSE)</f>
        <v>Strongly Agree</v>
      </c>
      <c r="Q67" s="51" t="str">
        <f>VLOOKUP(Table1[[#This Row],[Faculty are recognized for excellent work by school leaders.]],Key!$A$10:$B$15,2,FALSE)</f>
        <v>Agree</v>
      </c>
      <c r="R67" s="51" t="str">
        <f>VLOOKUP(Table1[[#This Row],[I feel valued for my work as a faculty member.]],Key!$A$10:$B$15,2,FALSE)</f>
        <v>Not Applicable</v>
      </c>
      <c r="S67" s="51" t="str">
        <f>VLOOKUP(Table1[[#This Row],[In the past week, I’ve received recognition for doing my job well.]],Key!$A$10:$B$15,2,FALSE)</f>
        <v>Strongly Agree</v>
      </c>
      <c r="T67" s="51" t="str">
        <f>VLOOKUP(Table1[[#This Row],[In the past year, my school has provided opportunities for me to learn and grow as a faculty member. ]],Key!$A$10:$B$15,2,FALSE)</f>
        <v>Strongly Agree</v>
      </c>
      <c r="U67" s="51" t="str">
        <f>VLOOKUP(Table1[[#This Row],[My division director (or other direct supervisor) supports my career aspirations and goals]],Key!$A$10:$B$15,2,FALSE)</f>
        <v>Agree</v>
      </c>
      <c r="V67" s="51" t="str">
        <f>VLOOKUP(Table1[[#This Row],[I see a path for professional advancement at my school.]],Key!$A$10:$B$15,2,FALSE)</f>
        <v>Strongly Agree</v>
      </c>
    </row>
    <row r="68" spans="1:22" x14ac:dyDescent="0.55000000000000004">
      <c r="A68" s="5">
        <v>66</v>
      </c>
      <c r="B68" s="51" t="str">
        <f>VLOOKUP(Table1[[#This Row],[Overall, I am satisfied with my experience at school.]],Key!$A$10:$B$15,2,FALSE)</f>
        <v>Strongly Agree</v>
      </c>
      <c r="C68" s="51" t="str">
        <f>VLOOKUP(Table1[[#This Row],[School leadership has communicated clear actions they will take in response to previous faculty survey results.]],Key!$A$10:$B$15,2,FALSE)</f>
        <v>Strongly Agree</v>
      </c>
      <c r="D68" s="51" t="str">
        <f>VLOOKUP(Table1[[#This Row],[I feel safe and welcome at school.]],Key!$A$10:$B$15,2,FALSE)</f>
        <v>Agree</v>
      </c>
      <c r="E68" s="51" t="str">
        <f>VLOOKUP(Table1[[#This Row],[The benefits provided by my school meet my needs. ]],Key!$A$10:$B$15,2,FALSE)</f>
        <v>Strongly Agree</v>
      </c>
      <c r="F68" s="51" t="str">
        <f>VLOOKUP(Table1[[#This Row],[Someone seems to care about me at school. ]],Key!$A$10:$B$15,2,FALSE)</f>
        <v>Agree</v>
      </c>
      <c r="G68" s="51" t="str">
        <f>VLOOKUP(Table1[[#This Row],[I have the materials and resources needed to do my job well. ]],Key!$A$10:$B$15,2,FALSE)</f>
        <v>Agree</v>
      </c>
      <c r="H68" s="51" t="str">
        <f>VLOOKUP(Table1[[#This Row],[Most days, I have a manageable workload.]],Key!$A$10:$B$15,2,FALSE)</f>
        <v>Agree</v>
      </c>
      <c r="I68" s="51" t="str">
        <f>VLOOKUP(Table1[[#This Row],[I have the training and skills I need to do my best at work.]],Key!$A$10:$B$15,2,FALSE)</f>
        <v>Strongly Agree</v>
      </c>
      <c r="J68" s="51" t="str">
        <f>VLOOKUP(Table1[[#This Row],[I understand how my daily work contributes to my school’s mission. ]],Key!$A$10:$B$15,2,FALSE)</f>
        <v>Agree</v>
      </c>
      <c r="K68" s="51" t="str">
        <f>VLOOKUP(Table1[[#This Row],[My school''s mission and values are reflected in the actions of school leaders.]],Key!$A$10:$B$15,2,FALSE)</f>
        <v>Agree</v>
      </c>
      <c r="L68" s="51" t="str">
        <f>VLOOKUP(Table1[[#This Row],[I am treated fairly by school leaders.]],Key!$A$10:$B$15,2,FALSE)</f>
        <v>Agree</v>
      </c>
      <c r="M68" s="51" t="str">
        <f>VLOOKUP(Table1[[#This Row],[I am treated fairly by my colleagues.]],Key!$A$10:$B$15,2,FALSE)</f>
        <v>Agree</v>
      </c>
      <c r="N68" s="51" t="str">
        <f>VLOOKUP(Table1[[#This Row],[I have ownership and control over my teaching practice and my classroom.]],Key!$A$10:$B$15,2,FALSE)</f>
        <v>Agree</v>
      </c>
      <c r="O68" s="51" t="str">
        <f>VLOOKUP(Table1[[#This Row],[My opinions are heard and valued by school leaders.]],Key!$A$10:$B$15,2,FALSE)</f>
        <v>Agree</v>
      </c>
      <c r="P68" s="51" t="str">
        <f>VLOOKUP(Table1[[#This Row],[In my current role, I get to do what I do best every day.]],Key!$A$10:$B$15,2,FALSE)</f>
        <v>Agree</v>
      </c>
      <c r="Q68" s="51" t="str">
        <f>VLOOKUP(Table1[[#This Row],[Faculty are recognized for excellent work by school leaders.]],Key!$A$10:$B$15,2,FALSE)</f>
        <v>Strongly Agree</v>
      </c>
      <c r="R68" s="51" t="str">
        <f>VLOOKUP(Table1[[#This Row],[I feel valued for my work as a faculty member.]],Key!$A$10:$B$15,2,FALSE)</f>
        <v xml:space="preserve">Neutral </v>
      </c>
      <c r="S68" s="51" t="str">
        <f>VLOOKUP(Table1[[#This Row],[In the past week, I’ve received recognition for doing my job well.]],Key!$A$10:$B$15,2,FALSE)</f>
        <v>Agree</v>
      </c>
      <c r="T68" s="51" t="str">
        <f>VLOOKUP(Table1[[#This Row],[In the past year, my school has provided opportunities for me to learn and grow as a faculty member. ]],Key!$A$10:$B$15,2,FALSE)</f>
        <v>Strongly Agree</v>
      </c>
      <c r="U68" s="51" t="str">
        <f>VLOOKUP(Table1[[#This Row],[My division director (or other direct supervisor) supports my career aspirations and goals]],Key!$A$10:$B$15,2,FALSE)</f>
        <v xml:space="preserve">Neutral </v>
      </c>
      <c r="V68" s="51" t="str">
        <f>VLOOKUP(Table1[[#This Row],[I see a path for professional advancement at my school.]],Key!$A$10:$B$15,2,FALSE)</f>
        <v xml:space="preserve">Neutral </v>
      </c>
    </row>
    <row r="69" spans="1:22" x14ac:dyDescent="0.55000000000000004">
      <c r="A69" s="5">
        <v>67</v>
      </c>
      <c r="B69" s="51" t="str">
        <f>VLOOKUP(Table1[[#This Row],[Overall, I am satisfied with my experience at school.]],Key!$A$10:$B$15,2,FALSE)</f>
        <v>Agree</v>
      </c>
      <c r="C69" s="51" t="str">
        <f>VLOOKUP(Table1[[#This Row],[School leadership has communicated clear actions they will take in response to previous faculty survey results.]],Key!$A$10:$B$15,2,FALSE)</f>
        <v>Agree</v>
      </c>
      <c r="D69" s="51" t="str">
        <f>VLOOKUP(Table1[[#This Row],[I feel safe and welcome at school.]],Key!$A$10:$B$15,2,FALSE)</f>
        <v xml:space="preserve">Neutral </v>
      </c>
      <c r="E69" s="51" t="str">
        <f>VLOOKUP(Table1[[#This Row],[The benefits provided by my school meet my needs. ]],Key!$A$10:$B$15,2,FALSE)</f>
        <v>Agree</v>
      </c>
      <c r="F69" s="51" t="str">
        <f>VLOOKUP(Table1[[#This Row],[Someone seems to care about me at school. ]],Key!$A$10:$B$15,2,FALSE)</f>
        <v>Disagree</v>
      </c>
      <c r="G69" s="51" t="str">
        <f>VLOOKUP(Table1[[#This Row],[I have the materials and resources needed to do my job well. ]],Key!$A$10:$B$15,2,FALSE)</f>
        <v>Agree</v>
      </c>
      <c r="H69" s="51" t="str">
        <f>VLOOKUP(Table1[[#This Row],[Most days, I have a manageable workload.]],Key!$A$10:$B$15,2,FALSE)</f>
        <v xml:space="preserve">Neutral </v>
      </c>
      <c r="I69" s="51" t="str">
        <f>VLOOKUP(Table1[[#This Row],[I have the training and skills I need to do my best at work.]],Key!$A$10:$B$15,2,FALSE)</f>
        <v xml:space="preserve">Neutral </v>
      </c>
      <c r="J69" s="51" t="str">
        <f>VLOOKUP(Table1[[#This Row],[I understand how my daily work contributes to my school’s mission. ]],Key!$A$10:$B$15,2,FALSE)</f>
        <v>Agree</v>
      </c>
      <c r="K69" s="51" t="str">
        <f>VLOOKUP(Table1[[#This Row],[My school''s mission and values are reflected in the actions of school leaders.]],Key!$A$10:$B$15,2,FALSE)</f>
        <v>Agree</v>
      </c>
      <c r="L69" s="51" t="str">
        <f>VLOOKUP(Table1[[#This Row],[I am treated fairly by school leaders.]],Key!$A$10:$B$15,2,FALSE)</f>
        <v xml:space="preserve">Neutral </v>
      </c>
      <c r="M69" s="51" t="str">
        <f>VLOOKUP(Table1[[#This Row],[I am treated fairly by my colleagues.]],Key!$A$10:$B$15,2,FALSE)</f>
        <v>Agree</v>
      </c>
      <c r="N69" s="51" t="str">
        <f>VLOOKUP(Table1[[#This Row],[I have ownership and control over my teaching practice and my classroom.]],Key!$A$10:$B$15,2,FALSE)</f>
        <v xml:space="preserve">Neutral </v>
      </c>
      <c r="O69" s="51" t="str">
        <f>VLOOKUP(Table1[[#This Row],[My opinions are heard and valued by school leaders.]],Key!$A$10:$B$15,2,FALSE)</f>
        <v>Agree</v>
      </c>
      <c r="P69" s="51" t="str">
        <f>VLOOKUP(Table1[[#This Row],[In my current role, I get to do what I do best every day.]],Key!$A$10:$B$15,2,FALSE)</f>
        <v>Agree</v>
      </c>
      <c r="Q69" s="51" t="str">
        <f>VLOOKUP(Table1[[#This Row],[Faculty are recognized for excellent work by school leaders.]],Key!$A$10:$B$15,2,FALSE)</f>
        <v xml:space="preserve">Neutral </v>
      </c>
      <c r="R69" s="51" t="str">
        <f>VLOOKUP(Table1[[#This Row],[I feel valued for my work as a faculty member.]],Key!$A$10:$B$15,2,FALSE)</f>
        <v>Disagree</v>
      </c>
      <c r="S69" s="51" t="str">
        <f>VLOOKUP(Table1[[#This Row],[In the past week, I’ve received recognition for doing my job well.]],Key!$A$10:$B$15,2,FALSE)</f>
        <v>Agree</v>
      </c>
      <c r="T69" s="51" t="str">
        <f>VLOOKUP(Table1[[#This Row],[In the past year, my school has provided opportunities for me to learn and grow as a faculty member. ]],Key!$A$10:$B$15,2,FALSE)</f>
        <v>Agree</v>
      </c>
      <c r="U69" s="51" t="str">
        <f>VLOOKUP(Table1[[#This Row],[My division director (or other direct supervisor) supports my career aspirations and goals]],Key!$A$10:$B$15,2,FALSE)</f>
        <v>Disagree</v>
      </c>
      <c r="V69" s="51" t="str">
        <f>VLOOKUP(Table1[[#This Row],[I see a path for professional advancement at my school.]],Key!$A$10:$B$15,2,FALSE)</f>
        <v>Agree</v>
      </c>
    </row>
    <row r="70" spans="1:22" x14ac:dyDescent="0.55000000000000004">
      <c r="A70" s="5">
        <v>68</v>
      </c>
      <c r="B70" s="51" t="str">
        <f>VLOOKUP(Table1[[#This Row],[Overall, I am satisfied with my experience at school.]],Key!$A$10:$B$15,2,FALSE)</f>
        <v>Strongly Agree</v>
      </c>
      <c r="C70" s="51" t="str">
        <f>VLOOKUP(Table1[[#This Row],[School leadership has communicated clear actions they will take in response to previous faculty survey results.]],Key!$A$10:$B$15,2,FALSE)</f>
        <v>Agree</v>
      </c>
      <c r="D70" s="51" t="str">
        <f>VLOOKUP(Table1[[#This Row],[I feel safe and welcome at school.]],Key!$A$10:$B$15,2,FALSE)</f>
        <v xml:space="preserve">Neutral </v>
      </c>
      <c r="E70" s="51" t="str">
        <f>VLOOKUP(Table1[[#This Row],[The benefits provided by my school meet my needs. ]],Key!$A$10:$B$15,2,FALSE)</f>
        <v>Strongly Agree</v>
      </c>
      <c r="F70" s="51" t="str">
        <f>VLOOKUP(Table1[[#This Row],[Someone seems to care about me at school. ]],Key!$A$10:$B$15,2,FALSE)</f>
        <v xml:space="preserve">Neutral </v>
      </c>
      <c r="G70" s="51" t="str">
        <f>VLOOKUP(Table1[[#This Row],[I have the materials and resources needed to do my job well. ]],Key!$A$10:$B$15,2,FALSE)</f>
        <v>Agree</v>
      </c>
      <c r="H70" s="51" t="str">
        <f>VLOOKUP(Table1[[#This Row],[Most days, I have a manageable workload.]],Key!$A$10:$B$15,2,FALSE)</f>
        <v xml:space="preserve">Neutral </v>
      </c>
      <c r="I70" s="51" t="str">
        <f>VLOOKUP(Table1[[#This Row],[I have the training and skills I need to do my best at work.]],Key!$A$10:$B$15,2,FALSE)</f>
        <v>Agree</v>
      </c>
      <c r="J70" s="51" t="str">
        <f>VLOOKUP(Table1[[#This Row],[I understand how my daily work contributes to my school’s mission. ]],Key!$A$10:$B$15,2,FALSE)</f>
        <v>Agree</v>
      </c>
      <c r="K70" s="51" t="str">
        <f>VLOOKUP(Table1[[#This Row],[My school''s mission and values are reflected in the actions of school leaders.]],Key!$A$10:$B$15,2,FALSE)</f>
        <v>Strongly Agree</v>
      </c>
      <c r="L70" s="51" t="str">
        <f>VLOOKUP(Table1[[#This Row],[I am treated fairly by school leaders.]],Key!$A$10:$B$15,2,FALSE)</f>
        <v>Agree</v>
      </c>
      <c r="M70" s="51" t="str">
        <f>VLOOKUP(Table1[[#This Row],[I am treated fairly by my colleagues.]],Key!$A$10:$B$15,2,FALSE)</f>
        <v>Agree</v>
      </c>
      <c r="N70" s="51" t="str">
        <f>VLOOKUP(Table1[[#This Row],[I have ownership and control over my teaching practice and my classroom.]],Key!$A$10:$B$15,2,FALSE)</f>
        <v>Agree</v>
      </c>
      <c r="O70" s="51" t="str">
        <f>VLOOKUP(Table1[[#This Row],[My opinions are heard and valued by school leaders.]],Key!$A$10:$B$15,2,FALSE)</f>
        <v>Strongly Agree</v>
      </c>
      <c r="P70" s="51" t="str">
        <f>VLOOKUP(Table1[[#This Row],[In my current role, I get to do what I do best every day.]],Key!$A$10:$B$15,2,FALSE)</f>
        <v>Agree</v>
      </c>
      <c r="Q70" s="51" t="str">
        <f>VLOOKUP(Table1[[#This Row],[Faculty are recognized for excellent work by school leaders.]],Key!$A$10:$B$15,2,FALSE)</f>
        <v xml:space="preserve">Neutral </v>
      </c>
      <c r="R70" s="51" t="str">
        <f>VLOOKUP(Table1[[#This Row],[I feel valued for my work as a faculty member.]],Key!$A$10:$B$15,2,FALSE)</f>
        <v>Agree</v>
      </c>
      <c r="S70" s="51" t="str">
        <f>VLOOKUP(Table1[[#This Row],[In the past week, I’ve received recognition for doing my job well.]],Key!$A$10:$B$15,2,FALSE)</f>
        <v>Strongly Agree</v>
      </c>
      <c r="T70" s="51" t="str">
        <f>VLOOKUP(Table1[[#This Row],[In the past year, my school has provided opportunities for me to learn and grow as a faculty member. ]],Key!$A$10:$B$15,2,FALSE)</f>
        <v>Disagree</v>
      </c>
      <c r="U70" s="51" t="str">
        <f>VLOOKUP(Table1[[#This Row],[My division director (or other direct supervisor) supports my career aspirations and goals]],Key!$A$10:$B$15,2,FALSE)</f>
        <v xml:space="preserve">Neutral </v>
      </c>
      <c r="V70" s="51" t="str">
        <f>VLOOKUP(Table1[[#This Row],[I see a path for professional advancement at my school.]],Key!$A$10:$B$15,2,FALSE)</f>
        <v xml:space="preserve">Neutral </v>
      </c>
    </row>
    <row r="71" spans="1:22" x14ac:dyDescent="0.55000000000000004">
      <c r="A71" s="5">
        <v>69</v>
      </c>
      <c r="B71" s="51" t="str">
        <f>VLOOKUP(Table1[[#This Row],[Overall, I am satisfied with my experience at school.]],Key!$A$10:$B$15,2,FALSE)</f>
        <v>Strongly Agree</v>
      </c>
      <c r="C71" s="51" t="str">
        <f>VLOOKUP(Table1[[#This Row],[School leadership has communicated clear actions they will take in response to previous faculty survey results.]],Key!$A$10:$B$15,2,FALSE)</f>
        <v>Strongly Agree</v>
      </c>
      <c r="D71" s="51" t="str">
        <f>VLOOKUP(Table1[[#This Row],[I feel safe and welcome at school.]],Key!$A$10:$B$15,2,FALSE)</f>
        <v>Agree</v>
      </c>
      <c r="E71" s="51" t="str">
        <f>VLOOKUP(Table1[[#This Row],[The benefits provided by my school meet my needs. ]],Key!$A$10:$B$15,2,FALSE)</f>
        <v>Strongly Agree</v>
      </c>
      <c r="F71" s="51" t="str">
        <f>VLOOKUP(Table1[[#This Row],[Someone seems to care about me at school. ]],Key!$A$10:$B$15,2,FALSE)</f>
        <v>Agree</v>
      </c>
      <c r="G71" s="51" t="str">
        <f>VLOOKUP(Table1[[#This Row],[I have the materials and resources needed to do my job well. ]],Key!$A$10:$B$15,2,FALSE)</f>
        <v>Strongly Agree</v>
      </c>
      <c r="H71" s="51" t="str">
        <f>VLOOKUP(Table1[[#This Row],[Most days, I have a manageable workload.]],Key!$A$10:$B$15,2,FALSE)</f>
        <v>Disagree</v>
      </c>
      <c r="I71" s="51" t="str">
        <f>VLOOKUP(Table1[[#This Row],[I have the training and skills I need to do my best at work.]],Key!$A$10:$B$15,2,FALSE)</f>
        <v>Agree</v>
      </c>
      <c r="J71" s="51" t="str">
        <f>VLOOKUP(Table1[[#This Row],[I understand how my daily work contributes to my school’s mission. ]],Key!$A$10:$B$15,2,FALSE)</f>
        <v>Strongly Agree</v>
      </c>
      <c r="K71" s="51" t="str">
        <f>VLOOKUP(Table1[[#This Row],[My school''s mission and values are reflected in the actions of school leaders.]],Key!$A$10:$B$15,2,FALSE)</f>
        <v>Agree</v>
      </c>
      <c r="L71" s="51" t="str">
        <f>VLOOKUP(Table1[[#This Row],[I am treated fairly by school leaders.]],Key!$A$10:$B$15,2,FALSE)</f>
        <v>Agree</v>
      </c>
      <c r="M71" s="51" t="str">
        <f>VLOOKUP(Table1[[#This Row],[I am treated fairly by my colleagues.]],Key!$A$10:$B$15,2,FALSE)</f>
        <v>Agree</v>
      </c>
      <c r="N71" s="51" t="str">
        <f>VLOOKUP(Table1[[#This Row],[I have ownership and control over my teaching practice and my classroom.]],Key!$A$10:$B$15,2,FALSE)</f>
        <v>Strongly Agree</v>
      </c>
      <c r="O71" s="51" t="str">
        <f>VLOOKUP(Table1[[#This Row],[My opinions are heard and valued by school leaders.]],Key!$A$10:$B$15,2,FALSE)</f>
        <v>Strongly Agree</v>
      </c>
      <c r="P71" s="51" t="str">
        <f>VLOOKUP(Table1[[#This Row],[In my current role, I get to do what I do best every day.]],Key!$A$10:$B$15,2,FALSE)</f>
        <v>Strongly Agree</v>
      </c>
      <c r="Q71" s="51" t="str">
        <f>VLOOKUP(Table1[[#This Row],[Faculty are recognized for excellent work by school leaders.]],Key!$A$10:$B$15,2,FALSE)</f>
        <v>Agree</v>
      </c>
      <c r="R71" s="51" t="str">
        <f>VLOOKUP(Table1[[#This Row],[I feel valued for my work as a faculty member.]],Key!$A$10:$B$15,2,FALSE)</f>
        <v>Strongly Agree</v>
      </c>
      <c r="S71" s="51" t="str">
        <f>VLOOKUP(Table1[[#This Row],[In the past week, I’ve received recognition for doing my job well.]],Key!$A$10:$B$15,2,FALSE)</f>
        <v>Strongly Agree</v>
      </c>
      <c r="T71" s="51" t="str">
        <f>VLOOKUP(Table1[[#This Row],[In the past year, my school has provided opportunities for me to learn and grow as a faculty member. ]],Key!$A$10:$B$15,2,FALSE)</f>
        <v>Strongly Agree</v>
      </c>
      <c r="U71" s="51" t="str">
        <f>VLOOKUP(Table1[[#This Row],[My division director (or other direct supervisor) supports my career aspirations and goals]],Key!$A$10:$B$15,2,FALSE)</f>
        <v>Disagree</v>
      </c>
      <c r="V71" s="51" t="str">
        <f>VLOOKUP(Table1[[#This Row],[I see a path for professional advancement at my school.]],Key!$A$10:$B$15,2,FALSE)</f>
        <v>Disagree</v>
      </c>
    </row>
    <row r="72" spans="1:22" x14ac:dyDescent="0.55000000000000004">
      <c r="A72" s="5">
        <v>70</v>
      </c>
      <c r="B72" s="51" t="str">
        <f>VLOOKUP(Table1[[#This Row],[Overall, I am satisfied with my experience at school.]],Key!$A$10:$B$15,2,FALSE)</f>
        <v>Agree</v>
      </c>
      <c r="C72" s="51" t="str">
        <f>VLOOKUP(Table1[[#This Row],[School leadership has communicated clear actions they will take in response to previous faculty survey results.]],Key!$A$10:$B$15,2,FALSE)</f>
        <v xml:space="preserve">Neutral </v>
      </c>
      <c r="D72" s="51" t="str">
        <f>VLOOKUP(Table1[[#This Row],[I feel safe and welcome at school.]],Key!$A$10:$B$15,2,FALSE)</f>
        <v xml:space="preserve">Neutral </v>
      </c>
      <c r="E72" s="51" t="str">
        <f>VLOOKUP(Table1[[#This Row],[The benefits provided by my school meet my needs. ]],Key!$A$10:$B$15,2,FALSE)</f>
        <v>Agree</v>
      </c>
      <c r="F72" s="51" t="str">
        <f>VLOOKUP(Table1[[#This Row],[Someone seems to care about me at school. ]],Key!$A$10:$B$15,2,FALSE)</f>
        <v xml:space="preserve">Neutral </v>
      </c>
      <c r="G72" s="51" t="str">
        <f>VLOOKUP(Table1[[#This Row],[I have the materials and resources needed to do my job well. ]],Key!$A$10:$B$15,2,FALSE)</f>
        <v xml:space="preserve">Neutral </v>
      </c>
      <c r="H72" s="51" t="str">
        <f>VLOOKUP(Table1[[#This Row],[Most days, I have a manageable workload.]],Key!$A$10:$B$15,2,FALSE)</f>
        <v>Strongly Disagree</v>
      </c>
      <c r="I72" s="51" t="str">
        <f>VLOOKUP(Table1[[#This Row],[I have the training and skills I need to do my best at work.]],Key!$A$10:$B$15,2,FALSE)</f>
        <v>Disagree</v>
      </c>
      <c r="J72" s="51" t="str">
        <f>VLOOKUP(Table1[[#This Row],[I understand how my daily work contributes to my school’s mission. ]],Key!$A$10:$B$15,2,FALSE)</f>
        <v>Strongly Disagree</v>
      </c>
      <c r="K72" s="51" t="str">
        <f>VLOOKUP(Table1[[#This Row],[My school''s mission and values are reflected in the actions of school leaders.]],Key!$A$10:$B$15,2,FALSE)</f>
        <v xml:space="preserve">Neutral </v>
      </c>
      <c r="L72" s="51" t="str">
        <f>VLOOKUP(Table1[[#This Row],[I am treated fairly by school leaders.]],Key!$A$10:$B$15,2,FALSE)</f>
        <v>Agree</v>
      </c>
      <c r="M72" s="51" t="str">
        <f>VLOOKUP(Table1[[#This Row],[I am treated fairly by my colleagues.]],Key!$A$10:$B$15,2,FALSE)</f>
        <v>Agree</v>
      </c>
      <c r="N72" s="51" t="str">
        <f>VLOOKUP(Table1[[#This Row],[I have ownership and control over my teaching practice and my classroom.]],Key!$A$10:$B$15,2,FALSE)</f>
        <v>Agree</v>
      </c>
      <c r="O72" s="51" t="str">
        <f>VLOOKUP(Table1[[#This Row],[My opinions are heard and valued by school leaders.]],Key!$A$10:$B$15,2,FALSE)</f>
        <v>Agree</v>
      </c>
      <c r="P72" s="51" t="str">
        <f>VLOOKUP(Table1[[#This Row],[In my current role, I get to do what I do best every day.]],Key!$A$10:$B$15,2,FALSE)</f>
        <v>Agree</v>
      </c>
      <c r="Q72" s="51" t="str">
        <f>VLOOKUP(Table1[[#This Row],[Faculty are recognized for excellent work by school leaders.]],Key!$A$10:$B$15,2,FALSE)</f>
        <v>Strongly Agree</v>
      </c>
      <c r="R72" s="51" t="str">
        <f>VLOOKUP(Table1[[#This Row],[I feel valued for my work as a faculty member.]],Key!$A$10:$B$15,2,FALSE)</f>
        <v>Agree</v>
      </c>
      <c r="S72" s="51" t="str">
        <f>VLOOKUP(Table1[[#This Row],[In the past week, I’ve received recognition for doing my job well.]],Key!$A$10:$B$15,2,FALSE)</f>
        <v>Disagree</v>
      </c>
      <c r="T72" s="51" t="str">
        <f>VLOOKUP(Table1[[#This Row],[In the past year, my school has provided opportunities for me to learn and grow as a faculty member. ]],Key!$A$10:$B$15,2,FALSE)</f>
        <v>Agree</v>
      </c>
      <c r="U72" s="51" t="str">
        <f>VLOOKUP(Table1[[#This Row],[My division director (or other direct supervisor) supports my career aspirations and goals]],Key!$A$10:$B$15,2,FALSE)</f>
        <v>Agree</v>
      </c>
      <c r="V72" s="51" t="str">
        <f>VLOOKUP(Table1[[#This Row],[I see a path for professional advancement at my school.]],Key!$A$10:$B$15,2,FALSE)</f>
        <v xml:space="preserve">Neutral </v>
      </c>
    </row>
    <row r="73" spans="1:22" x14ac:dyDescent="0.55000000000000004">
      <c r="A73" s="5">
        <v>71</v>
      </c>
      <c r="B73" s="51" t="str">
        <f>VLOOKUP(Table1[[#This Row],[Overall, I am satisfied with my experience at school.]],Key!$A$10:$B$15,2,FALSE)</f>
        <v>Agree</v>
      </c>
      <c r="C73" s="51" t="str">
        <f>VLOOKUP(Table1[[#This Row],[School leadership has communicated clear actions they will take in response to previous faculty survey results.]],Key!$A$10:$B$15,2,FALSE)</f>
        <v>Strongly Agree</v>
      </c>
      <c r="D73" s="51" t="str">
        <f>VLOOKUP(Table1[[#This Row],[I feel safe and welcome at school.]],Key!$A$10:$B$15,2,FALSE)</f>
        <v>Agree</v>
      </c>
      <c r="E73" s="51" t="str">
        <f>VLOOKUP(Table1[[#This Row],[The benefits provided by my school meet my needs. ]],Key!$A$10:$B$15,2,FALSE)</f>
        <v>Strongly Agree</v>
      </c>
      <c r="F73" s="51" t="str">
        <f>VLOOKUP(Table1[[#This Row],[Someone seems to care about me at school. ]],Key!$A$10:$B$15,2,FALSE)</f>
        <v>Disagree</v>
      </c>
      <c r="G73" s="51" t="str">
        <f>VLOOKUP(Table1[[#This Row],[I have the materials and resources needed to do my job well. ]],Key!$A$10:$B$15,2,FALSE)</f>
        <v>Strongly Agree</v>
      </c>
      <c r="H73" s="51" t="str">
        <f>VLOOKUP(Table1[[#This Row],[Most days, I have a manageable workload.]],Key!$A$10:$B$15,2,FALSE)</f>
        <v>Strongly Agree</v>
      </c>
      <c r="I73" s="51" t="str">
        <f>VLOOKUP(Table1[[#This Row],[I have the training and skills I need to do my best at work.]],Key!$A$10:$B$15,2,FALSE)</f>
        <v>Strongly Agree</v>
      </c>
      <c r="J73" s="51" t="str">
        <f>VLOOKUP(Table1[[#This Row],[I understand how my daily work contributes to my school’s mission. ]],Key!$A$10:$B$15,2,FALSE)</f>
        <v>Strongly Agree</v>
      </c>
      <c r="K73" s="51" t="str">
        <f>VLOOKUP(Table1[[#This Row],[My school''s mission and values are reflected in the actions of school leaders.]],Key!$A$10:$B$15,2,FALSE)</f>
        <v>Strongly Agree</v>
      </c>
      <c r="L73" s="51" t="str">
        <f>VLOOKUP(Table1[[#This Row],[I am treated fairly by school leaders.]],Key!$A$10:$B$15,2,FALSE)</f>
        <v>Strongly Agree</v>
      </c>
      <c r="M73" s="51" t="str">
        <f>VLOOKUP(Table1[[#This Row],[I am treated fairly by my colleagues.]],Key!$A$10:$B$15,2,FALSE)</f>
        <v>Strongly Agree</v>
      </c>
      <c r="N73" s="51" t="str">
        <f>VLOOKUP(Table1[[#This Row],[I have ownership and control over my teaching practice and my classroom.]],Key!$A$10:$B$15,2,FALSE)</f>
        <v>Strongly Agree</v>
      </c>
      <c r="O73" s="51" t="str">
        <f>VLOOKUP(Table1[[#This Row],[My opinions are heard and valued by school leaders.]],Key!$A$10:$B$15,2,FALSE)</f>
        <v>Strongly Agree</v>
      </c>
      <c r="P73" s="51" t="str">
        <f>VLOOKUP(Table1[[#This Row],[In my current role, I get to do what I do best every day.]],Key!$A$10:$B$15,2,FALSE)</f>
        <v>Strongly Agree</v>
      </c>
      <c r="Q73" s="51" t="str">
        <f>VLOOKUP(Table1[[#This Row],[Faculty are recognized for excellent work by school leaders.]],Key!$A$10:$B$15,2,FALSE)</f>
        <v xml:space="preserve">Neutral </v>
      </c>
      <c r="R73" s="51" t="str">
        <f>VLOOKUP(Table1[[#This Row],[I feel valued for my work as a faculty member.]],Key!$A$10:$B$15,2,FALSE)</f>
        <v>Strongly Agree</v>
      </c>
      <c r="S73" s="51" t="str">
        <f>VLOOKUP(Table1[[#This Row],[In the past week, I’ve received recognition for doing my job well.]],Key!$A$10:$B$15,2,FALSE)</f>
        <v>Strongly Agree</v>
      </c>
      <c r="T73" s="51" t="str">
        <f>VLOOKUP(Table1[[#This Row],[In the past year, my school has provided opportunities for me to learn and grow as a faculty member. ]],Key!$A$10:$B$15,2,FALSE)</f>
        <v>Strongly Agree</v>
      </c>
      <c r="U73" s="51" t="str">
        <f>VLOOKUP(Table1[[#This Row],[My division director (or other direct supervisor) supports my career aspirations and goals]],Key!$A$10:$B$15,2,FALSE)</f>
        <v>Disagree</v>
      </c>
      <c r="V73" s="51" t="str">
        <f>VLOOKUP(Table1[[#This Row],[I see a path for professional advancement at my school.]],Key!$A$10:$B$15,2,FALSE)</f>
        <v>Strongly Agree</v>
      </c>
    </row>
    <row r="74" spans="1:22" x14ac:dyDescent="0.55000000000000004">
      <c r="A74" s="5">
        <v>72</v>
      </c>
      <c r="B74" s="51" t="str">
        <f>VLOOKUP(Table1[[#This Row],[Overall, I am satisfied with my experience at school.]],Key!$A$10:$B$15,2,FALSE)</f>
        <v>Agree</v>
      </c>
      <c r="C74" s="51" t="str">
        <f>VLOOKUP(Table1[[#This Row],[School leadership has communicated clear actions they will take in response to previous faculty survey results.]],Key!$A$10:$B$15,2,FALSE)</f>
        <v>Agree</v>
      </c>
      <c r="D74" s="51" t="str">
        <f>VLOOKUP(Table1[[#This Row],[I feel safe and welcome at school.]],Key!$A$10:$B$15,2,FALSE)</f>
        <v>Agree</v>
      </c>
      <c r="E74" s="51" t="str">
        <f>VLOOKUP(Table1[[#This Row],[The benefits provided by my school meet my needs. ]],Key!$A$10:$B$15,2,FALSE)</f>
        <v>Agree</v>
      </c>
      <c r="F74" s="51" t="str">
        <f>VLOOKUP(Table1[[#This Row],[Someone seems to care about me at school. ]],Key!$A$10:$B$15,2,FALSE)</f>
        <v>Agree</v>
      </c>
      <c r="G74" s="51" t="str">
        <f>VLOOKUP(Table1[[#This Row],[I have the materials and resources needed to do my job well. ]],Key!$A$10:$B$15,2,FALSE)</f>
        <v xml:space="preserve">Neutral </v>
      </c>
      <c r="H74" s="51" t="str">
        <f>VLOOKUP(Table1[[#This Row],[Most days, I have a manageable workload.]],Key!$A$10:$B$15,2,FALSE)</f>
        <v>Agree</v>
      </c>
      <c r="I74" s="51" t="str">
        <f>VLOOKUP(Table1[[#This Row],[I have the training and skills I need to do my best at work.]],Key!$A$10:$B$15,2,FALSE)</f>
        <v>Strongly Disagree</v>
      </c>
      <c r="J74" s="51" t="str">
        <f>VLOOKUP(Table1[[#This Row],[I understand how my daily work contributes to my school’s mission. ]],Key!$A$10:$B$15,2,FALSE)</f>
        <v>Agree</v>
      </c>
      <c r="K74" s="51" t="str">
        <f>VLOOKUP(Table1[[#This Row],[My school''s mission and values are reflected in the actions of school leaders.]],Key!$A$10:$B$15,2,FALSE)</f>
        <v>Agree</v>
      </c>
      <c r="L74" s="51" t="str">
        <f>VLOOKUP(Table1[[#This Row],[I am treated fairly by school leaders.]],Key!$A$10:$B$15,2,FALSE)</f>
        <v xml:space="preserve">Neutral </v>
      </c>
      <c r="M74" s="51" t="str">
        <f>VLOOKUP(Table1[[#This Row],[I am treated fairly by my colleagues.]],Key!$A$10:$B$15,2,FALSE)</f>
        <v xml:space="preserve">Neutral </v>
      </c>
      <c r="N74" s="51" t="str">
        <f>VLOOKUP(Table1[[#This Row],[I have ownership and control over my teaching practice and my classroom.]],Key!$A$10:$B$15,2,FALSE)</f>
        <v xml:space="preserve">Neutral </v>
      </c>
      <c r="O74" s="51" t="str">
        <f>VLOOKUP(Table1[[#This Row],[My opinions are heard and valued by school leaders.]],Key!$A$10:$B$15,2,FALSE)</f>
        <v>Agree</v>
      </c>
      <c r="P74" s="51" t="str">
        <f>VLOOKUP(Table1[[#This Row],[In my current role, I get to do what I do best every day.]],Key!$A$10:$B$15,2,FALSE)</f>
        <v>Agree</v>
      </c>
      <c r="Q74" s="51" t="str">
        <f>VLOOKUP(Table1[[#This Row],[Faculty are recognized for excellent work by school leaders.]],Key!$A$10:$B$15,2,FALSE)</f>
        <v>Strongly Agree</v>
      </c>
      <c r="R74" s="51" t="str">
        <f>VLOOKUP(Table1[[#This Row],[I feel valued for my work as a faculty member.]],Key!$A$10:$B$15,2,FALSE)</f>
        <v>Not Applicable</v>
      </c>
      <c r="S74" s="51" t="str">
        <f>VLOOKUP(Table1[[#This Row],[In the past week, I’ve received recognition for doing my job well.]],Key!$A$10:$B$15,2,FALSE)</f>
        <v xml:space="preserve">Neutral </v>
      </c>
      <c r="T74" s="51" t="str">
        <f>VLOOKUP(Table1[[#This Row],[In the past year, my school has provided opportunities for me to learn and grow as a faculty member. ]],Key!$A$10:$B$15,2,FALSE)</f>
        <v>Agree</v>
      </c>
      <c r="U74" s="51" t="str">
        <f>VLOOKUP(Table1[[#This Row],[My division director (or other direct supervisor) supports my career aspirations and goals]],Key!$A$10:$B$15,2,FALSE)</f>
        <v>Disagree</v>
      </c>
      <c r="V74" s="51" t="str">
        <f>VLOOKUP(Table1[[#This Row],[I see a path for professional advancement at my school.]],Key!$A$10:$B$15,2,FALSE)</f>
        <v>Disagree</v>
      </c>
    </row>
    <row r="75" spans="1:22" x14ac:dyDescent="0.55000000000000004">
      <c r="A75" s="5">
        <v>73</v>
      </c>
      <c r="B75" s="51" t="str">
        <f>VLOOKUP(Table1[[#This Row],[Overall, I am satisfied with my experience at school.]],Key!$A$10:$B$15,2,FALSE)</f>
        <v xml:space="preserve">Neutral </v>
      </c>
      <c r="C75" s="51" t="str">
        <f>VLOOKUP(Table1[[#This Row],[School leadership has communicated clear actions they will take in response to previous faculty survey results.]],Key!$A$10:$B$15,2,FALSE)</f>
        <v>Strongly Agree</v>
      </c>
      <c r="D75" s="51" t="str">
        <f>VLOOKUP(Table1[[#This Row],[I feel safe and welcome at school.]],Key!$A$10:$B$15,2,FALSE)</f>
        <v xml:space="preserve">Neutral </v>
      </c>
      <c r="E75" s="51" t="str">
        <f>VLOOKUP(Table1[[#This Row],[The benefits provided by my school meet my needs. ]],Key!$A$10:$B$15,2,FALSE)</f>
        <v>Strongly Disagree</v>
      </c>
      <c r="F75" s="51" t="str">
        <f>VLOOKUP(Table1[[#This Row],[Someone seems to care about me at school. ]],Key!$A$10:$B$15,2,FALSE)</f>
        <v xml:space="preserve">Neutral </v>
      </c>
      <c r="G75" s="51" t="str">
        <f>VLOOKUP(Table1[[#This Row],[I have the materials and resources needed to do my job well. ]],Key!$A$10:$B$15,2,FALSE)</f>
        <v>Strongly Agree</v>
      </c>
      <c r="H75" s="51" t="str">
        <f>VLOOKUP(Table1[[#This Row],[Most days, I have a manageable workload.]],Key!$A$10:$B$15,2,FALSE)</f>
        <v>Agree</v>
      </c>
      <c r="I75" s="51" t="str">
        <f>VLOOKUP(Table1[[#This Row],[I have the training and skills I need to do my best at work.]],Key!$A$10:$B$15,2,FALSE)</f>
        <v xml:space="preserve">Neutral </v>
      </c>
      <c r="J75" s="51" t="str">
        <f>VLOOKUP(Table1[[#This Row],[I understand how my daily work contributes to my school’s mission. ]],Key!$A$10:$B$15,2,FALSE)</f>
        <v>Agree</v>
      </c>
      <c r="K75" s="51" t="str">
        <f>VLOOKUP(Table1[[#This Row],[My school''s mission and values are reflected in the actions of school leaders.]],Key!$A$10:$B$15,2,FALSE)</f>
        <v>Agree</v>
      </c>
      <c r="L75" s="51" t="str">
        <f>VLOOKUP(Table1[[#This Row],[I am treated fairly by school leaders.]],Key!$A$10:$B$15,2,FALSE)</f>
        <v>Agree</v>
      </c>
      <c r="M75" s="51" t="str">
        <f>VLOOKUP(Table1[[#This Row],[I am treated fairly by my colleagues.]],Key!$A$10:$B$15,2,FALSE)</f>
        <v>Agree</v>
      </c>
      <c r="N75" s="51" t="str">
        <f>VLOOKUP(Table1[[#This Row],[I have ownership and control over my teaching practice and my classroom.]],Key!$A$10:$B$15,2,FALSE)</f>
        <v>Strongly Disagree</v>
      </c>
      <c r="O75" s="51" t="str">
        <f>VLOOKUP(Table1[[#This Row],[My opinions are heard and valued by school leaders.]],Key!$A$10:$B$15,2,FALSE)</f>
        <v>Agree</v>
      </c>
      <c r="P75" s="51" t="str">
        <f>VLOOKUP(Table1[[#This Row],[In my current role, I get to do what I do best every day.]],Key!$A$10:$B$15,2,FALSE)</f>
        <v>Agree</v>
      </c>
      <c r="Q75" s="51" t="str">
        <f>VLOOKUP(Table1[[#This Row],[Faculty are recognized for excellent work by school leaders.]],Key!$A$10:$B$15,2,FALSE)</f>
        <v>Strongly Agree</v>
      </c>
      <c r="R75" s="51" t="str">
        <f>VLOOKUP(Table1[[#This Row],[I feel valued for my work as a faculty member.]],Key!$A$10:$B$15,2,FALSE)</f>
        <v>Strongly Disagree</v>
      </c>
      <c r="S75" s="51" t="str">
        <f>VLOOKUP(Table1[[#This Row],[In the past week, I’ve received recognition for doing my job well.]],Key!$A$10:$B$15,2,FALSE)</f>
        <v>Agree</v>
      </c>
      <c r="T75" s="51" t="str">
        <f>VLOOKUP(Table1[[#This Row],[In the past year, my school has provided opportunities for me to learn and grow as a faculty member. ]],Key!$A$10:$B$15,2,FALSE)</f>
        <v>Agree</v>
      </c>
      <c r="U75" s="51" t="str">
        <f>VLOOKUP(Table1[[#This Row],[My division director (or other direct supervisor) supports my career aspirations and goals]],Key!$A$10:$B$15,2,FALSE)</f>
        <v>Disagree</v>
      </c>
      <c r="V75" s="51" t="str">
        <f>VLOOKUP(Table1[[#This Row],[I see a path for professional advancement at my school.]],Key!$A$10:$B$15,2,FALSE)</f>
        <v>Strongly Agree</v>
      </c>
    </row>
    <row r="76" spans="1:22" x14ac:dyDescent="0.55000000000000004">
      <c r="A76" s="5">
        <v>74</v>
      </c>
      <c r="B76" s="51" t="str">
        <f>VLOOKUP(Table1[[#This Row],[Overall, I am satisfied with my experience at school.]],Key!$A$10:$B$15,2,FALSE)</f>
        <v>Strongly Agree</v>
      </c>
      <c r="C76" s="51" t="str">
        <f>VLOOKUP(Table1[[#This Row],[School leadership has communicated clear actions they will take in response to previous faculty survey results.]],Key!$A$10:$B$15,2,FALSE)</f>
        <v>Strongly Agree</v>
      </c>
      <c r="D76" s="51" t="str">
        <f>VLOOKUP(Table1[[#This Row],[I feel safe and welcome at school.]],Key!$A$10:$B$15,2,FALSE)</f>
        <v>Strongly Agree</v>
      </c>
      <c r="E76" s="51" t="str">
        <f>VLOOKUP(Table1[[#This Row],[The benefits provided by my school meet my needs. ]],Key!$A$10:$B$15,2,FALSE)</f>
        <v xml:space="preserve">Neutral </v>
      </c>
      <c r="F76" s="51" t="str">
        <f>VLOOKUP(Table1[[#This Row],[Someone seems to care about me at school. ]],Key!$A$10:$B$15,2,FALSE)</f>
        <v>Agree</v>
      </c>
      <c r="G76" s="51" t="str">
        <f>VLOOKUP(Table1[[#This Row],[I have the materials and resources needed to do my job well. ]],Key!$A$10:$B$15,2,FALSE)</f>
        <v>Strongly Agree</v>
      </c>
      <c r="H76" s="51" t="str">
        <f>VLOOKUP(Table1[[#This Row],[Most days, I have a manageable workload.]],Key!$A$10:$B$15,2,FALSE)</f>
        <v>Strongly Agree</v>
      </c>
      <c r="I76" s="51" t="str">
        <f>VLOOKUP(Table1[[#This Row],[I have the training and skills I need to do my best at work.]],Key!$A$10:$B$15,2,FALSE)</f>
        <v>Strongly Agree</v>
      </c>
      <c r="J76" s="51" t="str">
        <f>VLOOKUP(Table1[[#This Row],[I understand how my daily work contributes to my school’s mission. ]],Key!$A$10:$B$15,2,FALSE)</f>
        <v>Strongly Agree</v>
      </c>
      <c r="K76" s="51" t="str">
        <f>VLOOKUP(Table1[[#This Row],[My school''s mission and values are reflected in the actions of school leaders.]],Key!$A$10:$B$15,2,FALSE)</f>
        <v>Strongly Agree</v>
      </c>
      <c r="L76" s="51" t="str">
        <f>VLOOKUP(Table1[[#This Row],[I am treated fairly by school leaders.]],Key!$A$10:$B$15,2,FALSE)</f>
        <v>Strongly Agree</v>
      </c>
      <c r="M76" s="51" t="str">
        <f>VLOOKUP(Table1[[#This Row],[I am treated fairly by my colleagues.]],Key!$A$10:$B$15,2,FALSE)</f>
        <v>Strongly Agree</v>
      </c>
      <c r="N76" s="51" t="str">
        <f>VLOOKUP(Table1[[#This Row],[I have ownership and control over my teaching practice and my classroom.]],Key!$A$10:$B$15,2,FALSE)</f>
        <v>Strongly Agree</v>
      </c>
      <c r="O76" s="51" t="str">
        <f>VLOOKUP(Table1[[#This Row],[My opinions are heard and valued by school leaders.]],Key!$A$10:$B$15,2,FALSE)</f>
        <v>Strongly Agree</v>
      </c>
      <c r="P76" s="51" t="str">
        <f>VLOOKUP(Table1[[#This Row],[In my current role, I get to do what I do best every day.]],Key!$A$10:$B$15,2,FALSE)</f>
        <v>Strongly Agree</v>
      </c>
      <c r="Q76" s="51" t="str">
        <f>VLOOKUP(Table1[[#This Row],[Faculty are recognized for excellent work by school leaders.]],Key!$A$10:$B$15,2,FALSE)</f>
        <v>Strongly Agree</v>
      </c>
      <c r="R76" s="51" t="str">
        <f>VLOOKUP(Table1[[#This Row],[I feel valued for my work as a faculty member.]],Key!$A$10:$B$15,2,FALSE)</f>
        <v>Strongly Agree</v>
      </c>
      <c r="S76" s="51" t="str">
        <f>VLOOKUP(Table1[[#This Row],[In the past week, I’ve received recognition for doing my job well.]],Key!$A$10:$B$15,2,FALSE)</f>
        <v>Strongly Agree</v>
      </c>
      <c r="T76" s="51" t="str">
        <f>VLOOKUP(Table1[[#This Row],[In the past year, my school has provided opportunities for me to learn and grow as a faculty member. ]],Key!$A$10:$B$15,2,FALSE)</f>
        <v>Strongly Agree</v>
      </c>
      <c r="U76" s="51" t="str">
        <f>VLOOKUP(Table1[[#This Row],[My division director (or other direct supervisor) supports my career aspirations and goals]],Key!$A$10:$B$15,2,FALSE)</f>
        <v xml:space="preserve">Neutral </v>
      </c>
      <c r="V76" s="51" t="str">
        <f>VLOOKUP(Table1[[#This Row],[I see a path for professional advancement at my school.]],Key!$A$10:$B$15,2,FALSE)</f>
        <v xml:space="preserve">Neutral </v>
      </c>
    </row>
    <row r="77" spans="1:22" x14ac:dyDescent="0.55000000000000004">
      <c r="A77" s="5">
        <v>75</v>
      </c>
      <c r="B77" s="51" t="str">
        <f>VLOOKUP(Table1[[#This Row],[Overall, I am satisfied with my experience at school.]],Key!$A$10:$B$15,2,FALSE)</f>
        <v>Disagree</v>
      </c>
      <c r="C77" s="51" t="str">
        <f>VLOOKUP(Table1[[#This Row],[School leadership has communicated clear actions they will take in response to previous faculty survey results.]],Key!$A$10:$B$15,2,FALSE)</f>
        <v>Agree</v>
      </c>
      <c r="D77" s="51" t="str">
        <f>VLOOKUP(Table1[[#This Row],[I feel safe and welcome at school.]],Key!$A$10:$B$15,2,FALSE)</f>
        <v>Disagree</v>
      </c>
      <c r="E77" s="51" t="str">
        <f>VLOOKUP(Table1[[#This Row],[The benefits provided by my school meet my needs. ]],Key!$A$10:$B$15,2,FALSE)</f>
        <v>Agree</v>
      </c>
      <c r="F77" s="51" t="str">
        <f>VLOOKUP(Table1[[#This Row],[Someone seems to care about me at school. ]],Key!$A$10:$B$15,2,FALSE)</f>
        <v xml:space="preserve">Neutral </v>
      </c>
      <c r="G77" s="51" t="str">
        <f>VLOOKUP(Table1[[#This Row],[I have the materials and resources needed to do my job well. ]],Key!$A$10:$B$15,2,FALSE)</f>
        <v>Strongly Agree</v>
      </c>
      <c r="H77" s="51" t="str">
        <f>VLOOKUP(Table1[[#This Row],[Most days, I have a manageable workload.]],Key!$A$10:$B$15,2,FALSE)</f>
        <v>Disagree</v>
      </c>
      <c r="I77" s="51" t="str">
        <f>VLOOKUP(Table1[[#This Row],[I have the training and skills I need to do my best at work.]],Key!$A$10:$B$15,2,FALSE)</f>
        <v>Strongly Disagree</v>
      </c>
      <c r="J77" s="51" t="str">
        <f>VLOOKUP(Table1[[#This Row],[I understand how my daily work contributes to my school’s mission. ]],Key!$A$10:$B$15,2,FALSE)</f>
        <v>Agree</v>
      </c>
      <c r="K77" s="51" t="str">
        <f>VLOOKUP(Table1[[#This Row],[My school''s mission and values are reflected in the actions of school leaders.]],Key!$A$10:$B$15,2,FALSE)</f>
        <v>Strongly Agree</v>
      </c>
      <c r="L77" s="51" t="str">
        <f>VLOOKUP(Table1[[#This Row],[I am treated fairly by school leaders.]],Key!$A$10:$B$15,2,FALSE)</f>
        <v>Agree</v>
      </c>
      <c r="M77" s="51" t="str">
        <f>VLOOKUP(Table1[[#This Row],[I am treated fairly by my colleagues.]],Key!$A$10:$B$15,2,FALSE)</f>
        <v>Agree</v>
      </c>
      <c r="N77" s="51" t="str">
        <f>VLOOKUP(Table1[[#This Row],[I have ownership and control over my teaching practice and my classroom.]],Key!$A$10:$B$15,2,FALSE)</f>
        <v>Agree</v>
      </c>
      <c r="O77" s="51" t="str">
        <f>VLOOKUP(Table1[[#This Row],[My opinions are heard and valued by school leaders.]],Key!$A$10:$B$15,2,FALSE)</f>
        <v>Strongly Agree</v>
      </c>
      <c r="P77" s="51" t="str">
        <f>VLOOKUP(Table1[[#This Row],[In my current role, I get to do what I do best every day.]],Key!$A$10:$B$15,2,FALSE)</f>
        <v>Strongly Agree</v>
      </c>
      <c r="Q77" s="51" t="str">
        <f>VLOOKUP(Table1[[#This Row],[Faculty are recognized for excellent work by school leaders.]],Key!$A$10:$B$15,2,FALSE)</f>
        <v>Disagree</v>
      </c>
      <c r="R77" s="51" t="str">
        <f>VLOOKUP(Table1[[#This Row],[I feel valued for my work as a faculty member.]],Key!$A$10:$B$15,2,FALSE)</f>
        <v>Disagree</v>
      </c>
      <c r="S77" s="51" t="str">
        <f>VLOOKUP(Table1[[#This Row],[In the past week, I’ve received recognition for doing my job well.]],Key!$A$10:$B$15,2,FALSE)</f>
        <v>Agree</v>
      </c>
      <c r="T77" s="51" t="str">
        <f>VLOOKUP(Table1[[#This Row],[In the past year, my school has provided opportunities for me to learn and grow as a faculty member. ]],Key!$A$10:$B$15,2,FALSE)</f>
        <v>Disagree</v>
      </c>
      <c r="U77" s="51" t="str">
        <f>VLOOKUP(Table1[[#This Row],[My division director (or other direct supervisor) supports my career aspirations and goals]],Key!$A$10:$B$15,2,FALSE)</f>
        <v>Strongly Disagree</v>
      </c>
      <c r="V77" s="51" t="str">
        <f>VLOOKUP(Table1[[#This Row],[I see a path for professional advancement at my school.]],Key!$A$10:$B$15,2,FALSE)</f>
        <v>Agree</v>
      </c>
    </row>
    <row r="78" spans="1:22" x14ac:dyDescent="0.55000000000000004">
      <c r="A78" s="5">
        <v>76</v>
      </c>
      <c r="B78" s="51" t="str">
        <f>VLOOKUP(Table1[[#This Row],[Overall, I am satisfied with my experience at school.]],Key!$A$10:$B$15,2,FALSE)</f>
        <v>Strongly Agree</v>
      </c>
      <c r="C78" s="51" t="str">
        <f>VLOOKUP(Table1[[#This Row],[School leadership has communicated clear actions they will take in response to previous faculty survey results.]],Key!$A$10:$B$15,2,FALSE)</f>
        <v>Strongly Agree</v>
      </c>
      <c r="D78" s="51" t="str">
        <f>VLOOKUP(Table1[[#This Row],[I feel safe and welcome at school.]],Key!$A$10:$B$15,2,FALSE)</f>
        <v>Agree</v>
      </c>
      <c r="E78" s="51" t="str">
        <f>VLOOKUP(Table1[[#This Row],[The benefits provided by my school meet my needs. ]],Key!$A$10:$B$15,2,FALSE)</f>
        <v>Agree</v>
      </c>
      <c r="F78" s="51" t="str">
        <f>VLOOKUP(Table1[[#This Row],[Someone seems to care about me at school. ]],Key!$A$10:$B$15,2,FALSE)</f>
        <v>Agree</v>
      </c>
      <c r="G78" s="51" t="str">
        <f>VLOOKUP(Table1[[#This Row],[I have the materials and resources needed to do my job well. ]],Key!$A$10:$B$15,2,FALSE)</f>
        <v>Agree</v>
      </c>
      <c r="H78" s="51" t="str">
        <f>VLOOKUP(Table1[[#This Row],[Most days, I have a manageable workload.]],Key!$A$10:$B$15,2,FALSE)</f>
        <v>Strongly Agree</v>
      </c>
      <c r="I78" s="51" t="str">
        <f>VLOOKUP(Table1[[#This Row],[I have the training and skills I need to do my best at work.]],Key!$A$10:$B$15,2,FALSE)</f>
        <v>Agree</v>
      </c>
      <c r="J78" s="51" t="str">
        <f>VLOOKUP(Table1[[#This Row],[I understand how my daily work contributes to my school’s mission. ]],Key!$A$10:$B$15,2,FALSE)</f>
        <v>Agree</v>
      </c>
      <c r="K78" s="51" t="str">
        <f>VLOOKUP(Table1[[#This Row],[My school''s mission and values are reflected in the actions of school leaders.]],Key!$A$10:$B$15,2,FALSE)</f>
        <v>Agree</v>
      </c>
      <c r="L78" s="51" t="str">
        <f>VLOOKUP(Table1[[#This Row],[I am treated fairly by school leaders.]],Key!$A$10:$B$15,2,FALSE)</f>
        <v>Agree</v>
      </c>
      <c r="M78" s="51" t="str">
        <f>VLOOKUP(Table1[[#This Row],[I am treated fairly by my colleagues.]],Key!$A$10:$B$15,2,FALSE)</f>
        <v>Agree</v>
      </c>
      <c r="N78" s="51" t="str">
        <f>VLOOKUP(Table1[[#This Row],[I have ownership and control over my teaching practice and my classroom.]],Key!$A$10:$B$15,2,FALSE)</f>
        <v>Strongly Agree</v>
      </c>
      <c r="O78" s="51" t="str">
        <f>VLOOKUP(Table1[[#This Row],[My opinions are heard and valued by school leaders.]],Key!$A$10:$B$15,2,FALSE)</f>
        <v>Strongly Agree</v>
      </c>
      <c r="P78" s="51" t="str">
        <f>VLOOKUP(Table1[[#This Row],[In my current role, I get to do what I do best every day.]],Key!$A$10:$B$15,2,FALSE)</f>
        <v>Strongly Agree</v>
      </c>
      <c r="Q78" s="51" t="str">
        <f>VLOOKUP(Table1[[#This Row],[Faculty are recognized for excellent work by school leaders.]],Key!$A$10:$B$15,2,FALSE)</f>
        <v>Strongly Agree</v>
      </c>
      <c r="R78" s="51" t="str">
        <f>VLOOKUP(Table1[[#This Row],[I feel valued for my work as a faculty member.]],Key!$A$10:$B$15,2,FALSE)</f>
        <v>Agree</v>
      </c>
      <c r="S78" s="51" t="str">
        <f>VLOOKUP(Table1[[#This Row],[In the past week, I’ve received recognition for doing my job well.]],Key!$A$10:$B$15,2,FALSE)</f>
        <v>Agree</v>
      </c>
      <c r="T78" s="51" t="str">
        <f>VLOOKUP(Table1[[#This Row],[In the past year, my school has provided opportunities for me to learn and grow as a faculty member. ]],Key!$A$10:$B$15,2,FALSE)</f>
        <v>Agree</v>
      </c>
      <c r="U78" s="51" t="str">
        <f>VLOOKUP(Table1[[#This Row],[My division director (or other direct supervisor) supports my career aspirations and goals]],Key!$A$10:$B$15,2,FALSE)</f>
        <v>Agree</v>
      </c>
      <c r="V78" s="51" t="str">
        <f>VLOOKUP(Table1[[#This Row],[I see a path for professional advancement at my school.]],Key!$A$10:$B$15,2,FALSE)</f>
        <v>Agree</v>
      </c>
    </row>
    <row r="79" spans="1:22" x14ac:dyDescent="0.55000000000000004">
      <c r="A79" s="5">
        <v>77</v>
      </c>
      <c r="B79" s="51" t="str">
        <f>VLOOKUP(Table1[[#This Row],[Overall, I am satisfied with my experience at school.]],Key!$A$10:$B$15,2,FALSE)</f>
        <v>Strongly Agree</v>
      </c>
      <c r="C79" s="51" t="str">
        <f>VLOOKUP(Table1[[#This Row],[School leadership has communicated clear actions they will take in response to previous faculty survey results.]],Key!$A$10:$B$15,2,FALSE)</f>
        <v>Strongly Agree</v>
      </c>
      <c r="D79" s="51" t="str">
        <f>VLOOKUP(Table1[[#This Row],[I feel safe and welcome at school.]],Key!$A$10:$B$15,2,FALSE)</f>
        <v>Strongly Agree</v>
      </c>
      <c r="E79" s="51" t="str">
        <f>VLOOKUP(Table1[[#This Row],[The benefits provided by my school meet my needs. ]],Key!$A$10:$B$15,2,FALSE)</f>
        <v>Strongly Agree</v>
      </c>
      <c r="F79" s="51" t="str">
        <f>VLOOKUP(Table1[[#This Row],[Someone seems to care about me at school. ]],Key!$A$10:$B$15,2,FALSE)</f>
        <v>Strongly Agree</v>
      </c>
      <c r="G79" s="51" t="str">
        <f>VLOOKUP(Table1[[#This Row],[I have the materials and resources needed to do my job well. ]],Key!$A$10:$B$15,2,FALSE)</f>
        <v>Strongly Agree</v>
      </c>
      <c r="H79" s="51" t="str">
        <f>VLOOKUP(Table1[[#This Row],[Most days, I have a manageable workload.]],Key!$A$10:$B$15,2,FALSE)</f>
        <v>Strongly Agree</v>
      </c>
      <c r="I79" s="51" t="str">
        <f>VLOOKUP(Table1[[#This Row],[I have the training and skills I need to do my best at work.]],Key!$A$10:$B$15,2,FALSE)</f>
        <v>Strongly Agree</v>
      </c>
      <c r="J79" s="51" t="str">
        <f>VLOOKUP(Table1[[#This Row],[I understand how my daily work contributes to my school’s mission. ]],Key!$A$10:$B$15,2,FALSE)</f>
        <v>Strongly Agree</v>
      </c>
      <c r="K79" s="51" t="str">
        <f>VLOOKUP(Table1[[#This Row],[My school''s mission and values are reflected in the actions of school leaders.]],Key!$A$10:$B$15,2,FALSE)</f>
        <v>Strongly Agree</v>
      </c>
      <c r="L79" s="51" t="str">
        <f>VLOOKUP(Table1[[#This Row],[I am treated fairly by school leaders.]],Key!$A$10:$B$15,2,FALSE)</f>
        <v>Strongly Agree</v>
      </c>
      <c r="M79" s="51" t="str">
        <f>VLOOKUP(Table1[[#This Row],[I am treated fairly by my colleagues.]],Key!$A$10:$B$15,2,FALSE)</f>
        <v>Strongly Agree</v>
      </c>
      <c r="N79" s="51" t="str">
        <f>VLOOKUP(Table1[[#This Row],[I have ownership and control over my teaching practice and my classroom.]],Key!$A$10:$B$15,2,FALSE)</f>
        <v>Strongly Agree</v>
      </c>
      <c r="O79" s="51" t="str">
        <f>VLOOKUP(Table1[[#This Row],[My opinions are heard and valued by school leaders.]],Key!$A$10:$B$15,2,FALSE)</f>
        <v>Strongly Agree</v>
      </c>
      <c r="P79" s="51" t="str">
        <f>VLOOKUP(Table1[[#This Row],[In my current role, I get to do what I do best every day.]],Key!$A$10:$B$15,2,FALSE)</f>
        <v>Strongly Agree</v>
      </c>
      <c r="Q79" s="51" t="str">
        <f>VLOOKUP(Table1[[#This Row],[Faculty are recognized for excellent work by school leaders.]],Key!$A$10:$B$15,2,FALSE)</f>
        <v>Strongly Agree</v>
      </c>
      <c r="R79" s="51" t="str">
        <f>VLOOKUP(Table1[[#This Row],[I feel valued for my work as a faculty member.]],Key!$A$10:$B$15,2,FALSE)</f>
        <v>Strongly Agree</v>
      </c>
      <c r="S79" s="51" t="str">
        <f>VLOOKUP(Table1[[#This Row],[In the past week, I’ve received recognition for doing my job well.]],Key!$A$10:$B$15,2,FALSE)</f>
        <v>Strongly Agree</v>
      </c>
      <c r="T79" s="51" t="str">
        <f>VLOOKUP(Table1[[#This Row],[In the past year, my school has provided opportunities for me to learn and grow as a faculty member. ]],Key!$A$10:$B$15,2,FALSE)</f>
        <v>Strongly Agree</v>
      </c>
      <c r="U79" s="51" t="str">
        <f>VLOOKUP(Table1[[#This Row],[My division director (or other direct supervisor) supports my career aspirations and goals]],Key!$A$10:$B$15,2,FALSE)</f>
        <v>Strongly Agree</v>
      </c>
      <c r="V79" s="51" t="str">
        <f>VLOOKUP(Table1[[#This Row],[I see a path for professional advancement at my school.]],Key!$A$10:$B$15,2,FALSE)</f>
        <v>Strongly Agree</v>
      </c>
    </row>
    <row r="80" spans="1:22" x14ac:dyDescent="0.55000000000000004">
      <c r="A80" s="5">
        <v>78</v>
      </c>
      <c r="B80" s="51" t="str">
        <f>VLOOKUP(Table1[[#This Row],[Overall, I am satisfied with my experience at school.]],Key!$A$10:$B$15,2,FALSE)</f>
        <v>Agree</v>
      </c>
      <c r="C80" s="51" t="str">
        <f>VLOOKUP(Table1[[#This Row],[School leadership has communicated clear actions they will take in response to previous faculty survey results.]],Key!$A$10:$B$15,2,FALSE)</f>
        <v>Agree</v>
      </c>
      <c r="D80" s="51" t="str">
        <f>VLOOKUP(Table1[[#This Row],[I feel safe and welcome at school.]],Key!$A$10:$B$15,2,FALSE)</f>
        <v>Agree</v>
      </c>
      <c r="E80" s="51" t="str">
        <f>VLOOKUP(Table1[[#This Row],[The benefits provided by my school meet my needs. ]],Key!$A$10:$B$15,2,FALSE)</f>
        <v>Strongly Agree</v>
      </c>
      <c r="F80" s="51" t="str">
        <f>VLOOKUP(Table1[[#This Row],[Someone seems to care about me at school. ]],Key!$A$10:$B$15,2,FALSE)</f>
        <v>Agree</v>
      </c>
      <c r="G80" s="51" t="str">
        <f>VLOOKUP(Table1[[#This Row],[I have the materials and resources needed to do my job well. ]],Key!$A$10:$B$15,2,FALSE)</f>
        <v>Strongly Agree</v>
      </c>
      <c r="H80" s="51" t="str">
        <f>VLOOKUP(Table1[[#This Row],[Most days, I have a manageable workload.]],Key!$A$10:$B$15,2,FALSE)</f>
        <v xml:space="preserve">Neutral </v>
      </c>
      <c r="I80" s="51" t="str">
        <f>VLOOKUP(Table1[[#This Row],[I have the training and skills I need to do my best at work.]],Key!$A$10:$B$15,2,FALSE)</f>
        <v>Agree</v>
      </c>
      <c r="J80" s="51" t="str">
        <f>VLOOKUP(Table1[[#This Row],[I understand how my daily work contributes to my school’s mission. ]],Key!$A$10:$B$15,2,FALSE)</f>
        <v>Strongly Agree</v>
      </c>
      <c r="K80" s="51" t="str">
        <f>VLOOKUP(Table1[[#This Row],[My school''s mission and values are reflected in the actions of school leaders.]],Key!$A$10:$B$15,2,FALSE)</f>
        <v>Agree</v>
      </c>
      <c r="L80" s="51" t="str">
        <f>VLOOKUP(Table1[[#This Row],[I am treated fairly by school leaders.]],Key!$A$10:$B$15,2,FALSE)</f>
        <v>Agree</v>
      </c>
      <c r="M80" s="51" t="str">
        <f>VLOOKUP(Table1[[#This Row],[I am treated fairly by my colleagues.]],Key!$A$10:$B$15,2,FALSE)</f>
        <v>Strongly Agree</v>
      </c>
      <c r="N80" s="51" t="str">
        <f>VLOOKUP(Table1[[#This Row],[I have ownership and control over my teaching practice and my classroom.]],Key!$A$10:$B$15,2,FALSE)</f>
        <v>Strongly Agree</v>
      </c>
      <c r="O80" s="51" t="str">
        <f>VLOOKUP(Table1[[#This Row],[My opinions are heard and valued by school leaders.]],Key!$A$10:$B$15,2,FALSE)</f>
        <v>Strongly Agree</v>
      </c>
      <c r="P80" s="51" t="str">
        <f>VLOOKUP(Table1[[#This Row],[In my current role, I get to do what I do best every day.]],Key!$A$10:$B$15,2,FALSE)</f>
        <v>Agree</v>
      </c>
      <c r="Q80" s="51" t="str">
        <f>VLOOKUP(Table1[[#This Row],[Faculty are recognized for excellent work by school leaders.]],Key!$A$10:$B$15,2,FALSE)</f>
        <v xml:space="preserve">Neutral </v>
      </c>
      <c r="R80" s="51" t="str">
        <f>VLOOKUP(Table1[[#This Row],[I feel valued for my work as a faculty member.]],Key!$A$10:$B$15,2,FALSE)</f>
        <v xml:space="preserve">Neutral </v>
      </c>
      <c r="S80" s="51" t="str">
        <f>VLOOKUP(Table1[[#This Row],[In the past week, I’ve received recognition for doing my job well.]],Key!$A$10:$B$15,2,FALSE)</f>
        <v>Agree</v>
      </c>
      <c r="T80" s="51" t="str">
        <f>VLOOKUP(Table1[[#This Row],[In the past year, my school has provided opportunities for me to learn and grow as a faculty member. ]],Key!$A$10:$B$15,2,FALSE)</f>
        <v>Agree</v>
      </c>
      <c r="U80" s="51" t="str">
        <f>VLOOKUP(Table1[[#This Row],[My division director (or other direct supervisor) supports my career aspirations and goals]],Key!$A$10:$B$15,2,FALSE)</f>
        <v>Agree</v>
      </c>
      <c r="V80" s="51" t="str">
        <f>VLOOKUP(Table1[[#This Row],[I see a path for professional advancement at my school.]],Key!$A$10:$B$15,2,FALSE)</f>
        <v>Agree</v>
      </c>
    </row>
    <row r="81" spans="1:22" x14ac:dyDescent="0.55000000000000004">
      <c r="A81" s="5">
        <v>79</v>
      </c>
      <c r="B81" s="51" t="str">
        <f>VLOOKUP(Table1[[#This Row],[Overall, I am satisfied with my experience at school.]],Key!$A$10:$B$15,2,FALSE)</f>
        <v>Agree</v>
      </c>
      <c r="C81" s="51" t="str">
        <f>VLOOKUP(Table1[[#This Row],[School leadership has communicated clear actions they will take in response to previous faculty survey results.]],Key!$A$10:$B$15,2,FALSE)</f>
        <v>Disagree</v>
      </c>
      <c r="D81" s="51" t="str">
        <f>VLOOKUP(Table1[[#This Row],[I feel safe and welcome at school.]],Key!$A$10:$B$15,2,FALSE)</f>
        <v>Agree</v>
      </c>
      <c r="E81" s="51" t="str">
        <f>VLOOKUP(Table1[[#This Row],[The benefits provided by my school meet my needs. ]],Key!$A$10:$B$15,2,FALSE)</f>
        <v xml:space="preserve">Neutral </v>
      </c>
      <c r="F81" s="51" t="str">
        <f>VLOOKUP(Table1[[#This Row],[Someone seems to care about me at school. ]],Key!$A$10:$B$15,2,FALSE)</f>
        <v>Agree</v>
      </c>
      <c r="G81" s="51" t="str">
        <f>VLOOKUP(Table1[[#This Row],[I have the materials and resources needed to do my job well. ]],Key!$A$10:$B$15,2,FALSE)</f>
        <v xml:space="preserve">Neutral </v>
      </c>
      <c r="H81" s="51" t="str">
        <f>VLOOKUP(Table1[[#This Row],[Most days, I have a manageable workload.]],Key!$A$10:$B$15,2,FALSE)</f>
        <v xml:space="preserve">Neutral </v>
      </c>
      <c r="I81" s="51" t="str">
        <f>VLOOKUP(Table1[[#This Row],[I have the training and skills I need to do my best at work.]],Key!$A$10:$B$15,2,FALSE)</f>
        <v>Disagree</v>
      </c>
      <c r="J81" s="51" t="str">
        <f>VLOOKUP(Table1[[#This Row],[I understand how my daily work contributes to my school’s mission. ]],Key!$A$10:$B$15,2,FALSE)</f>
        <v>Agree</v>
      </c>
      <c r="K81" s="51" t="str">
        <f>VLOOKUP(Table1[[#This Row],[My school''s mission and values are reflected in the actions of school leaders.]],Key!$A$10:$B$15,2,FALSE)</f>
        <v>Agree</v>
      </c>
      <c r="L81" s="51" t="str">
        <f>VLOOKUP(Table1[[#This Row],[I am treated fairly by school leaders.]],Key!$A$10:$B$15,2,FALSE)</f>
        <v>Agree</v>
      </c>
      <c r="M81" s="51" t="str">
        <f>VLOOKUP(Table1[[#This Row],[I am treated fairly by my colleagues.]],Key!$A$10:$B$15,2,FALSE)</f>
        <v>Disagree</v>
      </c>
      <c r="N81" s="51" t="str">
        <f>VLOOKUP(Table1[[#This Row],[I have ownership and control over my teaching practice and my classroom.]],Key!$A$10:$B$15,2,FALSE)</f>
        <v>Agree</v>
      </c>
      <c r="O81" s="51" t="str">
        <f>VLOOKUP(Table1[[#This Row],[My opinions are heard and valued by school leaders.]],Key!$A$10:$B$15,2,FALSE)</f>
        <v>Disagree</v>
      </c>
      <c r="P81" s="51" t="str">
        <f>VLOOKUP(Table1[[#This Row],[In my current role, I get to do what I do best every day.]],Key!$A$10:$B$15,2,FALSE)</f>
        <v>Disagree</v>
      </c>
      <c r="Q81" s="51" t="str">
        <f>VLOOKUP(Table1[[#This Row],[Faculty are recognized for excellent work by school leaders.]],Key!$A$10:$B$15,2,FALSE)</f>
        <v>Agree</v>
      </c>
      <c r="R81" s="51" t="str">
        <f>VLOOKUP(Table1[[#This Row],[I feel valued for my work as a faculty member.]],Key!$A$10:$B$15,2,FALSE)</f>
        <v>Agree</v>
      </c>
      <c r="S81" s="51" t="str">
        <f>VLOOKUP(Table1[[#This Row],[In the past week, I’ve received recognition for doing my job well.]],Key!$A$10:$B$15,2,FALSE)</f>
        <v>Disagree</v>
      </c>
      <c r="T81" s="51" t="str">
        <f>VLOOKUP(Table1[[#This Row],[In the past year, my school has provided opportunities for me to learn and grow as a faculty member. ]],Key!$A$10:$B$15,2,FALSE)</f>
        <v>Disagree</v>
      </c>
      <c r="U81" s="51" t="str">
        <f>VLOOKUP(Table1[[#This Row],[My division director (or other direct supervisor) supports my career aspirations and goals]],Key!$A$10:$B$15,2,FALSE)</f>
        <v>Agree</v>
      </c>
      <c r="V81" s="51" t="str">
        <f>VLOOKUP(Table1[[#This Row],[I see a path for professional advancement at my school.]],Key!$A$10:$B$15,2,FALSE)</f>
        <v>Disagree</v>
      </c>
    </row>
    <row r="82" spans="1:22" x14ac:dyDescent="0.55000000000000004">
      <c r="A82" s="5">
        <v>80</v>
      </c>
      <c r="B82" s="51" t="str">
        <f>VLOOKUP(Table1[[#This Row],[Overall, I am satisfied with my experience at school.]],Key!$A$10:$B$15,2,FALSE)</f>
        <v>Strongly Agree</v>
      </c>
      <c r="C82" s="51" t="str">
        <f>VLOOKUP(Table1[[#This Row],[School leadership has communicated clear actions they will take in response to previous faculty survey results.]],Key!$A$10:$B$15,2,FALSE)</f>
        <v>Strongly Agree</v>
      </c>
      <c r="D82" s="51" t="str">
        <f>VLOOKUP(Table1[[#This Row],[I feel safe and welcome at school.]],Key!$A$10:$B$15,2,FALSE)</f>
        <v>Agree</v>
      </c>
      <c r="E82" s="51" t="str">
        <f>VLOOKUP(Table1[[#This Row],[The benefits provided by my school meet my needs. ]],Key!$A$10:$B$15,2,FALSE)</f>
        <v>Strongly Agree</v>
      </c>
      <c r="F82" s="51" t="str">
        <f>VLOOKUP(Table1[[#This Row],[Someone seems to care about me at school. ]],Key!$A$10:$B$15,2,FALSE)</f>
        <v>Agree</v>
      </c>
      <c r="G82" s="51" t="str">
        <f>VLOOKUP(Table1[[#This Row],[I have the materials and resources needed to do my job well. ]],Key!$A$10:$B$15,2,FALSE)</f>
        <v>Strongly Agree</v>
      </c>
      <c r="H82" s="51" t="str">
        <f>VLOOKUP(Table1[[#This Row],[Most days, I have a manageable workload.]],Key!$A$10:$B$15,2,FALSE)</f>
        <v>Strongly Agree</v>
      </c>
      <c r="I82" s="51" t="str">
        <f>VLOOKUP(Table1[[#This Row],[I have the training and skills I need to do my best at work.]],Key!$A$10:$B$15,2,FALSE)</f>
        <v>Agree</v>
      </c>
      <c r="J82" s="51" t="str">
        <f>VLOOKUP(Table1[[#This Row],[I understand how my daily work contributes to my school’s mission. ]],Key!$A$10:$B$15,2,FALSE)</f>
        <v>Strongly Agree</v>
      </c>
      <c r="K82" s="51" t="str">
        <f>VLOOKUP(Table1[[#This Row],[My school''s mission and values are reflected in the actions of school leaders.]],Key!$A$10:$B$15,2,FALSE)</f>
        <v>Strongly Agree</v>
      </c>
      <c r="L82" s="51" t="str">
        <f>VLOOKUP(Table1[[#This Row],[I am treated fairly by school leaders.]],Key!$A$10:$B$15,2,FALSE)</f>
        <v>Agree</v>
      </c>
      <c r="M82" s="51" t="str">
        <f>VLOOKUP(Table1[[#This Row],[I am treated fairly by my colleagues.]],Key!$A$10:$B$15,2,FALSE)</f>
        <v>Agree</v>
      </c>
      <c r="N82" s="51" t="str">
        <f>VLOOKUP(Table1[[#This Row],[I have ownership and control over my teaching practice and my classroom.]],Key!$A$10:$B$15,2,FALSE)</f>
        <v>Agree</v>
      </c>
      <c r="O82" s="51" t="str">
        <f>VLOOKUP(Table1[[#This Row],[My opinions are heard and valued by school leaders.]],Key!$A$10:$B$15,2,FALSE)</f>
        <v>Strongly Agree</v>
      </c>
      <c r="P82" s="51" t="str">
        <f>VLOOKUP(Table1[[#This Row],[In my current role, I get to do what I do best every day.]],Key!$A$10:$B$15,2,FALSE)</f>
        <v>Strongly Agree</v>
      </c>
      <c r="Q82" s="51" t="str">
        <f>VLOOKUP(Table1[[#This Row],[Faculty are recognized for excellent work by school leaders.]],Key!$A$10:$B$15,2,FALSE)</f>
        <v>Strongly Agree</v>
      </c>
      <c r="R82" s="51" t="str">
        <f>VLOOKUP(Table1[[#This Row],[I feel valued for my work as a faculty member.]],Key!$A$10:$B$15,2,FALSE)</f>
        <v>Agree</v>
      </c>
      <c r="S82" s="51" t="str">
        <f>VLOOKUP(Table1[[#This Row],[In the past week, I’ve received recognition for doing my job well.]],Key!$A$10:$B$15,2,FALSE)</f>
        <v>Agree</v>
      </c>
      <c r="T82" s="51" t="str">
        <f>VLOOKUP(Table1[[#This Row],[In the past year, my school has provided opportunities for me to learn and grow as a faculty member. ]],Key!$A$10:$B$15,2,FALSE)</f>
        <v>Strongly Agree</v>
      </c>
      <c r="U82" s="51" t="str">
        <f>VLOOKUP(Table1[[#This Row],[My division director (or other direct supervisor) supports my career aspirations and goals]],Key!$A$10:$B$15,2,FALSE)</f>
        <v>Agree</v>
      </c>
      <c r="V82" s="51" t="str">
        <f>VLOOKUP(Table1[[#This Row],[I see a path for professional advancement at my school.]],Key!$A$10:$B$15,2,FALSE)</f>
        <v>Agree</v>
      </c>
    </row>
    <row r="83" spans="1:22" x14ac:dyDescent="0.55000000000000004">
      <c r="A83" s="5">
        <v>81</v>
      </c>
      <c r="B83" s="51" t="str">
        <f>VLOOKUP(Table1[[#This Row],[Overall, I am satisfied with my experience at school.]],Key!$A$10:$B$15,2,FALSE)</f>
        <v>Strongly Agree</v>
      </c>
      <c r="C83" s="51" t="str">
        <f>VLOOKUP(Table1[[#This Row],[School leadership has communicated clear actions they will take in response to previous faculty survey results.]],Key!$A$10:$B$15,2,FALSE)</f>
        <v>Strongly Agree</v>
      </c>
      <c r="D83" s="51" t="str">
        <f>VLOOKUP(Table1[[#This Row],[I feel safe and welcome at school.]],Key!$A$10:$B$15,2,FALSE)</f>
        <v>Strongly Agree</v>
      </c>
      <c r="E83" s="51" t="str">
        <f>VLOOKUP(Table1[[#This Row],[The benefits provided by my school meet my needs. ]],Key!$A$10:$B$15,2,FALSE)</f>
        <v>Strongly Agree</v>
      </c>
      <c r="F83" s="51" t="str">
        <f>VLOOKUP(Table1[[#This Row],[Someone seems to care about me at school. ]],Key!$A$10:$B$15,2,FALSE)</f>
        <v>Strongly Agree</v>
      </c>
      <c r="G83" s="51" t="str">
        <f>VLOOKUP(Table1[[#This Row],[I have the materials and resources needed to do my job well. ]],Key!$A$10:$B$15,2,FALSE)</f>
        <v>Strongly Agree</v>
      </c>
      <c r="H83" s="51" t="str">
        <f>VLOOKUP(Table1[[#This Row],[Most days, I have a manageable workload.]],Key!$A$10:$B$15,2,FALSE)</f>
        <v>Strongly Agree</v>
      </c>
      <c r="I83" s="51" t="str">
        <f>VLOOKUP(Table1[[#This Row],[I have the training and skills I need to do my best at work.]],Key!$A$10:$B$15,2,FALSE)</f>
        <v>Strongly Agree</v>
      </c>
      <c r="J83" s="51" t="str">
        <f>VLOOKUP(Table1[[#This Row],[I understand how my daily work contributes to my school’s mission. ]],Key!$A$10:$B$15,2,FALSE)</f>
        <v>Strongly Agree</v>
      </c>
      <c r="K83" s="51" t="str">
        <f>VLOOKUP(Table1[[#This Row],[My school''s mission and values are reflected in the actions of school leaders.]],Key!$A$10:$B$15,2,FALSE)</f>
        <v>Strongly Agree</v>
      </c>
      <c r="L83" s="51" t="str">
        <f>VLOOKUP(Table1[[#This Row],[I am treated fairly by school leaders.]],Key!$A$10:$B$15,2,FALSE)</f>
        <v>Strongly Agree</v>
      </c>
      <c r="M83" s="51" t="str">
        <f>VLOOKUP(Table1[[#This Row],[I am treated fairly by my colleagues.]],Key!$A$10:$B$15,2,FALSE)</f>
        <v>Strongly Agree</v>
      </c>
      <c r="N83" s="51" t="str">
        <f>VLOOKUP(Table1[[#This Row],[I have ownership and control over my teaching practice and my classroom.]],Key!$A$10:$B$15,2,FALSE)</f>
        <v>Strongly Agree</v>
      </c>
      <c r="O83" s="51" t="str">
        <f>VLOOKUP(Table1[[#This Row],[My opinions are heard and valued by school leaders.]],Key!$A$10:$B$15,2,FALSE)</f>
        <v>Strongly Agree</v>
      </c>
      <c r="P83" s="51" t="str">
        <f>VLOOKUP(Table1[[#This Row],[In my current role, I get to do what I do best every day.]],Key!$A$10:$B$15,2,FALSE)</f>
        <v>Strongly Agree</v>
      </c>
      <c r="Q83" s="51" t="str">
        <f>VLOOKUP(Table1[[#This Row],[Faculty are recognized for excellent work by school leaders.]],Key!$A$10:$B$15,2,FALSE)</f>
        <v>Strongly Agree</v>
      </c>
      <c r="R83" s="51" t="str">
        <f>VLOOKUP(Table1[[#This Row],[I feel valued for my work as a faculty member.]],Key!$A$10:$B$15,2,FALSE)</f>
        <v>Strongly Agree</v>
      </c>
      <c r="S83" s="51" t="str">
        <f>VLOOKUP(Table1[[#This Row],[In the past week, I’ve received recognition for doing my job well.]],Key!$A$10:$B$15,2,FALSE)</f>
        <v>Strongly Agree</v>
      </c>
      <c r="T83" s="51" t="str">
        <f>VLOOKUP(Table1[[#This Row],[In the past year, my school has provided opportunities for me to learn and grow as a faculty member. ]],Key!$A$10:$B$15,2,FALSE)</f>
        <v>Strongly Agree</v>
      </c>
      <c r="U83" s="51" t="str">
        <f>VLOOKUP(Table1[[#This Row],[My division director (or other direct supervisor) supports my career aspirations and goals]],Key!$A$10:$B$15,2,FALSE)</f>
        <v>Strongly Agree</v>
      </c>
      <c r="V83" s="51" t="str">
        <f>VLOOKUP(Table1[[#This Row],[I see a path for professional advancement at my school.]],Key!$A$10:$B$15,2,FALSE)</f>
        <v>Strongly Agree</v>
      </c>
    </row>
    <row r="84" spans="1:22" x14ac:dyDescent="0.55000000000000004">
      <c r="A84" s="5">
        <v>82</v>
      </c>
      <c r="B84" s="51" t="str">
        <f>VLOOKUP(Table1[[#This Row],[Overall, I am satisfied with my experience at school.]],Key!$A$10:$B$15,2,FALSE)</f>
        <v>Agree</v>
      </c>
      <c r="C84" s="51" t="str">
        <f>VLOOKUP(Table1[[#This Row],[School leadership has communicated clear actions they will take in response to previous faculty survey results.]],Key!$A$10:$B$15,2,FALSE)</f>
        <v>Agree</v>
      </c>
      <c r="D84" s="51" t="str">
        <f>VLOOKUP(Table1[[#This Row],[I feel safe and welcome at school.]],Key!$A$10:$B$15,2,FALSE)</f>
        <v>Agree</v>
      </c>
      <c r="E84" s="51" t="str">
        <f>VLOOKUP(Table1[[#This Row],[The benefits provided by my school meet my needs. ]],Key!$A$10:$B$15,2,FALSE)</f>
        <v>Agree</v>
      </c>
      <c r="F84" s="51" t="str">
        <f>VLOOKUP(Table1[[#This Row],[Someone seems to care about me at school. ]],Key!$A$10:$B$15,2,FALSE)</f>
        <v>Agree</v>
      </c>
      <c r="G84" s="51" t="str">
        <f>VLOOKUP(Table1[[#This Row],[I have the materials and resources needed to do my job well. ]],Key!$A$10:$B$15,2,FALSE)</f>
        <v>Disagree</v>
      </c>
      <c r="H84" s="51" t="str">
        <f>VLOOKUP(Table1[[#This Row],[Most days, I have a manageable workload.]],Key!$A$10:$B$15,2,FALSE)</f>
        <v>Agree</v>
      </c>
      <c r="I84" s="51" t="str">
        <f>VLOOKUP(Table1[[#This Row],[I have the training and skills I need to do my best at work.]],Key!$A$10:$B$15,2,FALSE)</f>
        <v>Strongly Disagree</v>
      </c>
      <c r="J84" s="51" t="str">
        <f>VLOOKUP(Table1[[#This Row],[I understand how my daily work contributes to my school’s mission. ]],Key!$A$10:$B$15,2,FALSE)</f>
        <v>Agree</v>
      </c>
      <c r="K84" s="51" t="str">
        <f>VLOOKUP(Table1[[#This Row],[My school''s mission and values are reflected in the actions of school leaders.]],Key!$A$10:$B$15,2,FALSE)</f>
        <v>Disagree</v>
      </c>
      <c r="L84" s="51" t="str">
        <f>VLOOKUP(Table1[[#This Row],[I am treated fairly by school leaders.]],Key!$A$10:$B$15,2,FALSE)</f>
        <v>Disagree</v>
      </c>
      <c r="M84" s="51" t="str">
        <f>VLOOKUP(Table1[[#This Row],[I am treated fairly by my colleagues.]],Key!$A$10:$B$15,2,FALSE)</f>
        <v>Agree</v>
      </c>
      <c r="N84" s="51" t="str">
        <f>VLOOKUP(Table1[[#This Row],[I have ownership and control over my teaching practice and my classroom.]],Key!$A$10:$B$15,2,FALSE)</f>
        <v>Agree</v>
      </c>
      <c r="O84" s="51" t="str">
        <f>VLOOKUP(Table1[[#This Row],[My opinions are heard and valued by school leaders.]],Key!$A$10:$B$15,2,FALSE)</f>
        <v>Agree</v>
      </c>
      <c r="P84" s="51" t="str">
        <f>VLOOKUP(Table1[[#This Row],[In my current role, I get to do what I do best every day.]],Key!$A$10:$B$15,2,FALSE)</f>
        <v>Disagree</v>
      </c>
      <c r="Q84" s="51" t="str">
        <f>VLOOKUP(Table1[[#This Row],[Faculty are recognized for excellent work by school leaders.]],Key!$A$10:$B$15,2,FALSE)</f>
        <v>Agree</v>
      </c>
      <c r="R84" s="51" t="str">
        <f>VLOOKUP(Table1[[#This Row],[I feel valued for my work as a faculty member.]],Key!$A$10:$B$15,2,FALSE)</f>
        <v>Disagree</v>
      </c>
      <c r="S84" s="51" t="str">
        <f>VLOOKUP(Table1[[#This Row],[In the past week, I’ve received recognition for doing my job well.]],Key!$A$10:$B$15,2,FALSE)</f>
        <v>Agree</v>
      </c>
      <c r="T84" s="51" t="str">
        <f>VLOOKUP(Table1[[#This Row],[In the past year, my school has provided opportunities for me to learn and grow as a faculty member. ]],Key!$A$10:$B$15,2,FALSE)</f>
        <v>Strongly Disagree</v>
      </c>
      <c r="U84" s="51" t="str">
        <f>VLOOKUP(Table1[[#This Row],[My division director (or other direct supervisor) supports my career aspirations and goals]],Key!$A$10:$B$15,2,FALSE)</f>
        <v>Agree</v>
      </c>
      <c r="V84" s="51" t="str">
        <f>VLOOKUP(Table1[[#This Row],[I see a path for professional advancement at my school.]],Key!$A$10:$B$15,2,FALSE)</f>
        <v>Agree</v>
      </c>
    </row>
    <row r="85" spans="1:22" x14ac:dyDescent="0.55000000000000004">
      <c r="A85" s="5">
        <v>83</v>
      </c>
      <c r="B85" s="51" t="str">
        <f>VLOOKUP(Table1[[#This Row],[Overall, I am satisfied with my experience at school.]],Key!$A$10:$B$15,2,FALSE)</f>
        <v xml:space="preserve">Neutral </v>
      </c>
      <c r="C85" s="51" t="str">
        <f>VLOOKUP(Table1[[#This Row],[School leadership has communicated clear actions they will take in response to previous faculty survey results.]],Key!$A$10:$B$15,2,FALSE)</f>
        <v>Agree</v>
      </c>
      <c r="D85" s="51" t="str">
        <f>VLOOKUP(Table1[[#This Row],[I feel safe and welcome at school.]],Key!$A$10:$B$15,2,FALSE)</f>
        <v>Disagree</v>
      </c>
      <c r="E85" s="51" t="str">
        <f>VLOOKUP(Table1[[#This Row],[The benefits provided by my school meet my needs. ]],Key!$A$10:$B$15,2,FALSE)</f>
        <v>Strongly Agree</v>
      </c>
      <c r="F85" s="51" t="str">
        <f>VLOOKUP(Table1[[#This Row],[Someone seems to care about me at school. ]],Key!$A$10:$B$15,2,FALSE)</f>
        <v xml:space="preserve">Neutral </v>
      </c>
      <c r="G85" s="51" t="str">
        <f>VLOOKUP(Table1[[#This Row],[I have the materials and resources needed to do my job well. ]],Key!$A$10:$B$15,2,FALSE)</f>
        <v>Agree</v>
      </c>
      <c r="H85" s="51" t="str">
        <f>VLOOKUP(Table1[[#This Row],[Most days, I have a manageable workload.]],Key!$A$10:$B$15,2,FALSE)</f>
        <v>Strongly Agree</v>
      </c>
      <c r="I85" s="51" t="str">
        <f>VLOOKUP(Table1[[#This Row],[I have the training and skills I need to do my best at work.]],Key!$A$10:$B$15,2,FALSE)</f>
        <v>Agree</v>
      </c>
      <c r="J85" s="51" t="str">
        <f>VLOOKUP(Table1[[#This Row],[I understand how my daily work contributes to my school’s mission. ]],Key!$A$10:$B$15,2,FALSE)</f>
        <v>Agree</v>
      </c>
      <c r="K85" s="51" t="str">
        <f>VLOOKUP(Table1[[#This Row],[My school''s mission and values are reflected in the actions of school leaders.]],Key!$A$10:$B$15,2,FALSE)</f>
        <v xml:space="preserve">Neutral </v>
      </c>
      <c r="L85" s="51" t="str">
        <f>VLOOKUP(Table1[[#This Row],[I am treated fairly by school leaders.]],Key!$A$10:$B$15,2,FALSE)</f>
        <v>Disagree</v>
      </c>
      <c r="M85" s="51" t="str">
        <f>VLOOKUP(Table1[[#This Row],[I am treated fairly by my colleagues.]],Key!$A$10:$B$15,2,FALSE)</f>
        <v xml:space="preserve">Neutral </v>
      </c>
      <c r="N85" s="51" t="str">
        <f>VLOOKUP(Table1[[#This Row],[I have ownership and control over my teaching practice and my classroom.]],Key!$A$10:$B$15,2,FALSE)</f>
        <v xml:space="preserve">Neutral </v>
      </c>
      <c r="O85" s="51" t="str">
        <f>VLOOKUP(Table1[[#This Row],[My opinions are heard and valued by school leaders.]],Key!$A$10:$B$15,2,FALSE)</f>
        <v>Agree</v>
      </c>
      <c r="P85" s="51" t="str">
        <f>VLOOKUP(Table1[[#This Row],[In my current role, I get to do what I do best every day.]],Key!$A$10:$B$15,2,FALSE)</f>
        <v>Strongly Agree</v>
      </c>
      <c r="Q85" s="51" t="str">
        <f>VLOOKUP(Table1[[#This Row],[Faculty are recognized for excellent work by school leaders.]],Key!$A$10:$B$15,2,FALSE)</f>
        <v>Strongly Agree</v>
      </c>
      <c r="R85" s="51" t="str">
        <f>VLOOKUP(Table1[[#This Row],[I feel valued for my work as a faculty member.]],Key!$A$10:$B$15,2,FALSE)</f>
        <v>Disagree</v>
      </c>
      <c r="S85" s="51" t="str">
        <f>VLOOKUP(Table1[[#This Row],[In the past week, I’ve received recognition for doing my job well.]],Key!$A$10:$B$15,2,FALSE)</f>
        <v>Agree</v>
      </c>
      <c r="T85" s="51" t="str">
        <f>VLOOKUP(Table1[[#This Row],[In the past year, my school has provided opportunities for me to learn and grow as a faculty member. ]],Key!$A$10:$B$15,2,FALSE)</f>
        <v>Strongly Agree</v>
      </c>
      <c r="U85" s="51" t="str">
        <f>VLOOKUP(Table1[[#This Row],[My division director (or other direct supervisor) supports my career aspirations and goals]],Key!$A$10:$B$15,2,FALSE)</f>
        <v xml:space="preserve">Neutral </v>
      </c>
      <c r="V85" s="51" t="str">
        <f>VLOOKUP(Table1[[#This Row],[I see a path for professional advancement at my school.]],Key!$A$10:$B$15,2,FALSE)</f>
        <v>Agree</v>
      </c>
    </row>
    <row r="86" spans="1:22" x14ac:dyDescent="0.55000000000000004">
      <c r="A86" s="5">
        <v>84</v>
      </c>
      <c r="B86" s="51" t="str">
        <f>VLOOKUP(Table1[[#This Row],[Overall, I am satisfied with my experience at school.]],Key!$A$10:$B$15,2,FALSE)</f>
        <v>Agree</v>
      </c>
      <c r="C86" s="51" t="str">
        <f>VLOOKUP(Table1[[#This Row],[School leadership has communicated clear actions they will take in response to previous faculty survey results.]],Key!$A$10:$B$15,2,FALSE)</f>
        <v>Agree</v>
      </c>
      <c r="D86" s="51" t="str">
        <f>VLOOKUP(Table1[[#This Row],[I feel safe and welcome at school.]],Key!$A$10:$B$15,2,FALSE)</f>
        <v>Agree</v>
      </c>
      <c r="E86" s="51" t="str">
        <f>VLOOKUP(Table1[[#This Row],[The benefits provided by my school meet my needs. ]],Key!$A$10:$B$15,2,FALSE)</f>
        <v>Strongly Agree</v>
      </c>
      <c r="F86" s="51" t="str">
        <f>VLOOKUP(Table1[[#This Row],[Someone seems to care about me at school. ]],Key!$A$10:$B$15,2,FALSE)</f>
        <v>Agree</v>
      </c>
      <c r="G86" s="51" t="str">
        <f>VLOOKUP(Table1[[#This Row],[I have the materials and resources needed to do my job well. ]],Key!$A$10:$B$15,2,FALSE)</f>
        <v>Agree</v>
      </c>
      <c r="H86" s="51" t="str">
        <f>VLOOKUP(Table1[[#This Row],[Most days, I have a manageable workload.]],Key!$A$10:$B$15,2,FALSE)</f>
        <v>Agree</v>
      </c>
      <c r="I86" s="51" t="str">
        <f>VLOOKUP(Table1[[#This Row],[I have the training and skills I need to do my best at work.]],Key!$A$10:$B$15,2,FALSE)</f>
        <v>Agree</v>
      </c>
      <c r="J86" s="51" t="str">
        <f>VLOOKUP(Table1[[#This Row],[I understand how my daily work contributes to my school’s mission. ]],Key!$A$10:$B$15,2,FALSE)</f>
        <v>Agree</v>
      </c>
      <c r="K86" s="51" t="str">
        <f>VLOOKUP(Table1[[#This Row],[My school''s mission and values are reflected in the actions of school leaders.]],Key!$A$10:$B$15,2,FALSE)</f>
        <v>Agree</v>
      </c>
      <c r="L86" s="51" t="str">
        <f>VLOOKUP(Table1[[#This Row],[I am treated fairly by school leaders.]],Key!$A$10:$B$15,2,FALSE)</f>
        <v>Agree</v>
      </c>
      <c r="M86" s="51" t="str">
        <f>VLOOKUP(Table1[[#This Row],[I am treated fairly by my colleagues.]],Key!$A$10:$B$15,2,FALSE)</f>
        <v>Agree</v>
      </c>
      <c r="N86" s="51" t="str">
        <f>VLOOKUP(Table1[[#This Row],[I have ownership and control over my teaching practice and my classroom.]],Key!$A$10:$B$15,2,FALSE)</f>
        <v>Strongly Agree</v>
      </c>
      <c r="O86" s="51" t="str">
        <f>VLOOKUP(Table1[[#This Row],[My opinions are heard and valued by school leaders.]],Key!$A$10:$B$15,2,FALSE)</f>
        <v>Strongly Agree</v>
      </c>
      <c r="P86" s="51" t="str">
        <f>VLOOKUP(Table1[[#This Row],[In my current role, I get to do what I do best every day.]],Key!$A$10:$B$15,2,FALSE)</f>
        <v>Strongly Agree</v>
      </c>
      <c r="Q86" s="51" t="str">
        <f>VLOOKUP(Table1[[#This Row],[Faculty are recognized for excellent work by school leaders.]],Key!$A$10:$B$15,2,FALSE)</f>
        <v>Agree</v>
      </c>
      <c r="R86" s="51" t="str">
        <f>VLOOKUP(Table1[[#This Row],[I feel valued for my work as a faculty member.]],Key!$A$10:$B$15,2,FALSE)</f>
        <v>Strongly Agree</v>
      </c>
      <c r="S86" s="51" t="str">
        <f>VLOOKUP(Table1[[#This Row],[In the past week, I’ve received recognition for doing my job well.]],Key!$A$10:$B$15,2,FALSE)</f>
        <v>Strongly Agree</v>
      </c>
      <c r="T86" s="51" t="str">
        <f>VLOOKUP(Table1[[#This Row],[In the past year, my school has provided opportunities for me to learn and grow as a faculty member. ]],Key!$A$10:$B$15,2,FALSE)</f>
        <v>Agree</v>
      </c>
      <c r="U86" s="51" t="str">
        <f>VLOOKUP(Table1[[#This Row],[My division director (or other direct supervisor) supports my career aspirations and goals]],Key!$A$10:$B$15,2,FALSE)</f>
        <v>Agree</v>
      </c>
      <c r="V86" s="51" t="str">
        <f>VLOOKUP(Table1[[#This Row],[I see a path for professional advancement at my school.]],Key!$A$10:$B$15,2,FALSE)</f>
        <v xml:space="preserve">Neutral </v>
      </c>
    </row>
    <row r="87" spans="1:22" x14ac:dyDescent="0.55000000000000004">
      <c r="A87" s="5">
        <v>85</v>
      </c>
      <c r="B87" s="51" t="str">
        <f>VLOOKUP(Table1[[#This Row],[Overall, I am satisfied with my experience at school.]],Key!$A$10:$B$15,2,FALSE)</f>
        <v>Strongly Agree</v>
      </c>
      <c r="C87" s="51" t="str">
        <f>VLOOKUP(Table1[[#This Row],[School leadership has communicated clear actions they will take in response to previous faculty survey results.]],Key!$A$10:$B$15,2,FALSE)</f>
        <v>Strongly Agree</v>
      </c>
      <c r="D87" s="51" t="str">
        <f>VLOOKUP(Table1[[#This Row],[I feel safe and welcome at school.]],Key!$A$10:$B$15,2,FALSE)</f>
        <v>Agree</v>
      </c>
      <c r="E87" s="51" t="str">
        <f>VLOOKUP(Table1[[#This Row],[The benefits provided by my school meet my needs. ]],Key!$A$10:$B$15,2,FALSE)</f>
        <v>Strongly Agree</v>
      </c>
      <c r="F87" s="51" t="str">
        <f>VLOOKUP(Table1[[#This Row],[Someone seems to care about me at school. ]],Key!$A$10:$B$15,2,FALSE)</f>
        <v>Strongly Agree</v>
      </c>
      <c r="G87" s="51" t="str">
        <f>VLOOKUP(Table1[[#This Row],[I have the materials and resources needed to do my job well. ]],Key!$A$10:$B$15,2,FALSE)</f>
        <v>Agree</v>
      </c>
      <c r="H87" s="51" t="str">
        <f>VLOOKUP(Table1[[#This Row],[Most days, I have a manageable workload.]],Key!$A$10:$B$15,2,FALSE)</f>
        <v>Agree</v>
      </c>
      <c r="I87" s="51" t="str">
        <f>VLOOKUP(Table1[[#This Row],[I have the training and skills I need to do my best at work.]],Key!$A$10:$B$15,2,FALSE)</f>
        <v>Agree</v>
      </c>
      <c r="J87" s="51" t="str">
        <f>VLOOKUP(Table1[[#This Row],[I understand how my daily work contributes to my school’s mission. ]],Key!$A$10:$B$15,2,FALSE)</f>
        <v>Agree</v>
      </c>
      <c r="K87" s="51" t="str">
        <f>VLOOKUP(Table1[[#This Row],[My school''s mission and values are reflected in the actions of school leaders.]],Key!$A$10:$B$15,2,FALSE)</f>
        <v>Agree</v>
      </c>
      <c r="L87" s="51" t="str">
        <f>VLOOKUP(Table1[[#This Row],[I am treated fairly by school leaders.]],Key!$A$10:$B$15,2,FALSE)</f>
        <v>Agree</v>
      </c>
      <c r="M87" s="51" t="str">
        <f>VLOOKUP(Table1[[#This Row],[I am treated fairly by my colleagues.]],Key!$A$10:$B$15,2,FALSE)</f>
        <v>Agree</v>
      </c>
      <c r="N87" s="51" t="str">
        <f>VLOOKUP(Table1[[#This Row],[I have ownership and control over my teaching practice and my classroom.]],Key!$A$10:$B$15,2,FALSE)</f>
        <v>Agree</v>
      </c>
      <c r="O87" s="51" t="str">
        <f>VLOOKUP(Table1[[#This Row],[My opinions are heard and valued by school leaders.]],Key!$A$10:$B$15,2,FALSE)</f>
        <v>Agree</v>
      </c>
      <c r="P87" s="51" t="str">
        <f>VLOOKUP(Table1[[#This Row],[In my current role, I get to do what I do best every day.]],Key!$A$10:$B$15,2,FALSE)</f>
        <v>Agree</v>
      </c>
      <c r="Q87" s="51" t="str">
        <f>VLOOKUP(Table1[[#This Row],[Faculty are recognized for excellent work by school leaders.]],Key!$A$10:$B$15,2,FALSE)</f>
        <v>Agree</v>
      </c>
      <c r="R87" s="51" t="str">
        <f>VLOOKUP(Table1[[#This Row],[I feel valued for my work as a faculty member.]],Key!$A$10:$B$15,2,FALSE)</f>
        <v>Agree</v>
      </c>
      <c r="S87" s="51" t="str">
        <f>VLOOKUP(Table1[[#This Row],[In the past week, I’ve received recognition for doing my job well.]],Key!$A$10:$B$15,2,FALSE)</f>
        <v>Agree</v>
      </c>
      <c r="T87" s="51" t="str">
        <f>VLOOKUP(Table1[[#This Row],[In the past year, my school has provided opportunities for me to learn and grow as a faculty member. ]],Key!$A$10:$B$15,2,FALSE)</f>
        <v>Agree</v>
      </c>
      <c r="U87" s="51" t="str">
        <f>VLOOKUP(Table1[[#This Row],[My division director (or other direct supervisor) supports my career aspirations and goals]],Key!$A$10:$B$15,2,FALSE)</f>
        <v>Agree</v>
      </c>
      <c r="V87" s="51" t="str">
        <f>VLOOKUP(Table1[[#This Row],[I see a path for professional advancement at my school.]],Key!$A$10:$B$15,2,FALSE)</f>
        <v>Agree</v>
      </c>
    </row>
    <row r="88" spans="1:22" x14ac:dyDescent="0.55000000000000004">
      <c r="A88" s="5">
        <v>86</v>
      </c>
      <c r="B88" s="51" t="str">
        <f>VLOOKUP(Table1[[#This Row],[Overall, I am satisfied with my experience at school.]],Key!$A$10:$B$15,2,FALSE)</f>
        <v>Strongly Agree</v>
      </c>
      <c r="C88" s="51" t="str">
        <f>VLOOKUP(Table1[[#This Row],[School leadership has communicated clear actions they will take in response to previous faculty survey results.]],Key!$A$10:$B$15,2,FALSE)</f>
        <v>Agree</v>
      </c>
      <c r="D88" s="51" t="str">
        <f>VLOOKUP(Table1[[#This Row],[I feel safe and welcome at school.]],Key!$A$10:$B$15,2,FALSE)</f>
        <v xml:space="preserve">Neutral </v>
      </c>
      <c r="E88" s="51" t="str">
        <f>VLOOKUP(Table1[[#This Row],[The benefits provided by my school meet my needs. ]],Key!$A$10:$B$15,2,FALSE)</f>
        <v>Agree</v>
      </c>
      <c r="F88" s="51" t="str">
        <f>VLOOKUP(Table1[[#This Row],[Someone seems to care about me at school. ]],Key!$A$10:$B$15,2,FALSE)</f>
        <v>Agree</v>
      </c>
      <c r="G88" s="51" t="str">
        <f>VLOOKUP(Table1[[#This Row],[I have the materials and resources needed to do my job well. ]],Key!$A$10:$B$15,2,FALSE)</f>
        <v>Agree</v>
      </c>
      <c r="H88" s="51" t="str">
        <f>VLOOKUP(Table1[[#This Row],[Most days, I have a manageable workload.]],Key!$A$10:$B$15,2,FALSE)</f>
        <v>Agree</v>
      </c>
      <c r="I88" s="51" t="str">
        <f>VLOOKUP(Table1[[#This Row],[I have the training and skills I need to do my best at work.]],Key!$A$10:$B$15,2,FALSE)</f>
        <v>Disagree</v>
      </c>
      <c r="J88" s="51" t="str">
        <f>VLOOKUP(Table1[[#This Row],[I understand how my daily work contributes to my school’s mission. ]],Key!$A$10:$B$15,2,FALSE)</f>
        <v>Agree</v>
      </c>
      <c r="K88" s="51" t="str">
        <f>VLOOKUP(Table1[[#This Row],[My school''s mission and values are reflected in the actions of school leaders.]],Key!$A$10:$B$15,2,FALSE)</f>
        <v>Agree</v>
      </c>
      <c r="L88" s="51" t="str">
        <f>VLOOKUP(Table1[[#This Row],[I am treated fairly by school leaders.]],Key!$A$10:$B$15,2,FALSE)</f>
        <v>Strongly Agree</v>
      </c>
      <c r="M88" s="51" t="str">
        <f>VLOOKUP(Table1[[#This Row],[I am treated fairly by my colleagues.]],Key!$A$10:$B$15,2,FALSE)</f>
        <v>Agree</v>
      </c>
      <c r="N88" s="51" t="str">
        <f>VLOOKUP(Table1[[#This Row],[I have ownership and control over my teaching practice and my classroom.]],Key!$A$10:$B$15,2,FALSE)</f>
        <v>Agree</v>
      </c>
      <c r="O88" s="51" t="str">
        <f>VLOOKUP(Table1[[#This Row],[My opinions are heard and valued by school leaders.]],Key!$A$10:$B$15,2,FALSE)</f>
        <v>Agree</v>
      </c>
      <c r="P88" s="51" t="str">
        <f>VLOOKUP(Table1[[#This Row],[In my current role, I get to do what I do best every day.]],Key!$A$10:$B$15,2,FALSE)</f>
        <v>Agree</v>
      </c>
      <c r="Q88" s="51" t="str">
        <f>VLOOKUP(Table1[[#This Row],[Faculty are recognized for excellent work by school leaders.]],Key!$A$10:$B$15,2,FALSE)</f>
        <v>Agree</v>
      </c>
      <c r="R88" s="51" t="str">
        <f>VLOOKUP(Table1[[#This Row],[I feel valued for my work as a faculty member.]],Key!$A$10:$B$15,2,FALSE)</f>
        <v>Agree</v>
      </c>
      <c r="S88" s="51" t="str">
        <f>VLOOKUP(Table1[[#This Row],[In the past week, I’ve received recognition for doing my job well.]],Key!$A$10:$B$15,2,FALSE)</f>
        <v xml:space="preserve">Neutral </v>
      </c>
      <c r="T88" s="51" t="str">
        <f>VLOOKUP(Table1[[#This Row],[In the past year, my school has provided opportunities for me to learn and grow as a faculty member. ]],Key!$A$10:$B$15,2,FALSE)</f>
        <v>Agree</v>
      </c>
      <c r="U88" s="51" t="str">
        <f>VLOOKUP(Table1[[#This Row],[My division director (or other direct supervisor) supports my career aspirations and goals]],Key!$A$10:$B$15,2,FALSE)</f>
        <v xml:space="preserve">Neutral </v>
      </c>
      <c r="V88" s="51" t="str">
        <f>VLOOKUP(Table1[[#This Row],[I see a path for professional advancement at my school.]],Key!$A$10:$B$15,2,FALSE)</f>
        <v xml:space="preserve">Neutral </v>
      </c>
    </row>
    <row r="89" spans="1:22" x14ac:dyDescent="0.55000000000000004">
      <c r="A89" s="5">
        <v>87</v>
      </c>
      <c r="B89" s="51" t="str">
        <f>VLOOKUP(Table1[[#This Row],[Overall, I am satisfied with my experience at school.]],Key!$A$10:$B$15,2,FALSE)</f>
        <v xml:space="preserve">Neutral </v>
      </c>
      <c r="C89" s="51" t="str">
        <f>VLOOKUP(Table1[[#This Row],[School leadership has communicated clear actions they will take in response to previous faculty survey results.]],Key!$A$10:$B$15,2,FALSE)</f>
        <v>Disagree</v>
      </c>
      <c r="D89" s="51" t="str">
        <f>VLOOKUP(Table1[[#This Row],[I feel safe and welcome at school.]],Key!$A$10:$B$15,2,FALSE)</f>
        <v>Agree</v>
      </c>
      <c r="E89" s="51" t="str">
        <f>VLOOKUP(Table1[[#This Row],[The benefits provided by my school meet my needs. ]],Key!$A$10:$B$15,2,FALSE)</f>
        <v>Agree</v>
      </c>
      <c r="F89" s="51" t="str">
        <f>VLOOKUP(Table1[[#This Row],[Someone seems to care about me at school. ]],Key!$A$10:$B$15,2,FALSE)</f>
        <v>Agree</v>
      </c>
      <c r="G89" s="51" t="str">
        <f>VLOOKUP(Table1[[#This Row],[I have the materials and resources needed to do my job well. ]],Key!$A$10:$B$15,2,FALSE)</f>
        <v>Agree</v>
      </c>
      <c r="H89" s="51" t="str">
        <f>VLOOKUP(Table1[[#This Row],[Most days, I have a manageable workload.]],Key!$A$10:$B$15,2,FALSE)</f>
        <v>Agree</v>
      </c>
      <c r="I89" s="51" t="str">
        <f>VLOOKUP(Table1[[#This Row],[I have the training and skills I need to do my best at work.]],Key!$A$10:$B$15,2,FALSE)</f>
        <v>Strongly Disagree</v>
      </c>
      <c r="J89" s="51" t="str">
        <f>VLOOKUP(Table1[[#This Row],[I understand how my daily work contributes to my school’s mission. ]],Key!$A$10:$B$15,2,FALSE)</f>
        <v>Disagree</v>
      </c>
      <c r="K89" s="51" t="str">
        <f>VLOOKUP(Table1[[#This Row],[My school''s mission and values are reflected in the actions of school leaders.]],Key!$A$10:$B$15,2,FALSE)</f>
        <v xml:space="preserve">Neutral </v>
      </c>
      <c r="L89" s="51" t="str">
        <f>VLOOKUP(Table1[[#This Row],[I am treated fairly by school leaders.]],Key!$A$10:$B$15,2,FALSE)</f>
        <v>Disagree</v>
      </c>
      <c r="M89" s="51" t="str">
        <f>VLOOKUP(Table1[[#This Row],[I am treated fairly by my colleagues.]],Key!$A$10:$B$15,2,FALSE)</f>
        <v xml:space="preserve">Neutral </v>
      </c>
      <c r="N89" s="51" t="str">
        <f>VLOOKUP(Table1[[#This Row],[I have ownership and control over my teaching practice and my classroom.]],Key!$A$10:$B$15,2,FALSE)</f>
        <v xml:space="preserve">Neutral </v>
      </c>
      <c r="O89" s="51" t="str">
        <f>VLOOKUP(Table1[[#This Row],[My opinions are heard and valued by school leaders.]],Key!$A$10:$B$15,2,FALSE)</f>
        <v xml:space="preserve">Neutral </v>
      </c>
      <c r="P89" s="51" t="str">
        <f>VLOOKUP(Table1[[#This Row],[In my current role, I get to do what I do best every day.]],Key!$A$10:$B$15,2,FALSE)</f>
        <v>Agree</v>
      </c>
      <c r="Q89" s="51" t="str">
        <f>VLOOKUP(Table1[[#This Row],[Faculty are recognized for excellent work by school leaders.]],Key!$A$10:$B$15,2,FALSE)</f>
        <v>Disagree</v>
      </c>
      <c r="R89" s="51" t="str">
        <f>VLOOKUP(Table1[[#This Row],[I feel valued for my work as a faculty member.]],Key!$A$10:$B$15,2,FALSE)</f>
        <v>Disagree</v>
      </c>
      <c r="S89" s="51" t="str">
        <f>VLOOKUP(Table1[[#This Row],[In the past week, I’ve received recognition for doing my job well.]],Key!$A$10:$B$15,2,FALSE)</f>
        <v>Disagree</v>
      </c>
      <c r="T89" s="51" t="str">
        <f>VLOOKUP(Table1[[#This Row],[In the past year, my school has provided opportunities for me to learn and grow as a faculty member. ]],Key!$A$10:$B$15,2,FALSE)</f>
        <v>Disagree</v>
      </c>
      <c r="U89" s="51" t="str">
        <f>VLOOKUP(Table1[[#This Row],[My division director (or other direct supervisor) supports my career aspirations and goals]],Key!$A$10:$B$15,2,FALSE)</f>
        <v>Agree</v>
      </c>
      <c r="V89" s="51" t="str">
        <f>VLOOKUP(Table1[[#This Row],[I see a path for professional advancement at my school.]],Key!$A$10:$B$15,2,FALSE)</f>
        <v>Agree</v>
      </c>
    </row>
    <row r="90" spans="1:22" x14ac:dyDescent="0.55000000000000004">
      <c r="A90" s="5">
        <v>88</v>
      </c>
      <c r="B90" s="51" t="str">
        <f>VLOOKUP(Table1[[#This Row],[Overall, I am satisfied with my experience at school.]],Key!$A$10:$B$15,2,FALSE)</f>
        <v>Strongly Agree</v>
      </c>
      <c r="C90" s="51" t="str">
        <f>VLOOKUP(Table1[[#This Row],[School leadership has communicated clear actions they will take in response to previous faculty survey results.]],Key!$A$10:$B$15,2,FALSE)</f>
        <v>Strongly Agree</v>
      </c>
      <c r="D90" s="51" t="str">
        <f>VLOOKUP(Table1[[#This Row],[I feel safe and welcome at school.]],Key!$A$10:$B$15,2,FALSE)</f>
        <v>Strongly Agree</v>
      </c>
      <c r="E90" s="51" t="str">
        <f>VLOOKUP(Table1[[#This Row],[The benefits provided by my school meet my needs. ]],Key!$A$10:$B$15,2,FALSE)</f>
        <v>Strongly Agree</v>
      </c>
      <c r="F90" s="51" t="str">
        <f>VLOOKUP(Table1[[#This Row],[Someone seems to care about me at school. ]],Key!$A$10:$B$15,2,FALSE)</f>
        <v>Agree</v>
      </c>
      <c r="G90" s="51" t="str">
        <f>VLOOKUP(Table1[[#This Row],[I have the materials and resources needed to do my job well. ]],Key!$A$10:$B$15,2,FALSE)</f>
        <v>Strongly Agree</v>
      </c>
      <c r="H90" s="51" t="str">
        <f>VLOOKUP(Table1[[#This Row],[Most days, I have a manageable workload.]],Key!$A$10:$B$15,2,FALSE)</f>
        <v>Agree</v>
      </c>
      <c r="I90" s="51" t="str">
        <f>VLOOKUP(Table1[[#This Row],[I have the training and skills I need to do my best at work.]],Key!$A$10:$B$15,2,FALSE)</f>
        <v>Agree</v>
      </c>
      <c r="J90" s="51" t="str">
        <f>VLOOKUP(Table1[[#This Row],[I understand how my daily work contributes to my school’s mission. ]],Key!$A$10:$B$15,2,FALSE)</f>
        <v>Agree</v>
      </c>
      <c r="K90" s="51" t="str">
        <f>VLOOKUP(Table1[[#This Row],[My school''s mission and values are reflected in the actions of school leaders.]],Key!$A$10:$B$15,2,FALSE)</f>
        <v>Strongly Agree</v>
      </c>
      <c r="L90" s="51" t="str">
        <f>VLOOKUP(Table1[[#This Row],[I am treated fairly by school leaders.]],Key!$A$10:$B$15,2,FALSE)</f>
        <v>Strongly Agree</v>
      </c>
      <c r="M90" s="51" t="str">
        <f>VLOOKUP(Table1[[#This Row],[I am treated fairly by my colleagues.]],Key!$A$10:$B$15,2,FALSE)</f>
        <v>Strongly Agree</v>
      </c>
      <c r="N90" s="51" t="str">
        <f>VLOOKUP(Table1[[#This Row],[I have ownership and control over my teaching practice and my classroom.]],Key!$A$10:$B$15,2,FALSE)</f>
        <v>Strongly Agree</v>
      </c>
      <c r="O90" s="51" t="str">
        <f>VLOOKUP(Table1[[#This Row],[My opinions are heard and valued by school leaders.]],Key!$A$10:$B$15,2,FALSE)</f>
        <v>Strongly Agree</v>
      </c>
      <c r="P90" s="51" t="str">
        <f>VLOOKUP(Table1[[#This Row],[In my current role, I get to do what I do best every day.]],Key!$A$10:$B$15,2,FALSE)</f>
        <v>Strongly Agree</v>
      </c>
      <c r="Q90" s="51" t="str">
        <f>VLOOKUP(Table1[[#This Row],[Faculty are recognized for excellent work by school leaders.]],Key!$A$10:$B$15,2,FALSE)</f>
        <v>Strongly Agree</v>
      </c>
      <c r="R90" s="51" t="str">
        <f>VLOOKUP(Table1[[#This Row],[I feel valued for my work as a faculty member.]],Key!$A$10:$B$15,2,FALSE)</f>
        <v>Strongly Agree</v>
      </c>
      <c r="S90" s="51" t="str">
        <f>VLOOKUP(Table1[[#This Row],[In the past week, I’ve received recognition for doing my job well.]],Key!$A$10:$B$15,2,FALSE)</f>
        <v>Strongly Agree</v>
      </c>
      <c r="T90" s="51" t="str">
        <f>VLOOKUP(Table1[[#This Row],[In the past year, my school has provided opportunities for me to learn and grow as a faculty member. ]],Key!$A$10:$B$15,2,FALSE)</f>
        <v>Strongly Agree</v>
      </c>
      <c r="U90" s="51" t="str">
        <f>VLOOKUP(Table1[[#This Row],[My division director (or other direct supervisor) supports my career aspirations and goals]],Key!$A$10:$B$15,2,FALSE)</f>
        <v>Strongly Agree</v>
      </c>
      <c r="V90" s="51" t="str">
        <f>VLOOKUP(Table1[[#This Row],[I see a path for professional advancement at my school.]],Key!$A$10:$B$15,2,FALSE)</f>
        <v>Strongly Agree</v>
      </c>
    </row>
    <row r="91" spans="1:22" x14ac:dyDescent="0.55000000000000004">
      <c r="A91" s="5">
        <v>89</v>
      </c>
      <c r="B91" s="51" t="str">
        <f>VLOOKUP(Table1[[#This Row],[Overall, I am satisfied with my experience at school.]],Key!$A$10:$B$15,2,FALSE)</f>
        <v>Agree</v>
      </c>
      <c r="C91" s="51" t="str">
        <f>VLOOKUP(Table1[[#This Row],[School leadership has communicated clear actions they will take in response to previous faculty survey results.]],Key!$A$10:$B$15,2,FALSE)</f>
        <v>Agree</v>
      </c>
      <c r="D91" s="51" t="str">
        <f>VLOOKUP(Table1[[#This Row],[I feel safe and welcome at school.]],Key!$A$10:$B$15,2,FALSE)</f>
        <v>Agree</v>
      </c>
      <c r="E91" s="51" t="str">
        <f>VLOOKUP(Table1[[#This Row],[The benefits provided by my school meet my needs. ]],Key!$A$10:$B$15,2,FALSE)</f>
        <v>Strongly Agree</v>
      </c>
      <c r="F91" s="51" t="str">
        <f>VLOOKUP(Table1[[#This Row],[Someone seems to care about me at school. ]],Key!$A$10:$B$15,2,FALSE)</f>
        <v>Agree</v>
      </c>
      <c r="G91" s="51" t="str">
        <f>VLOOKUP(Table1[[#This Row],[I have the materials and resources needed to do my job well. ]],Key!$A$10:$B$15,2,FALSE)</f>
        <v>Agree</v>
      </c>
      <c r="H91" s="51" t="str">
        <f>VLOOKUP(Table1[[#This Row],[Most days, I have a manageable workload.]],Key!$A$10:$B$15,2,FALSE)</f>
        <v>Agree</v>
      </c>
      <c r="I91" s="51" t="str">
        <f>VLOOKUP(Table1[[#This Row],[I have the training and skills I need to do my best at work.]],Key!$A$10:$B$15,2,FALSE)</f>
        <v>Disagree</v>
      </c>
      <c r="J91" s="51" t="str">
        <f>VLOOKUP(Table1[[#This Row],[I understand how my daily work contributes to my school’s mission. ]],Key!$A$10:$B$15,2,FALSE)</f>
        <v>Agree</v>
      </c>
      <c r="K91" s="51" t="str">
        <f>VLOOKUP(Table1[[#This Row],[My school''s mission and values are reflected in the actions of school leaders.]],Key!$A$10:$B$15,2,FALSE)</f>
        <v>Strongly Agree</v>
      </c>
      <c r="L91" s="51" t="str">
        <f>VLOOKUP(Table1[[#This Row],[I am treated fairly by school leaders.]],Key!$A$10:$B$15,2,FALSE)</f>
        <v>Agree</v>
      </c>
      <c r="M91" s="51" t="str">
        <f>VLOOKUP(Table1[[#This Row],[I am treated fairly by my colleagues.]],Key!$A$10:$B$15,2,FALSE)</f>
        <v>Agree</v>
      </c>
      <c r="N91" s="51" t="str">
        <f>VLOOKUP(Table1[[#This Row],[I have ownership and control over my teaching practice and my classroom.]],Key!$A$10:$B$15,2,FALSE)</f>
        <v>Strongly Agree</v>
      </c>
      <c r="O91" s="51" t="str">
        <f>VLOOKUP(Table1[[#This Row],[My opinions are heard and valued by school leaders.]],Key!$A$10:$B$15,2,FALSE)</f>
        <v>Strongly Agree</v>
      </c>
      <c r="P91" s="51" t="str">
        <f>VLOOKUP(Table1[[#This Row],[In my current role, I get to do what I do best every day.]],Key!$A$10:$B$15,2,FALSE)</f>
        <v>Strongly Agree</v>
      </c>
      <c r="Q91" s="51" t="str">
        <f>VLOOKUP(Table1[[#This Row],[Faculty are recognized for excellent work by school leaders.]],Key!$A$10:$B$15,2,FALSE)</f>
        <v>Strongly Agree</v>
      </c>
      <c r="R91" s="51" t="str">
        <f>VLOOKUP(Table1[[#This Row],[I feel valued for my work as a faculty member.]],Key!$A$10:$B$15,2,FALSE)</f>
        <v>Agree</v>
      </c>
      <c r="S91" s="51" t="str">
        <f>VLOOKUP(Table1[[#This Row],[In the past week, I’ve received recognition for doing my job well.]],Key!$A$10:$B$15,2,FALSE)</f>
        <v>Agree</v>
      </c>
      <c r="T91" s="51" t="str">
        <f>VLOOKUP(Table1[[#This Row],[In the past year, my school has provided opportunities for me to learn and grow as a faculty member. ]],Key!$A$10:$B$15,2,FALSE)</f>
        <v>Agree</v>
      </c>
      <c r="U91" s="51" t="str">
        <f>VLOOKUP(Table1[[#This Row],[My division director (or other direct supervisor) supports my career aspirations and goals]],Key!$A$10:$B$15,2,FALSE)</f>
        <v>Disagree</v>
      </c>
      <c r="V91" s="51" t="str">
        <f>VLOOKUP(Table1[[#This Row],[I see a path for professional advancement at my school.]],Key!$A$10:$B$15,2,FALSE)</f>
        <v xml:space="preserve">Neutral </v>
      </c>
    </row>
    <row r="92" spans="1:22" x14ac:dyDescent="0.55000000000000004">
      <c r="A92" s="5">
        <v>90</v>
      </c>
      <c r="B92" s="51" t="str">
        <f>VLOOKUP(Table1[[#This Row],[Overall, I am satisfied with my experience at school.]],Key!$A$10:$B$15,2,FALSE)</f>
        <v>Disagree</v>
      </c>
      <c r="C92" s="51" t="str">
        <f>VLOOKUP(Table1[[#This Row],[School leadership has communicated clear actions they will take in response to previous faculty survey results.]],Key!$A$10:$B$15,2,FALSE)</f>
        <v xml:space="preserve">Neutral </v>
      </c>
      <c r="D92" s="51" t="str">
        <f>VLOOKUP(Table1[[#This Row],[I feel safe and welcome at school.]],Key!$A$10:$B$15,2,FALSE)</f>
        <v>Agree</v>
      </c>
      <c r="E92" s="51" t="str">
        <f>VLOOKUP(Table1[[#This Row],[The benefits provided by my school meet my needs. ]],Key!$A$10:$B$15,2,FALSE)</f>
        <v xml:space="preserve">Neutral </v>
      </c>
      <c r="F92" s="51" t="str">
        <f>VLOOKUP(Table1[[#This Row],[Someone seems to care about me at school. ]],Key!$A$10:$B$15,2,FALSE)</f>
        <v>Disagree</v>
      </c>
      <c r="G92" s="51" t="str">
        <f>VLOOKUP(Table1[[#This Row],[I have the materials and resources needed to do my job well. ]],Key!$A$10:$B$15,2,FALSE)</f>
        <v>Strongly Agree</v>
      </c>
      <c r="H92" s="51" t="str">
        <f>VLOOKUP(Table1[[#This Row],[Most days, I have a manageable workload.]],Key!$A$10:$B$15,2,FALSE)</f>
        <v>Disagree</v>
      </c>
      <c r="I92" s="51" t="str">
        <f>VLOOKUP(Table1[[#This Row],[I have the training and skills I need to do my best at work.]],Key!$A$10:$B$15,2,FALSE)</f>
        <v>Disagree</v>
      </c>
      <c r="J92" s="51" t="str">
        <f>VLOOKUP(Table1[[#This Row],[I understand how my daily work contributes to my school’s mission. ]],Key!$A$10:$B$15,2,FALSE)</f>
        <v xml:space="preserve">Neutral </v>
      </c>
      <c r="K92" s="51" t="str">
        <f>VLOOKUP(Table1[[#This Row],[My school''s mission and values are reflected in the actions of school leaders.]],Key!$A$10:$B$15,2,FALSE)</f>
        <v>Agree</v>
      </c>
      <c r="L92" s="51" t="str">
        <f>VLOOKUP(Table1[[#This Row],[I am treated fairly by school leaders.]],Key!$A$10:$B$15,2,FALSE)</f>
        <v xml:space="preserve">Neutral </v>
      </c>
      <c r="M92" s="51" t="str">
        <f>VLOOKUP(Table1[[#This Row],[I am treated fairly by my colleagues.]],Key!$A$10:$B$15,2,FALSE)</f>
        <v>Agree</v>
      </c>
      <c r="N92" s="51" t="str">
        <f>VLOOKUP(Table1[[#This Row],[I have ownership and control over my teaching practice and my classroom.]],Key!$A$10:$B$15,2,FALSE)</f>
        <v>Disagree</v>
      </c>
      <c r="O92" s="51" t="str">
        <f>VLOOKUP(Table1[[#This Row],[My opinions are heard and valued by school leaders.]],Key!$A$10:$B$15,2,FALSE)</f>
        <v>Strongly Disagree</v>
      </c>
      <c r="P92" s="51" t="str">
        <f>VLOOKUP(Table1[[#This Row],[In my current role, I get to do what I do best every day.]],Key!$A$10:$B$15,2,FALSE)</f>
        <v>Strongly Agree</v>
      </c>
      <c r="Q92" s="51" t="str">
        <f>VLOOKUP(Table1[[#This Row],[Faculty are recognized for excellent work by school leaders.]],Key!$A$10:$B$15,2,FALSE)</f>
        <v>Strongly Disagree</v>
      </c>
      <c r="R92" s="51" t="str">
        <f>VLOOKUP(Table1[[#This Row],[I feel valued for my work as a faculty member.]],Key!$A$10:$B$15,2,FALSE)</f>
        <v>Disagree</v>
      </c>
      <c r="S92" s="51" t="str">
        <f>VLOOKUP(Table1[[#This Row],[In the past week, I’ve received recognition for doing my job well.]],Key!$A$10:$B$15,2,FALSE)</f>
        <v>Disagree</v>
      </c>
      <c r="T92" s="51" t="str">
        <f>VLOOKUP(Table1[[#This Row],[In the past year, my school has provided opportunities for me to learn and grow as a faculty member. ]],Key!$A$10:$B$15,2,FALSE)</f>
        <v>Disagree</v>
      </c>
      <c r="U92" s="51" t="str">
        <f>VLOOKUP(Table1[[#This Row],[My division director (or other direct supervisor) supports my career aspirations and goals]],Key!$A$10:$B$15,2,FALSE)</f>
        <v xml:space="preserve">Neutral </v>
      </c>
      <c r="V92" s="51" t="str">
        <f>VLOOKUP(Table1[[#This Row],[I see a path for professional advancement at my school.]],Key!$A$10:$B$15,2,FALSE)</f>
        <v>Disagree</v>
      </c>
    </row>
    <row r="93" spans="1:22" x14ac:dyDescent="0.55000000000000004">
      <c r="A93" s="5">
        <v>91</v>
      </c>
      <c r="B93" s="51" t="str">
        <f>VLOOKUP(Table1[[#This Row],[Overall, I am satisfied with my experience at school.]],Key!$A$10:$B$15,2,FALSE)</f>
        <v>Strongly Agree</v>
      </c>
      <c r="C93" s="51" t="str">
        <f>VLOOKUP(Table1[[#This Row],[School leadership has communicated clear actions they will take in response to previous faculty survey results.]],Key!$A$10:$B$15,2,FALSE)</f>
        <v>Strongly Agree</v>
      </c>
      <c r="D93" s="51" t="str">
        <f>VLOOKUP(Table1[[#This Row],[I feel safe and welcome at school.]],Key!$A$10:$B$15,2,FALSE)</f>
        <v>Strongly Agree</v>
      </c>
      <c r="E93" s="51" t="str">
        <f>VLOOKUP(Table1[[#This Row],[The benefits provided by my school meet my needs. ]],Key!$A$10:$B$15,2,FALSE)</f>
        <v>Strongly Agree</v>
      </c>
      <c r="F93" s="51" t="str">
        <f>VLOOKUP(Table1[[#This Row],[Someone seems to care about me at school. ]],Key!$A$10:$B$15,2,FALSE)</f>
        <v>Strongly Agree</v>
      </c>
      <c r="G93" s="51" t="str">
        <f>VLOOKUP(Table1[[#This Row],[I have the materials and resources needed to do my job well. ]],Key!$A$10:$B$15,2,FALSE)</f>
        <v>Agree</v>
      </c>
      <c r="H93" s="51" t="str">
        <f>VLOOKUP(Table1[[#This Row],[Most days, I have a manageable workload.]],Key!$A$10:$B$15,2,FALSE)</f>
        <v xml:space="preserve">Neutral </v>
      </c>
      <c r="I93" s="51" t="str">
        <f>VLOOKUP(Table1[[#This Row],[I have the training and skills I need to do my best at work.]],Key!$A$10:$B$15,2,FALSE)</f>
        <v>Strongly Agree</v>
      </c>
      <c r="J93" s="51" t="str">
        <f>VLOOKUP(Table1[[#This Row],[I understand how my daily work contributes to my school’s mission. ]],Key!$A$10:$B$15,2,FALSE)</f>
        <v>Agree</v>
      </c>
      <c r="K93" s="51" t="str">
        <f>VLOOKUP(Table1[[#This Row],[My school''s mission and values are reflected in the actions of school leaders.]],Key!$A$10:$B$15,2,FALSE)</f>
        <v>Strongly Agree</v>
      </c>
      <c r="L93" s="51" t="str">
        <f>VLOOKUP(Table1[[#This Row],[I am treated fairly by school leaders.]],Key!$A$10:$B$15,2,FALSE)</f>
        <v>Strongly Agree</v>
      </c>
      <c r="M93" s="51" t="str">
        <f>VLOOKUP(Table1[[#This Row],[I am treated fairly by my colleagues.]],Key!$A$10:$B$15,2,FALSE)</f>
        <v>Strongly Agree</v>
      </c>
      <c r="N93" s="51" t="str">
        <f>VLOOKUP(Table1[[#This Row],[I have ownership and control over my teaching practice and my classroom.]],Key!$A$10:$B$15,2,FALSE)</f>
        <v>Strongly Agree</v>
      </c>
      <c r="O93" s="51" t="str">
        <f>VLOOKUP(Table1[[#This Row],[My opinions are heard and valued by school leaders.]],Key!$A$10:$B$15,2,FALSE)</f>
        <v>Strongly Agree</v>
      </c>
      <c r="P93" s="51" t="str">
        <f>VLOOKUP(Table1[[#This Row],[In my current role, I get to do what I do best every day.]],Key!$A$10:$B$15,2,FALSE)</f>
        <v>Agree</v>
      </c>
      <c r="Q93" s="51" t="str">
        <f>VLOOKUP(Table1[[#This Row],[Faculty are recognized for excellent work by school leaders.]],Key!$A$10:$B$15,2,FALSE)</f>
        <v>Strongly Agree</v>
      </c>
      <c r="R93" s="51" t="str">
        <f>VLOOKUP(Table1[[#This Row],[I feel valued for my work as a faculty member.]],Key!$A$10:$B$15,2,FALSE)</f>
        <v>Strongly Agree</v>
      </c>
      <c r="S93" s="51" t="str">
        <f>VLOOKUP(Table1[[#This Row],[In the past week, I’ve received recognition for doing my job well.]],Key!$A$10:$B$15,2,FALSE)</f>
        <v>Strongly Agree</v>
      </c>
      <c r="T93" s="51" t="str">
        <f>VLOOKUP(Table1[[#This Row],[In the past year, my school has provided opportunities for me to learn and grow as a faculty member. ]],Key!$A$10:$B$15,2,FALSE)</f>
        <v>Strongly Agree</v>
      </c>
      <c r="U93" s="51" t="str">
        <f>VLOOKUP(Table1[[#This Row],[My division director (or other direct supervisor) supports my career aspirations and goals]],Key!$A$10:$B$15,2,FALSE)</f>
        <v>Agree</v>
      </c>
      <c r="V93" s="51" t="str">
        <f>VLOOKUP(Table1[[#This Row],[I see a path for professional advancement at my school.]],Key!$A$10:$B$15,2,FALSE)</f>
        <v>Agree</v>
      </c>
    </row>
    <row r="94" spans="1:22" x14ac:dyDescent="0.55000000000000004">
      <c r="A94" s="5">
        <v>92</v>
      </c>
      <c r="B94" s="51" t="str">
        <f>VLOOKUP(Table1[[#This Row],[Overall, I am satisfied with my experience at school.]],Key!$A$10:$B$15,2,FALSE)</f>
        <v>Strongly Agree</v>
      </c>
      <c r="C94" s="51" t="str">
        <f>VLOOKUP(Table1[[#This Row],[School leadership has communicated clear actions they will take in response to previous faculty survey results.]],Key!$A$10:$B$15,2,FALSE)</f>
        <v>Strongly Agree</v>
      </c>
      <c r="D94" s="51" t="str">
        <f>VLOOKUP(Table1[[#This Row],[I feel safe and welcome at school.]],Key!$A$10:$B$15,2,FALSE)</f>
        <v>Agree</v>
      </c>
      <c r="E94" s="51" t="str">
        <f>VLOOKUP(Table1[[#This Row],[The benefits provided by my school meet my needs. ]],Key!$A$10:$B$15,2,FALSE)</f>
        <v>Agree</v>
      </c>
      <c r="F94" s="51" t="str">
        <f>VLOOKUP(Table1[[#This Row],[Someone seems to care about me at school. ]],Key!$A$10:$B$15,2,FALSE)</f>
        <v>Agree</v>
      </c>
      <c r="G94" s="51" t="str">
        <f>VLOOKUP(Table1[[#This Row],[I have the materials and resources needed to do my job well. ]],Key!$A$10:$B$15,2,FALSE)</f>
        <v>Agree</v>
      </c>
      <c r="H94" s="51" t="str">
        <f>VLOOKUP(Table1[[#This Row],[Most days, I have a manageable workload.]],Key!$A$10:$B$15,2,FALSE)</f>
        <v>Agree</v>
      </c>
      <c r="I94" s="51" t="str">
        <f>VLOOKUP(Table1[[#This Row],[I have the training and skills I need to do my best at work.]],Key!$A$10:$B$15,2,FALSE)</f>
        <v>Agree</v>
      </c>
      <c r="J94" s="51" t="str">
        <f>VLOOKUP(Table1[[#This Row],[I understand how my daily work contributes to my school’s mission. ]],Key!$A$10:$B$15,2,FALSE)</f>
        <v>Agree</v>
      </c>
      <c r="K94" s="51" t="str">
        <f>VLOOKUP(Table1[[#This Row],[My school''s mission and values are reflected in the actions of school leaders.]],Key!$A$10:$B$15,2,FALSE)</f>
        <v>Agree</v>
      </c>
      <c r="L94" s="51" t="str">
        <f>VLOOKUP(Table1[[#This Row],[I am treated fairly by school leaders.]],Key!$A$10:$B$15,2,FALSE)</f>
        <v>Agree</v>
      </c>
      <c r="M94" s="51" t="str">
        <f>VLOOKUP(Table1[[#This Row],[I am treated fairly by my colleagues.]],Key!$A$10:$B$15,2,FALSE)</f>
        <v>Agree</v>
      </c>
      <c r="N94" s="51" t="str">
        <f>VLOOKUP(Table1[[#This Row],[I have ownership and control over my teaching practice and my classroom.]],Key!$A$10:$B$15,2,FALSE)</f>
        <v>Agree</v>
      </c>
      <c r="O94" s="51" t="str">
        <f>VLOOKUP(Table1[[#This Row],[My opinions are heard and valued by school leaders.]],Key!$A$10:$B$15,2,FALSE)</f>
        <v>Agree</v>
      </c>
      <c r="P94" s="51" t="str">
        <f>VLOOKUP(Table1[[#This Row],[In my current role, I get to do what I do best every day.]],Key!$A$10:$B$15,2,FALSE)</f>
        <v>Agree</v>
      </c>
      <c r="Q94" s="51" t="str">
        <f>VLOOKUP(Table1[[#This Row],[Faculty are recognized for excellent work by school leaders.]],Key!$A$10:$B$15,2,FALSE)</f>
        <v>Strongly Agree</v>
      </c>
      <c r="R94" s="51" t="str">
        <f>VLOOKUP(Table1[[#This Row],[I feel valued for my work as a faculty member.]],Key!$A$10:$B$15,2,FALSE)</f>
        <v>Agree</v>
      </c>
      <c r="S94" s="51" t="str">
        <f>VLOOKUP(Table1[[#This Row],[In the past week, I’ve received recognition for doing my job well.]],Key!$A$10:$B$15,2,FALSE)</f>
        <v>Agree</v>
      </c>
      <c r="T94" s="51" t="str">
        <f>VLOOKUP(Table1[[#This Row],[In the past year, my school has provided opportunities for me to learn and grow as a faculty member. ]],Key!$A$10:$B$15,2,FALSE)</f>
        <v>Agree</v>
      </c>
      <c r="U94" s="51" t="str">
        <f>VLOOKUP(Table1[[#This Row],[My division director (or other direct supervisor) supports my career aspirations and goals]],Key!$A$10:$B$15,2,FALSE)</f>
        <v xml:space="preserve">Neutral </v>
      </c>
      <c r="V94" s="51" t="str">
        <f>VLOOKUP(Table1[[#This Row],[I see a path for professional advancement at my school.]],Key!$A$10:$B$15,2,FALSE)</f>
        <v xml:space="preserve">Neutral </v>
      </c>
    </row>
    <row r="95" spans="1:22" x14ac:dyDescent="0.55000000000000004">
      <c r="A95" s="5">
        <v>93</v>
      </c>
      <c r="B95" s="51" t="str">
        <f>VLOOKUP(Table1[[#This Row],[Overall, I am satisfied with my experience at school.]],Key!$A$10:$B$15,2,FALSE)</f>
        <v>Strongly Agree</v>
      </c>
      <c r="C95" s="51" t="str">
        <f>VLOOKUP(Table1[[#This Row],[School leadership has communicated clear actions they will take in response to previous faculty survey results.]],Key!$A$10:$B$15,2,FALSE)</f>
        <v>Strongly Agree</v>
      </c>
      <c r="D95" s="51" t="str">
        <f>VLOOKUP(Table1[[#This Row],[I feel safe and welcome at school.]],Key!$A$10:$B$15,2,FALSE)</f>
        <v>Agree</v>
      </c>
      <c r="E95" s="51" t="str">
        <f>VLOOKUP(Table1[[#This Row],[The benefits provided by my school meet my needs. ]],Key!$A$10:$B$15,2,FALSE)</f>
        <v>Agree</v>
      </c>
      <c r="F95" s="51" t="str">
        <f>VLOOKUP(Table1[[#This Row],[Someone seems to care about me at school. ]],Key!$A$10:$B$15,2,FALSE)</f>
        <v>Agree</v>
      </c>
      <c r="G95" s="51" t="str">
        <f>VLOOKUP(Table1[[#This Row],[I have the materials and resources needed to do my job well. ]],Key!$A$10:$B$15,2,FALSE)</f>
        <v>Agree</v>
      </c>
      <c r="H95" s="51" t="str">
        <f>VLOOKUP(Table1[[#This Row],[Most days, I have a manageable workload.]],Key!$A$10:$B$15,2,FALSE)</f>
        <v>Agree</v>
      </c>
      <c r="I95" s="51" t="str">
        <f>VLOOKUP(Table1[[#This Row],[I have the training and skills I need to do my best at work.]],Key!$A$10:$B$15,2,FALSE)</f>
        <v xml:space="preserve">Neutral </v>
      </c>
      <c r="J95" s="51" t="str">
        <f>VLOOKUP(Table1[[#This Row],[I understand how my daily work contributes to my school’s mission. ]],Key!$A$10:$B$15,2,FALSE)</f>
        <v>Agree</v>
      </c>
      <c r="K95" s="51" t="str">
        <f>VLOOKUP(Table1[[#This Row],[My school''s mission and values are reflected in the actions of school leaders.]],Key!$A$10:$B$15,2,FALSE)</f>
        <v>Agree</v>
      </c>
      <c r="L95" s="51" t="str">
        <f>VLOOKUP(Table1[[#This Row],[I am treated fairly by school leaders.]],Key!$A$10:$B$15,2,FALSE)</f>
        <v>Agree</v>
      </c>
      <c r="M95" s="51" t="str">
        <f>VLOOKUP(Table1[[#This Row],[I am treated fairly by my colleagues.]],Key!$A$10:$B$15,2,FALSE)</f>
        <v>Agree</v>
      </c>
      <c r="N95" s="51" t="str">
        <f>VLOOKUP(Table1[[#This Row],[I have ownership and control over my teaching practice and my classroom.]],Key!$A$10:$B$15,2,FALSE)</f>
        <v>Agree</v>
      </c>
      <c r="O95" s="51" t="str">
        <f>VLOOKUP(Table1[[#This Row],[My opinions are heard and valued by school leaders.]],Key!$A$10:$B$15,2,FALSE)</f>
        <v>Agree</v>
      </c>
      <c r="P95" s="51" t="str">
        <f>VLOOKUP(Table1[[#This Row],[In my current role, I get to do what I do best every day.]],Key!$A$10:$B$15,2,FALSE)</f>
        <v>Agree</v>
      </c>
      <c r="Q95" s="51" t="str">
        <f>VLOOKUP(Table1[[#This Row],[Faculty are recognized for excellent work by school leaders.]],Key!$A$10:$B$15,2,FALSE)</f>
        <v>Agree</v>
      </c>
      <c r="R95" s="51" t="str">
        <f>VLOOKUP(Table1[[#This Row],[I feel valued for my work as a faculty member.]],Key!$A$10:$B$15,2,FALSE)</f>
        <v>Agree</v>
      </c>
      <c r="S95" s="51" t="str">
        <f>VLOOKUP(Table1[[#This Row],[In the past week, I’ve received recognition for doing my job well.]],Key!$A$10:$B$15,2,FALSE)</f>
        <v>Agree</v>
      </c>
      <c r="T95" s="51" t="str">
        <f>VLOOKUP(Table1[[#This Row],[In the past year, my school has provided opportunities for me to learn and grow as a faculty member. ]],Key!$A$10:$B$15,2,FALSE)</f>
        <v>Agree</v>
      </c>
      <c r="U95" s="51" t="str">
        <f>VLOOKUP(Table1[[#This Row],[My division director (or other direct supervisor) supports my career aspirations and goals]],Key!$A$10:$B$15,2,FALSE)</f>
        <v>Agree</v>
      </c>
      <c r="V95" s="51" t="str">
        <f>VLOOKUP(Table1[[#This Row],[I see a path for professional advancement at my school.]],Key!$A$10:$B$15,2,FALSE)</f>
        <v>Agree</v>
      </c>
    </row>
    <row r="96" spans="1:22" x14ac:dyDescent="0.55000000000000004">
      <c r="A96" s="5">
        <v>94</v>
      </c>
      <c r="B96" s="51" t="str">
        <f>VLOOKUP(Table1[[#This Row],[Overall, I am satisfied with my experience at school.]],Key!$A$10:$B$15,2,FALSE)</f>
        <v>Agree</v>
      </c>
      <c r="C96" s="51" t="str">
        <f>VLOOKUP(Table1[[#This Row],[School leadership has communicated clear actions they will take in response to previous faculty survey results.]],Key!$A$10:$B$15,2,FALSE)</f>
        <v>Agree</v>
      </c>
      <c r="D96" s="51" t="str">
        <f>VLOOKUP(Table1[[#This Row],[I feel safe and welcome at school.]],Key!$A$10:$B$15,2,FALSE)</f>
        <v>Agree</v>
      </c>
      <c r="E96" s="51" t="str">
        <f>VLOOKUP(Table1[[#This Row],[The benefits provided by my school meet my needs. ]],Key!$A$10:$B$15,2,FALSE)</f>
        <v>Strongly Agree</v>
      </c>
      <c r="F96" s="51" t="str">
        <f>VLOOKUP(Table1[[#This Row],[Someone seems to care about me at school. ]],Key!$A$10:$B$15,2,FALSE)</f>
        <v>Strongly Agree</v>
      </c>
      <c r="G96" s="51" t="str">
        <f>VLOOKUP(Table1[[#This Row],[I have the materials and resources needed to do my job well. ]],Key!$A$10:$B$15,2,FALSE)</f>
        <v>Agree</v>
      </c>
      <c r="H96" s="51" t="str">
        <f>VLOOKUP(Table1[[#This Row],[Most days, I have a manageable workload.]],Key!$A$10:$B$15,2,FALSE)</f>
        <v>Agree</v>
      </c>
      <c r="I96" s="51" t="str">
        <f>VLOOKUP(Table1[[#This Row],[I have the training and skills I need to do my best at work.]],Key!$A$10:$B$15,2,FALSE)</f>
        <v>Agree</v>
      </c>
      <c r="J96" s="51" t="str">
        <f>VLOOKUP(Table1[[#This Row],[I understand how my daily work contributes to my school’s mission. ]],Key!$A$10:$B$15,2,FALSE)</f>
        <v>Agree</v>
      </c>
      <c r="K96" s="51" t="str">
        <f>VLOOKUP(Table1[[#This Row],[My school''s mission and values are reflected in the actions of school leaders.]],Key!$A$10:$B$15,2,FALSE)</f>
        <v>Strongly Agree</v>
      </c>
      <c r="L96" s="51" t="str">
        <f>VLOOKUP(Table1[[#This Row],[I am treated fairly by school leaders.]],Key!$A$10:$B$15,2,FALSE)</f>
        <v>Strongly Agree</v>
      </c>
      <c r="M96" s="51" t="str">
        <f>VLOOKUP(Table1[[#This Row],[I am treated fairly by my colleagues.]],Key!$A$10:$B$15,2,FALSE)</f>
        <v>Strongly Agree</v>
      </c>
      <c r="N96" s="51" t="str">
        <f>VLOOKUP(Table1[[#This Row],[I have ownership and control over my teaching practice and my classroom.]],Key!$A$10:$B$15,2,FALSE)</f>
        <v>Agree</v>
      </c>
      <c r="O96" s="51" t="str">
        <f>VLOOKUP(Table1[[#This Row],[My opinions are heard and valued by school leaders.]],Key!$A$10:$B$15,2,FALSE)</f>
        <v>Agree</v>
      </c>
      <c r="P96" s="51" t="str">
        <f>VLOOKUP(Table1[[#This Row],[In my current role, I get to do what I do best every day.]],Key!$A$10:$B$15,2,FALSE)</f>
        <v>Strongly Agree</v>
      </c>
      <c r="Q96" s="51" t="str">
        <f>VLOOKUP(Table1[[#This Row],[Faculty are recognized for excellent work by school leaders.]],Key!$A$10:$B$15,2,FALSE)</f>
        <v>Agree</v>
      </c>
      <c r="R96" s="51" t="str">
        <f>VLOOKUP(Table1[[#This Row],[I feel valued for my work as a faculty member.]],Key!$A$10:$B$15,2,FALSE)</f>
        <v xml:space="preserve">Neutral </v>
      </c>
      <c r="S96" s="51" t="str">
        <f>VLOOKUP(Table1[[#This Row],[In the past week, I’ve received recognition for doing my job well.]],Key!$A$10:$B$15,2,FALSE)</f>
        <v>Agree</v>
      </c>
      <c r="T96" s="51" t="str">
        <f>VLOOKUP(Table1[[#This Row],[In the past year, my school has provided opportunities for me to learn and grow as a faculty member. ]],Key!$A$10:$B$15,2,FALSE)</f>
        <v>Strongly Agree</v>
      </c>
      <c r="U96" s="51" t="str">
        <f>VLOOKUP(Table1[[#This Row],[My division director (or other direct supervisor) supports my career aspirations and goals]],Key!$A$10:$B$15,2,FALSE)</f>
        <v xml:space="preserve">Neutral </v>
      </c>
      <c r="V96" s="51" t="str">
        <f>VLOOKUP(Table1[[#This Row],[I see a path for professional advancement at my school.]],Key!$A$10:$B$15,2,FALSE)</f>
        <v>Agree</v>
      </c>
    </row>
    <row r="97" spans="1:22" x14ac:dyDescent="0.55000000000000004">
      <c r="A97" s="5">
        <v>95</v>
      </c>
      <c r="B97" s="51" t="str">
        <f>VLOOKUP(Table1[[#This Row],[Overall, I am satisfied with my experience at school.]],Key!$A$10:$B$15,2,FALSE)</f>
        <v>Strongly Agree</v>
      </c>
      <c r="C97" s="51" t="str">
        <f>VLOOKUP(Table1[[#This Row],[School leadership has communicated clear actions they will take in response to previous faculty survey results.]],Key!$A$10:$B$15,2,FALSE)</f>
        <v>Agree</v>
      </c>
      <c r="D97" s="51" t="str">
        <f>VLOOKUP(Table1[[#This Row],[I feel safe and welcome at school.]],Key!$A$10:$B$15,2,FALSE)</f>
        <v>Disagree</v>
      </c>
      <c r="E97" s="51" t="str">
        <f>VLOOKUP(Table1[[#This Row],[The benefits provided by my school meet my needs. ]],Key!$A$10:$B$15,2,FALSE)</f>
        <v>Agree</v>
      </c>
      <c r="F97" s="51" t="str">
        <f>VLOOKUP(Table1[[#This Row],[Someone seems to care about me at school. ]],Key!$A$10:$B$15,2,FALSE)</f>
        <v>Agree</v>
      </c>
      <c r="G97" s="51" t="str">
        <f>VLOOKUP(Table1[[#This Row],[I have the materials and resources needed to do my job well. ]],Key!$A$10:$B$15,2,FALSE)</f>
        <v xml:space="preserve">Neutral </v>
      </c>
      <c r="H97" s="51" t="str">
        <f>VLOOKUP(Table1[[#This Row],[Most days, I have a manageable workload.]],Key!$A$10:$B$15,2,FALSE)</f>
        <v>Agree</v>
      </c>
      <c r="I97" s="51" t="str">
        <f>VLOOKUP(Table1[[#This Row],[I have the training and skills I need to do my best at work.]],Key!$A$10:$B$15,2,FALSE)</f>
        <v xml:space="preserve">Neutral </v>
      </c>
      <c r="J97" s="51" t="str">
        <f>VLOOKUP(Table1[[#This Row],[I understand how my daily work contributes to my school’s mission. ]],Key!$A$10:$B$15,2,FALSE)</f>
        <v>Strongly Agree</v>
      </c>
      <c r="K97" s="51" t="str">
        <f>VLOOKUP(Table1[[#This Row],[My school''s mission and values are reflected in the actions of school leaders.]],Key!$A$10:$B$15,2,FALSE)</f>
        <v>Agree</v>
      </c>
      <c r="L97" s="51" t="str">
        <f>VLOOKUP(Table1[[#This Row],[I am treated fairly by school leaders.]],Key!$A$10:$B$15,2,FALSE)</f>
        <v>Agree</v>
      </c>
      <c r="M97" s="51" t="str">
        <f>VLOOKUP(Table1[[#This Row],[I am treated fairly by my colleagues.]],Key!$A$10:$B$15,2,FALSE)</f>
        <v>Agree</v>
      </c>
      <c r="N97" s="51" t="str">
        <f>VLOOKUP(Table1[[#This Row],[I have ownership and control over my teaching practice and my classroom.]],Key!$A$10:$B$15,2,FALSE)</f>
        <v>Agree</v>
      </c>
      <c r="O97" s="51" t="str">
        <f>VLOOKUP(Table1[[#This Row],[My opinions are heard and valued by school leaders.]],Key!$A$10:$B$15,2,FALSE)</f>
        <v>Disagree</v>
      </c>
      <c r="P97" s="51" t="str">
        <f>VLOOKUP(Table1[[#This Row],[In my current role, I get to do what I do best every day.]],Key!$A$10:$B$15,2,FALSE)</f>
        <v>Strongly Agree</v>
      </c>
      <c r="Q97" s="51" t="str">
        <f>VLOOKUP(Table1[[#This Row],[Faculty are recognized for excellent work by school leaders.]],Key!$A$10:$B$15,2,FALSE)</f>
        <v>Strongly Agree</v>
      </c>
      <c r="R97" s="51" t="str">
        <f>VLOOKUP(Table1[[#This Row],[I feel valued for my work as a faculty member.]],Key!$A$10:$B$15,2,FALSE)</f>
        <v>Disagree</v>
      </c>
      <c r="S97" s="51" t="str">
        <f>VLOOKUP(Table1[[#This Row],[In the past week, I’ve received recognition for doing my job well.]],Key!$A$10:$B$15,2,FALSE)</f>
        <v>Disagree</v>
      </c>
      <c r="T97" s="51" t="str">
        <f>VLOOKUP(Table1[[#This Row],[In the past year, my school has provided opportunities for me to learn and grow as a faculty member. ]],Key!$A$10:$B$15,2,FALSE)</f>
        <v>Disagree</v>
      </c>
      <c r="U97" s="51" t="str">
        <f>VLOOKUP(Table1[[#This Row],[My division director (or other direct supervisor) supports my career aspirations and goals]],Key!$A$10:$B$15,2,FALSE)</f>
        <v xml:space="preserve">Neutral </v>
      </c>
      <c r="V97" s="51" t="str">
        <f>VLOOKUP(Table1[[#This Row],[I see a path for professional advancement at my school.]],Key!$A$10:$B$15,2,FALSE)</f>
        <v xml:space="preserve">Neutral </v>
      </c>
    </row>
    <row r="98" spans="1:22" x14ac:dyDescent="0.55000000000000004">
      <c r="A98" s="5">
        <v>96</v>
      </c>
      <c r="B98" s="51" t="str">
        <f>VLOOKUP(Table1[[#This Row],[Overall, I am satisfied with my experience at school.]],Key!$A$10:$B$15,2,FALSE)</f>
        <v xml:space="preserve">Neutral </v>
      </c>
      <c r="C98" s="51" t="str">
        <f>VLOOKUP(Table1[[#This Row],[School leadership has communicated clear actions they will take in response to previous faculty survey results.]],Key!$A$10:$B$15,2,FALSE)</f>
        <v>Disagree</v>
      </c>
      <c r="D98" s="51" t="str">
        <f>VLOOKUP(Table1[[#This Row],[I feel safe and welcome at school.]],Key!$A$10:$B$15,2,FALSE)</f>
        <v>Disagree</v>
      </c>
      <c r="E98" s="51" t="str">
        <f>VLOOKUP(Table1[[#This Row],[The benefits provided by my school meet my needs. ]],Key!$A$10:$B$15,2,FALSE)</f>
        <v>Strongly Agree</v>
      </c>
      <c r="F98" s="51" t="str">
        <f>VLOOKUP(Table1[[#This Row],[Someone seems to care about me at school. ]],Key!$A$10:$B$15,2,FALSE)</f>
        <v>Agree</v>
      </c>
      <c r="G98" s="51" t="str">
        <f>VLOOKUP(Table1[[#This Row],[I have the materials and resources needed to do my job well. ]],Key!$A$10:$B$15,2,FALSE)</f>
        <v>Agree</v>
      </c>
      <c r="H98" s="51" t="str">
        <f>VLOOKUP(Table1[[#This Row],[Most days, I have a manageable workload.]],Key!$A$10:$B$15,2,FALSE)</f>
        <v>Strongly Disagree</v>
      </c>
      <c r="I98" s="51" t="str">
        <f>VLOOKUP(Table1[[#This Row],[I have the training and skills I need to do my best at work.]],Key!$A$10:$B$15,2,FALSE)</f>
        <v>Disagree</v>
      </c>
      <c r="J98" s="51" t="str">
        <f>VLOOKUP(Table1[[#This Row],[I understand how my daily work contributes to my school’s mission. ]],Key!$A$10:$B$15,2,FALSE)</f>
        <v>Strongly Agree</v>
      </c>
      <c r="K98" s="51" t="str">
        <f>VLOOKUP(Table1[[#This Row],[My school''s mission and values are reflected in the actions of school leaders.]],Key!$A$10:$B$15,2,FALSE)</f>
        <v>Strongly Agree</v>
      </c>
      <c r="L98" s="51" t="str">
        <f>VLOOKUP(Table1[[#This Row],[I am treated fairly by school leaders.]],Key!$A$10:$B$15,2,FALSE)</f>
        <v>Disagree</v>
      </c>
      <c r="M98" s="51" t="str">
        <f>VLOOKUP(Table1[[#This Row],[I am treated fairly by my colleagues.]],Key!$A$10:$B$15,2,FALSE)</f>
        <v>Disagree</v>
      </c>
      <c r="N98" s="51" t="str">
        <f>VLOOKUP(Table1[[#This Row],[I have ownership and control over my teaching practice and my classroom.]],Key!$A$10:$B$15,2,FALSE)</f>
        <v>Agree</v>
      </c>
      <c r="O98" s="51" t="str">
        <f>VLOOKUP(Table1[[#This Row],[My opinions are heard and valued by school leaders.]],Key!$A$10:$B$15,2,FALSE)</f>
        <v>Agree</v>
      </c>
      <c r="P98" s="51" t="str">
        <f>VLOOKUP(Table1[[#This Row],[In my current role, I get to do what I do best every day.]],Key!$A$10:$B$15,2,FALSE)</f>
        <v>Strongly Disagree</v>
      </c>
      <c r="Q98" s="51" t="str">
        <f>VLOOKUP(Table1[[#This Row],[Faculty are recognized for excellent work by school leaders.]],Key!$A$10:$B$15,2,FALSE)</f>
        <v>Strongly Disagree</v>
      </c>
      <c r="R98" s="51" t="str">
        <f>VLOOKUP(Table1[[#This Row],[I feel valued for my work as a faculty member.]],Key!$A$10:$B$15,2,FALSE)</f>
        <v xml:space="preserve">Neutral </v>
      </c>
      <c r="S98" s="51" t="str">
        <f>VLOOKUP(Table1[[#This Row],[In the past week, I’ve received recognition for doing my job well.]],Key!$A$10:$B$15,2,FALSE)</f>
        <v>Disagree</v>
      </c>
      <c r="T98" s="51" t="str">
        <f>VLOOKUP(Table1[[#This Row],[In the past year, my school has provided opportunities for me to learn and grow as a faculty member. ]],Key!$A$10:$B$15,2,FALSE)</f>
        <v>Strongly Agree</v>
      </c>
      <c r="U98" s="51" t="str">
        <f>VLOOKUP(Table1[[#This Row],[My division director (or other direct supervisor) supports my career aspirations and goals]],Key!$A$10:$B$15,2,FALSE)</f>
        <v>Strongly Agree</v>
      </c>
      <c r="V98" s="51" t="str">
        <f>VLOOKUP(Table1[[#This Row],[I see a path for professional advancement at my school.]],Key!$A$10:$B$15,2,FALSE)</f>
        <v>Strongly Agree</v>
      </c>
    </row>
    <row r="99" spans="1:22" x14ac:dyDescent="0.55000000000000004">
      <c r="A99" s="5">
        <v>97</v>
      </c>
      <c r="B99" s="51" t="str">
        <f>VLOOKUP(Table1[[#This Row],[Overall, I am satisfied with my experience at school.]],Key!$A$10:$B$15,2,FALSE)</f>
        <v xml:space="preserve">Neutral </v>
      </c>
      <c r="C99" s="51" t="str">
        <f>VLOOKUP(Table1[[#This Row],[School leadership has communicated clear actions they will take in response to previous faculty survey results.]],Key!$A$10:$B$15,2,FALSE)</f>
        <v xml:space="preserve">Neutral </v>
      </c>
      <c r="D99" s="51" t="str">
        <f>VLOOKUP(Table1[[#This Row],[I feel safe and welcome at school.]],Key!$A$10:$B$15,2,FALSE)</f>
        <v>Agree</v>
      </c>
      <c r="E99" s="51" t="str">
        <f>VLOOKUP(Table1[[#This Row],[The benefits provided by my school meet my needs. ]],Key!$A$10:$B$15,2,FALSE)</f>
        <v>Agree</v>
      </c>
      <c r="F99" s="51" t="str">
        <f>VLOOKUP(Table1[[#This Row],[Someone seems to care about me at school. ]],Key!$A$10:$B$15,2,FALSE)</f>
        <v xml:space="preserve">Neutral </v>
      </c>
      <c r="G99" s="51" t="str">
        <f>VLOOKUP(Table1[[#This Row],[I have the materials and resources needed to do my job well. ]],Key!$A$10:$B$15,2,FALSE)</f>
        <v>Strongly Disagree</v>
      </c>
      <c r="H99" s="51" t="str">
        <f>VLOOKUP(Table1[[#This Row],[Most days, I have a manageable workload.]],Key!$A$10:$B$15,2,FALSE)</f>
        <v>Agree</v>
      </c>
      <c r="I99" s="51" t="str">
        <f>VLOOKUP(Table1[[#This Row],[I have the training and skills I need to do my best at work.]],Key!$A$10:$B$15,2,FALSE)</f>
        <v>Strongly Disagree</v>
      </c>
      <c r="J99" s="51" t="str">
        <f>VLOOKUP(Table1[[#This Row],[I understand how my daily work contributes to my school’s mission. ]],Key!$A$10:$B$15,2,FALSE)</f>
        <v>Agree</v>
      </c>
      <c r="K99" s="51" t="str">
        <f>VLOOKUP(Table1[[#This Row],[My school''s mission and values are reflected in the actions of school leaders.]],Key!$A$10:$B$15,2,FALSE)</f>
        <v>Disagree</v>
      </c>
      <c r="L99" s="51" t="str">
        <f>VLOOKUP(Table1[[#This Row],[I am treated fairly by school leaders.]],Key!$A$10:$B$15,2,FALSE)</f>
        <v xml:space="preserve">Neutral </v>
      </c>
      <c r="M99" s="51" t="str">
        <f>VLOOKUP(Table1[[#This Row],[I am treated fairly by my colleagues.]],Key!$A$10:$B$15,2,FALSE)</f>
        <v xml:space="preserve">Neutral </v>
      </c>
      <c r="N99" s="51" t="str">
        <f>VLOOKUP(Table1[[#This Row],[I have ownership and control over my teaching practice and my classroom.]],Key!$A$10:$B$15,2,FALSE)</f>
        <v xml:space="preserve">Neutral </v>
      </c>
      <c r="O99" s="51" t="str">
        <f>VLOOKUP(Table1[[#This Row],[My opinions are heard and valued by school leaders.]],Key!$A$10:$B$15,2,FALSE)</f>
        <v xml:space="preserve">Neutral </v>
      </c>
      <c r="P99" s="51" t="str">
        <f>VLOOKUP(Table1[[#This Row],[In my current role, I get to do what I do best every day.]],Key!$A$10:$B$15,2,FALSE)</f>
        <v>Agree</v>
      </c>
      <c r="Q99" s="51" t="str">
        <f>VLOOKUP(Table1[[#This Row],[Faculty are recognized for excellent work by school leaders.]],Key!$A$10:$B$15,2,FALSE)</f>
        <v>Strongly Agree</v>
      </c>
      <c r="R99" s="51" t="str">
        <f>VLOOKUP(Table1[[#This Row],[I feel valued for my work as a faculty member.]],Key!$A$10:$B$15,2,FALSE)</f>
        <v xml:space="preserve">Neutral </v>
      </c>
      <c r="S99" s="51" t="str">
        <f>VLOOKUP(Table1[[#This Row],[In the past week, I’ve received recognition for doing my job well.]],Key!$A$10:$B$15,2,FALSE)</f>
        <v xml:space="preserve">Neutral </v>
      </c>
      <c r="T99" s="51" t="str">
        <f>VLOOKUP(Table1[[#This Row],[In the past year, my school has provided opportunities for me to learn and grow as a faculty member. ]],Key!$A$10:$B$15,2,FALSE)</f>
        <v>Agree</v>
      </c>
      <c r="U99" s="51" t="str">
        <f>VLOOKUP(Table1[[#This Row],[My division director (or other direct supervisor) supports my career aspirations and goals]],Key!$A$10:$B$15,2,FALSE)</f>
        <v xml:space="preserve">Neutral </v>
      </c>
      <c r="V99" s="51" t="str">
        <f>VLOOKUP(Table1[[#This Row],[I see a path for professional advancement at my school.]],Key!$A$10:$B$15,2,FALSE)</f>
        <v xml:space="preserve">Neutral </v>
      </c>
    </row>
    <row r="100" spans="1:22" x14ac:dyDescent="0.55000000000000004">
      <c r="A100" s="5">
        <v>98</v>
      </c>
      <c r="B100" s="51" t="str">
        <f>VLOOKUP(Table1[[#This Row],[Overall, I am satisfied with my experience at school.]],Key!$A$10:$B$15,2,FALSE)</f>
        <v>Strongly Agree</v>
      </c>
      <c r="C100" s="51" t="str">
        <f>VLOOKUP(Table1[[#This Row],[School leadership has communicated clear actions they will take in response to previous faculty survey results.]],Key!$A$10:$B$15,2,FALSE)</f>
        <v>Strongly Agree</v>
      </c>
      <c r="D100" s="51" t="str">
        <f>VLOOKUP(Table1[[#This Row],[I feel safe and welcome at school.]],Key!$A$10:$B$15,2,FALSE)</f>
        <v>Agree</v>
      </c>
      <c r="E100" s="51" t="str">
        <f>VLOOKUP(Table1[[#This Row],[The benefits provided by my school meet my needs. ]],Key!$A$10:$B$15,2,FALSE)</f>
        <v>Strongly Agree</v>
      </c>
      <c r="F100" s="51" t="str">
        <f>VLOOKUP(Table1[[#This Row],[Someone seems to care about me at school. ]],Key!$A$10:$B$15,2,FALSE)</f>
        <v>Agree</v>
      </c>
      <c r="G100" s="51" t="str">
        <f>VLOOKUP(Table1[[#This Row],[I have the materials and resources needed to do my job well. ]],Key!$A$10:$B$15,2,FALSE)</f>
        <v>Agree</v>
      </c>
      <c r="H100" s="51" t="str">
        <f>VLOOKUP(Table1[[#This Row],[Most days, I have a manageable workload.]],Key!$A$10:$B$15,2,FALSE)</f>
        <v>Agree</v>
      </c>
      <c r="I100" s="51" t="str">
        <f>VLOOKUP(Table1[[#This Row],[I have the training and skills I need to do my best at work.]],Key!$A$10:$B$15,2,FALSE)</f>
        <v>Agree</v>
      </c>
      <c r="J100" s="51" t="str">
        <f>VLOOKUP(Table1[[#This Row],[I understand how my daily work contributes to my school’s mission. ]],Key!$A$10:$B$15,2,FALSE)</f>
        <v>Agree</v>
      </c>
      <c r="K100" s="51" t="str">
        <f>VLOOKUP(Table1[[#This Row],[My school''s mission and values are reflected in the actions of school leaders.]],Key!$A$10:$B$15,2,FALSE)</f>
        <v>Strongly Agree</v>
      </c>
      <c r="L100" s="51" t="str">
        <f>VLOOKUP(Table1[[#This Row],[I am treated fairly by school leaders.]],Key!$A$10:$B$15,2,FALSE)</f>
        <v>Agree</v>
      </c>
      <c r="M100" s="51" t="str">
        <f>VLOOKUP(Table1[[#This Row],[I am treated fairly by my colleagues.]],Key!$A$10:$B$15,2,FALSE)</f>
        <v>Strongly Agree</v>
      </c>
      <c r="N100" s="51" t="str">
        <f>VLOOKUP(Table1[[#This Row],[I have ownership and control over my teaching practice and my classroom.]],Key!$A$10:$B$15,2,FALSE)</f>
        <v>Agree</v>
      </c>
      <c r="O100" s="51" t="str">
        <f>VLOOKUP(Table1[[#This Row],[My opinions are heard and valued by school leaders.]],Key!$A$10:$B$15,2,FALSE)</f>
        <v>Strongly Agree</v>
      </c>
      <c r="P100" s="51" t="str">
        <f>VLOOKUP(Table1[[#This Row],[In my current role, I get to do what I do best every day.]],Key!$A$10:$B$15,2,FALSE)</f>
        <v>Agree</v>
      </c>
      <c r="Q100" s="51" t="str">
        <f>VLOOKUP(Table1[[#This Row],[Faculty are recognized for excellent work by school leaders.]],Key!$A$10:$B$15,2,FALSE)</f>
        <v>Strongly Agree</v>
      </c>
      <c r="R100" s="51" t="str">
        <f>VLOOKUP(Table1[[#This Row],[I feel valued for my work as a faculty member.]],Key!$A$10:$B$15,2,FALSE)</f>
        <v>Agree</v>
      </c>
      <c r="S100" s="51" t="str">
        <f>VLOOKUP(Table1[[#This Row],[In the past week, I’ve received recognition for doing my job well.]],Key!$A$10:$B$15,2,FALSE)</f>
        <v>Agree</v>
      </c>
      <c r="T100" s="51" t="str">
        <f>VLOOKUP(Table1[[#This Row],[In the past year, my school has provided opportunities for me to learn and grow as a faculty member. ]],Key!$A$10:$B$15,2,FALSE)</f>
        <v>Agree</v>
      </c>
      <c r="U100" s="51" t="str">
        <f>VLOOKUP(Table1[[#This Row],[My division director (or other direct supervisor) supports my career aspirations and goals]],Key!$A$10:$B$15,2,FALSE)</f>
        <v xml:space="preserve">Neutral </v>
      </c>
      <c r="V100" s="51" t="str">
        <f>VLOOKUP(Table1[[#This Row],[I see a path for professional advancement at my school.]],Key!$A$10:$B$15,2,FALSE)</f>
        <v xml:space="preserve">Neutral </v>
      </c>
    </row>
    <row r="101" spans="1:22" x14ac:dyDescent="0.55000000000000004">
      <c r="A101" s="5">
        <v>99</v>
      </c>
      <c r="B101" s="51" t="str">
        <f>VLOOKUP(Table1[[#This Row],[Overall, I am satisfied with my experience at school.]],Key!$A$10:$B$15,2,FALSE)</f>
        <v>Strongly Agree</v>
      </c>
      <c r="C101" s="51" t="str">
        <f>VLOOKUP(Table1[[#This Row],[School leadership has communicated clear actions they will take in response to previous faculty survey results.]],Key!$A$10:$B$15,2,FALSE)</f>
        <v>Strongly Agree</v>
      </c>
      <c r="D101" s="51" t="str">
        <f>VLOOKUP(Table1[[#This Row],[I feel safe and welcome at school.]],Key!$A$10:$B$15,2,FALSE)</f>
        <v>Strongly Agree</v>
      </c>
      <c r="E101" s="51" t="str">
        <f>VLOOKUP(Table1[[#This Row],[The benefits provided by my school meet my needs. ]],Key!$A$10:$B$15,2,FALSE)</f>
        <v xml:space="preserve">Neutral </v>
      </c>
      <c r="F101" s="51" t="str">
        <f>VLOOKUP(Table1[[#This Row],[Someone seems to care about me at school. ]],Key!$A$10:$B$15,2,FALSE)</f>
        <v>Disagree</v>
      </c>
      <c r="G101" s="51" t="str">
        <f>VLOOKUP(Table1[[#This Row],[I have the materials and resources needed to do my job well. ]],Key!$A$10:$B$15,2,FALSE)</f>
        <v>Strongly Agree</v>
      </c>
      <c r="H101" s="51" t="str">
        <f>VLOOKUP(Table1[[#This Row],[Most days, I have a manageable workload.]],Key!$A$10:$B$15,2,FALSE)</f>
        <v>Strongly Agree</v>
      </c>
      <c r="I101" s="51" t="str">
        <f>VLOOKUP(Table1[[#This Row],[I have the training and skills I need to do my best at work.]],Key!$A$10:$B$15,2,FALSE)</f>
        <v xml:space="preserve">Neutral </v>
      </c>
      <c r="J101" s="51" t="str">
        <f>VLOOKUP(Table1[[#This Row],[I understand how my daily work contributes to my school’s mission. ]],Key!$A$10:$B$15,2,FALSE)</f>
        <v>Strongly Agree</v>
      </c>
      <c r="K101" s="51" t="str">
        <f>VLOOKUP(Table1[[#This Row],[My school''s mission and values are reflected in the actions of school leaders.]],Key!$A$10:$B$15,2,FALSE)</f>
        <v>Strongly Agree</v>
      </c>
      <c r="L101" s="51" t="str">
        <f>VLOOKUP(Table1[[#This Row],[I am treated fairly by school leaders.]],Key!$A$10:$B$15,2,FALSE)</f>
        <v>Agree</v>
      </c>
      <c r="M101" s="51" t="str">
        <f>VLOOKUP(Table1[[#This Row],[I am treated fairly by my colleagues.]],Key!$A$10:$B$15,2,FALSE)</f>
        <v>Agree</v>
      </c>
      <c r="N101" s="51" t="str">
        <f>VLOOKUP(Table1[[#This Row],[I have ownership and control over my teaching practice and my classroom.]],Key!$A$10:$B$15,2,FALSE)</f>
        <v xml:space="preserve">Neutral </v>
      </c>
      <c r="O101" s="51" t="str">
        <f>VLOOKUP(Table1[[#This Row],[My opinions are heard and valued by school leaders.]],Key!$A$10:$B$15,2,FALSE)</f>
        <v>Agree</v>
      </c>
      <c r="P101" s="51" t="str">
        <f>VLOOKUP(Table1[[#This Row],[In my current role, I get to do what I do best every day.]],Key!$A$10:$B$15,2,FALSE)</f>
        <v>Agree</v>
      </c>
      <c r="Q101" s="51" t="str">
        <f>VLOOKUP(Table1[[#This Row],[Faculty are recognized for excellent work by school leaders.]],Key!$A$10:$B$15,2,FALSE)</f>
        <v>Strongly Agree</v>
      </c>
      <c r="R101" s="51" t="str">
        <f>VLOOKUP(Table1[[#This Row],[I feel valued for my work as a faculty member.]],Key!$A$10:$B$15,2,FALSE)</f>
        <v>Agree</v>
      </c>
      <c r="S101" s="51" t="str">
        <f>VLOOKUP(Table1[[#This Row],[In the past week, I’ve received recognition for doing my job well.]],Key!$A$10:$B$15,2,FALSE)</f>
        <v>Agree</v>
      </c>
      <c r="T101" s="51" t="str">
        <f>VLOOKUP(Table1[[#This Row],[In the past year, my school has provided opportunities for me to learn and grow as a faculty member. ]],Key!$A$10:$B$15,2,FALSE)</f>
        <v>Strongly Agree</v>
      </c>
      <c r="U101" s="51" t="str">
        <f>VLOOKUP(Table1[[#This Row],[My division director (or other direct supervisor) supports my career aspirations and goals]],Key!$A$10:$B$15,2,FALSE)</f>
        <v>Strongly Agree</v>
      </c>
      <c r="V101" s="51" t="str">
        <f>VLOOKUP(Table1[[#This Row],[I see a path for professional advancement at my school.]],Key!$A$10:$B$15,2,FALSE)</f>
        <v>Strongly Agree</v>
      </c>
    </row>
    <row r="102" spans="1:22" x14ac:dyDescent="0.55000000000000004">
      <c r="A102" s="5">
        <v>100</v>
      </c>
      <c r="B102" s="51" t="str">
        <f>VLOOKUP(Table1[[#This Row],[Overall, I am satisfied with my experience at school.]],Key!$A$10:$B$15,2,FALSE)</f>
        <v>Strongly Agree</v>
      </c>
      <c r="C102" s="51" t="str">
        <f>VLOOKUP(Table1[[#This Row],[School leadership has communicated clear actions they will take in response to previous faculty survey results.]],Key!$A$10:$B$15,2,FALSE)</f>
        <v>Strongly Agree</v>
      </c>
      <c r="D102" s="51" t="str">
        <f>VLOOKUP(Table1[[#This Row],[I feel safe and welcome at school.]],Key!$A$10:$B$15,2,FALSE)</f>
        <v>Not Applicable</v>
      </c>
      <c r="E102" s="51" t="str">
        <f>VLOOKUP(Table1[[#This Row],[The benefits provided by my school meet my needs. ]],Key!$A$10:$B$15,2,FALSE)</f>
        <v xml:space="preserve">Neutral </v>
      </c>
      <c r="F102" s="51" t="str">
        <f>VLOOKUP(Table1[[#This Row],[Someone seems to care about me at school. ]],Key!$A$10:$B$15,2,FALSE)</f>
        <v>Agree</v>
      </c>
      <c r="G102" s="51" t="str">
        <f>VLOOKUP(Table1[[#This Row],[I have the materials and resources needed to do my job well. ]],Key!$A$10:$B$15,2,FALSE)</f>
        <v>Strongly Agree</v>
      </c>
      <c r="H102" s="51" t="str">
        <f>VLOOKUP(Table1[[#This Row],[Most days, I have a manageable workload.]],Key!$A$10:$B$15,2,FALSE)</f>
        <v>Agree</v>
      </c>
      <c r="I102" s="51" t="str">
        <f>VLOOKUP(Table1[[#This Row],[I have the training and skills I need to do my best at work.]],Key!$A$10:$B$15,2,FALSE)</f>
        <v>Strongly Agree</v>
      </c>
      <c r="J102" s="51" t="str">
        <f>VLOOKUP(Table1[[#This Row],[I understand how my daily work contributes to my school’s mission. ]],Key!$A$10:$B$15,2,FALSE)</f>
        <v>Agree</v>
      </c>
      <c r="K102" s="51" t="str">
        <f>VLOOKUP(Table1[[#This Row],[My school''s mission and values are reflected in the actions of school leaders.]],Key!$A$10:$B$15,2,FALSE)</f>
        <v>Agree</v>
      </c>
      <c r="L102" s="51" t="str">
        <f>VLOOKUP(Table1[[#This Row],[I am treated fairly by school leaders.]],Key!$A$10:$B$15,2,FALSE)</f>
        <v>Agree</v>
      </c>
      <c r="M102" s="51" t="str">
        <f>VLOOKUP(Table1[[#This Row],[I am treated fairly by my colleagues.]],Key!$A$10:$B$15,2,FALSE)</f>
        <v>Agree</v>
      </c>
      <c r="N102" s="51" t="str">
        <f>VLOOKUP(Table1[[#This Row],[I have ownership and control over my teaching practice and my classroom.]],Key!$A$10:$B$15,2,FALSE)</f>
        <v>Agree</v>
      </c>
      <c r="O102" s="51" t="str">
        <f>VLOOKUP(Table1[[#This Row],[My opinions are heard and valued by school leaders.]],Key!$A$10:$B$15,2,FALSE)</f>
        <v>Strongly Agree</v>
      </c>
      <c r="P102" s="51" t="str">
        <f>VLOOKUP(Table1[[#This Row],[In my current role, I get to do what I do best every day.]],Key!$A$10:$B$15,2,FALSE)</f>
        <v>Strongly Agree</v>
      </c>
      <c r="Q102" s="51" t="str">
        <f>VLOOKUP(Table1[[#This Row],[Faculty are recognized for excellent work by school leaders.]],Key!$A$10:$B$15,2,FALSE)</f>
        <v>Agree</v>
      </c>
      <c r="R102" s="51" t="str">
        <f>VLOOKUP(Table1[[#This Row],[I feel valued for my work as a faculty member.]],Key!$A$10:$B$15,2,FALSE)</f>
        <v>Agree</v>
      </c>
      <c r="S102" s="51" t="str">
        <f>VLOOKUP(Table1[[#This Row],[In the past week, I’ve received recognition for doing my job well.]],Key!$A$10:$B$15,2,FALSE)</f>
        <v>Agree</v>
      </c>
      <c r="T102" s="51" t="str">
        <f>VLOOKUP(Table1[[#This Row],[In the past year, my school has provided opportunities for me to learn and grow as a faculty member. ]],Key!$A$10:$B$15,2,FALSE)</f>
        <v>Strongly Agree</v>
      </c>
      <c r="U102" s="51" t="str">
        <f>VLOOKUP(Table1[[#This Row],[My division director (or other direct supervisor) supports my career aspirations and goals]],Key!$A$10:$B$15,2,FALSE)</f>
        <v>Agree</v>
      </c>
      <c r="V102" s="51" t="str">
        <f>VLOOKUP(Table1[[#This Row],[I see a path for professional advancement at my school.]],Key!$A$10:$B$15,2,FALSE)</f>
        <v>Agree</v>
      </c>
    </row>
    <row r="103" spans="1:22" x14ac:dyDescent="0.55000000000000004">
      <c r="A103" s="5">
        <v>101</v>
      </c>
      <c r="B103" s="51" t="str">
        <f>VLOOKUP(Table1[[#This Row],[Overall, I am satisfied with my experience at school.]],Key!$A$10:$B$15,2,FALSE)</f>
        <v>Agree</v>
      </c>
      <c r="C103" s="51" t="str">
        <f>VLOOKUP(Table1[[#This Row],[School leadership has communicated clear actions they will take in response to previous faculty survey results.]],Key!$A$10:$B$15,2,FALSE)</f>
        <v>Agree</v>
      </c>
      <c r="D103" s="51" t="str">
        <f>VLOOKUP(Table1[[#This Row],[I feel safe and welcome at school.]],Key!$A$10:$B$15,2,FALSE)</f>
        <v xml:space="preserve">Neutral </v>
      </c>
      <c r="E103" s="51" t="str">
        <f>VLOOKUP(Table1[[#This Row],[The benefits provided by my school meet my needs. ]],Key!$A$10:$B$15,2,FALSE)</f>
        <v>Agree</v>
      </c>
      <c r="F103" s="51" t="str">
        <f>VLOOKUP(Table1[[#This Row],[Someone seems to care about me at school. ]],Key!$A$10:$B$15,2,FALSE)</f>
        <v>Agree</v>
      </c>
      <c r="G103" s="51" t="str">
        <f>VLOOKUP(Table1[[#This Row],[I have the materials and resources needed to do my job well. ]],Key!$A$10:$B$15,2,FALSE)</f>
        <v>Agree</v>
      </c>
      <c r="H103" s="51" t="str">
        <f>VLOOKUP(Table1[[#This Row],[Most days, I have a manageable workload.]],Key!$A$10:$B$15,2,FALSE)</f>
        <v>Agree</v>
      </c>
      <c r="I103" s="51" t="str">
        <f>VLOOKUP(Table1[[#This Row],[I have the training and skills I need to do my best at work.]],Key!$A$10:$B$15,2,FALSE)</f>
        <v>Disagree</v>
      </c>
      <c r="J103" s="51" t="str">
        <f>VLOOKUP(Table1[[#This Row],[I understand how my daily work contributes to my school’s mission. ]],Key!$A$10:$B$15,2,FALSE)</f>
        <v>Agree</v>
      </c>
      <c r="K103" s="51" t="str">
        <f>VLOOKUP(Table1[[#This Row],[My school''s mission and values are reflected in the actions of school leaders.]],Key!$A$10:$B$15,2,FALSE)</f>
        <v>Agree</v>
      </c>
      <c r="L103" s="51" t="str">
        <f>VLOOKUP(Table1[[#This Row],[I am treated fairly by school leaders.]],Key!$A$10:$B$15,2,FALSE)</f>
        <v>Agree</v>
      </c>
      <c r="M103" s="51" t="str">
        <f>VLOOKUP(Table1[[#This Row],[I am treated fairly by my colleagues.]],Key!$A$10:$B$15,2,FALSE)</f>
        <v xml:space="preserve">Neutral </v>
      </c>
      <c r="N103" s="51" t="str">
        <f>VLOOKUP(Table1[[#This Row],[I have ownership and control over my teaching practice and my classroom.]],Key!$A$10:$B$15,2,FALSE)</f>
        <v>Agree</v>
      </c>
      <c r="O103" s="51" t="str">
        <f>VLOOKUP(Table1[[#This Row],[My opinions are heard and valued by school leaders.]],Key!$A$10:$B$15,2,FALSE)</f>
        <v>Agree</v>
      </c>
      <c r="P103" s="51" t="str">
        <f>VLOOKUP(Table1[[#This Row],[In my current role, I get to do what I do best every day.]],Key!$A$10:$B$15,2,FALSE)</f>
        <v>Agree</v>
      </c>
      <c r="Q103" s="51" t="str">
        <f>VLOOKUP(Table1[[#This Row],[Faculty are recognized for excellent work by school leaders.]],Key!$A$10:$B$15,2,FALSE)</f>
        <v>Strongly Disagree</v>
      </c>
      <c r="R103" s="51" t="str">
        <f>VLOOKUP(Table1[[#This Row],[I feel valued for my work as a faculty member.]],Key!$A$10:$B$15,2,FALSE)</f>
        <v>Agree</v>
      </c>
      <c r="S103" s="51" t="str">
        <f>VLOOKUP(Table1[[#This Row],[In the past week, I’ve received recognition for doing my job well.]],Key!$A$10:$B$15,2,FALSE)</f>
        <v xml:space="preserve">Neutral </v>
      </c>
      <c r="T103" s="51" t="str">
        <f>VLOOKUP(Table1[[#This Row],[In the past year, my school has provided opportunities for me to learn and grow as a faculty member. ]],Key!$A$10:$B$15,2,FALSE)</f>
        <v>Agree</v>
      </c>
      <c r="U103" s="51" t="str">
        <f>VLOOKUP(Table1[[#This Row],[My division director (or other direct supervisor) supports my career aspirations and goals]],Key!$A$10:$B$15,2,FALSE)</f>
        <v xml:space="preserve">Neutral </v>
      </c>
      <c r="V103" s="51" t="str">
        <f>VLOOKUP(Table1[[#This Row],[I see a path for professional advancement at my school.]],Key!$A$10:$B$15,2,FALSE)</f>
        <v>Disagree</v>
      </c>
    </row>
    <row r="104" spans="1:22" x14ac:dyDescent="0.55000000000000004">
      <c r="A104" s="5">
        <v>102</v>
      </c>
      <c r="B104" s="51" t="str">
        <f>VLOOKUP(Table1[[#This Row],[Overall, I am satisfied with my experience at school.]],Key!$A$10:$B$15,2,FALSE)</f>
        <v>Strongly Disagree</v>
      </c>
      <c r="C104" s="51" t="str">
        <f>VLOOKUP(Table1[[#This Row],[School leadership has communicated clear actions they will take in response to previous faculty survey results.]],Key!$A$10:$B$15,2,FALSE)</f>
        <v>Strongly Disagree</v>
      </c>
      <c r="D104" s="51" t="str">
        <f>VLOOKUP(Table1[[#This Row],[I feel safe and welcome at school.]],Key!$A$10:$B$15,2,FALSE)</f>
        <v>Strongly Disagree</v>
      </c>
      <c r="E104" s="51" t="str">
        <f>VLOOKUP(Table1[[#This Row],[The benefits provided by my school meet my needs. ]],Key!$A$10:$B$15,2,FALSE)</f>
        <v>Strongly Disagree</v>
      </c>
      <c r="F104" s="51" t="str">
        <f>VLOOKUP(Table1[[#This Row],[Someone seems to care about me at school. ]],Key!$A$10:$B$15,2,FALSE)</f>
        <v>Strongly Disagree</v>
      </c>
      <c r="G104" s="51" t="str">
        <f>VLOOKUP(Table1[[#This Row],[I have the materials and resources needed to do my job well. ]],Key!$A$10:$B$15,2,FALSE)</f>
        <v>Strongly Disagree</v>
      </c>
      <c r="H104" s="51" t="str">
        <f>VLOOKUP(Table1[[#This Row],[Most days, I have a manageable workload.]],Key!$A$10:$B$15,2,FALSE)</f>
        <v>Strongly Disagree</v>
      </c>
      <c r="I104" s="51" t="str">
        <f>VLOOKUP(Table1[[#This Row],[I have the training and skills I need to do my best at work.]],Key!$A$10:$B$15,2,FALSE)</f>
        <v>Strongly Disagree</v>
      </c>
      <c r="J104" s="51" t="str">
        <f>VLOOKUP(Table1[[#This Row],[I understand how my daily work contributes to my school’s mission. ]],Key!$A$10:$B$15,2,FALSE)</f>
        <v>Strongly Disagree</v>
      </c>
      <c r="K104" s="51" t="str">
        <f>VLOOKUP(Table1[[#This Row],[My school''s mission and values are reflected in the actions of school leaders.]],Key!$A$10:$B$15,2,FALSE)</f>
        <v>Strongly Disagree</v>
      </c>
      <c r="L104" s="51" t="str">
        <f>VLOOKUP(Table1[[#This Row],[I am treated fairly by school leaders.]],Key!$A$10:$B$15,2,FALSE)</f>
        <v>Strongly Disagree</v>
      </c>
      <c r="M104" s="51" t="str">
        <f>VLOOKUP(Table1[[#This Row],[I am treated fairly by my colleagues.]],Key!$A$10:$B$15,2,FALSE)</f>
        <v>Strongly Disagree</v>
      </c>
      <c r="N104" s="51" t="str">
        <f>VLOOKUP(Table1[[#This Row],[I have ownership and control over my teaching practice and my classroom.]],Key!$A$10:$B$15,2,FALSE)</f>
        <v>Strongly Disagree</v>
      </c>
      <c r="O104" s="51" t="str">
        <f>VLOOKUP(Table1[[#This Row],[My opinions are heard and valued by school leaders.]],Key!$A$10:$B$15,2,FALSE)</f>
        <v>Strongly Disagree</v>
      </c>
      <c r="P104" s="51" t="str">
        <f>VLOOKUP(Table1[[#This Row],[In my current role, I get to do what I do best every day.]],Key!$A$10:$B$15,2,FALSE)</f>
        <v>Strongly Disagree</v>
      </c>
      <c r="Q104" s="51" t="str">
        <f>VLOOKUP(Table1[[#This Row],[Faculty are recognized for excellent work by school leaders.]],Key!$A$10:$B$15,2,FALSE)</f>
        <v>Strongly Disagree</v>
      </c>
      <c r="R104" s="51" t="str">
        <f>VLOOKUP(Table1[[#This Row],[I feel valued for my work as a faculty member.]],Key!$A$10:$B$15,2,FALSE)</f>
        <v>Strongly Disagree</v>
      </c>
      <c r="S104" s="51" t="str">
        <f>VLOOKUP(Table1[[#This Row],[In the past week, I’ve received recognition for doing my job well.]],Key!$A$10:$B$15,2,FALSE)</f>
        <v>Strongly Disagree</v>
      </c>
      <c r="T104" s="51" t="str">
        <f>VLOOKUP(Table1[[#This Row],[In the past year, my school has provided opportunities for me to learn and grow as a faculty member. ]],Key!$A$10:$B$15,2,FALSE)</f>
        <v>Strongly Disagree</v>
      </c>
      <c r="U104" s="51" t="str">
        <f>VLOOKUP(Table1[[#This Row],[My division director (or other direct supervisor) supports my career aspirations and goals]],Key!$A$10:$B$15,2,FALSE)</f>
        <v>Strongly Disagree</v>
      </c>
      <c r="V104" s="51" t="str">
        <f>VLOOKUP(Table1[[#This Row],[I see a path for professional advancement at my school.]],Key!$A$10:$B$15,2,FALSE)</f>
        <v>Strongly Disagree</v>
      </c>
    </row>
    <row r="105" spans="1:22" x14ac:dyDescent="0.55000000000000004">
      <c r="A105" s="5">
        <v>103</v>
      </c>
      <c r="B105" s="51" t="str">
        <f>VLOOKUP(Table1[[#This Row],[Overall, I am satisfied with my experience at school.]],Key!$A$10:$B$15,2,FALSE)</f>
        <v>Strongly Agree</v>
      </c>
      <c r="C105" s="51" t="str">
        <f>VLOOKUP(Table1[[#This Row],[School leadership has communicated clear actions they will take in response to previous faculty survey results.]],Key!$A$10:$B$15,2,FALSE)</f>
        <v>Strongly Agree</v>
      </c>
      <c r="D105" s="51" t="str">
        <f>VLOOKUP(Table1[[#This Row],[I feel safe and welcome at school.]],Key!$A$10:$B$15,2,FALSE)</f>
        <v>Agree</v>
      </c>
      <c r="E105" s="51" t="str">
        <f>VLOOKUP(Table1[[#This Row],[The benefits provided by my school meet my needs. ]],Key!$A$10:$B$15,2,FALSE)</f>
        <v>Strongly Agree</v>
      </c>
      <c r="F105" s="51" t="str">
        <f>VLOOKUP(Table1[[#This Row],[Someone seems to care about me at school. ]],Key!$A$10:$B$15,2,FALSE)</f>
        <v xml:space="preserve">Neutral </v>
      </c>
      <c r="G105" s="51" t="str">
        <f>VLOOKUP(Table1[[#This Row],[I have the materials and resources needed to do my job well. ]],Key!$A$10:$B$15,2,FALSE)</f>
        <v>Strongly Agree</v>
      </c>
      <c r="H105" s="51" t="str">
        <f>VLOOKUP(Table1[[#This Row],[Most days, I have a manageable workload.]],Key!$A$10:$B$15,2,FALSE)</f>
        <v>Agree</v>
      </c>
      <c r="I105" s="51" t="str">
        <f>VLOOKUP(Table1[[#This Row],[I have the training and skills I need to do my best at work.]],Key!$A$10:$B$15,2,FALSE)</f>
        <v>Strongly Agree</v>
      </c>
      <c r="J105" s="51" t="str">
        <f>VLOOKUP(Table1[[#This Row],[I understand how my daily work contributes to my school’s mission. ]],Key!$A$10:$B$15,2,FALSE)</f>
        <v>Strongly Agree</v>
      </c>
      <c r="K105" s="51" t="str">
        <f>VLOOKUP(Table1[[#This Row],[My school''s mission and values are reflected in the actions of school leaders.]],Key!$A$10:$B$15,2,FALSE)</f>
        <v>Agree</v>
      </c>
      <c r="L105" s="51" t="str">
        <f>VLOOKUP(Table1[[#This Row],[I am treated fairly by school leaders.]],Key!$A$10:$B$15,2,FALSE)</f>
        <v>Agree</v>
      </c>
      <c r="M105" s="51" t="str">
        <f>VLOOKUP(Table1[[#This Row],[I am treated fairly by my colleagues.]],Key!$A$10:$B$15,2,FALSE)</f>
        <v>Agree</v>
      </c>
      <c r="N105" s="51" t="str">
        <f>VLOOKUP(Table1[[#This Row],[I have ownership and control over my teaching practice and my classroom.]],Key!$A$10:$B$15,2,FALSE)</f>
        <v>Agree</v>
      </c>
      <c r="O105" s="51" t="str">
        <f>VLOOKUP(Table1[[#This Row],[My opinions are heard and valued by school leaders.]],Key!$A$10:$B$15,2,FALSE)</f>
        <v>Agree</v>
      </c>
      <c r="P105" s="51" t="str">
        <f>VLOOKUP(Table1[[#This Row],[In my current role, I get to do what I do best every day.]],Key!$A$10:$B$15,2,FALSE)</f>
        <v>Agree</v>
      </c>
      <c r="Q105" s="51" t="str">
        <f>VLOOKUP(Table1[[#This Row],[Faculty are recognized for excellent work by school leaders.]],Key!$A$10:$B$15,2,FALSE)</f>
        <v>Strongly Agree</v>
      </c>
      <c r="R105" s="51" t="str">
        <f>VLOOKUP(Table1[[#This Row],[I feel valued for my work as a faculty member.]],Key!$A$10:$B$15,2,FALSE)</f>
        <v>Agree</v>
      </c>
      <c r="S105" s="51" t="str">
        <f>VLOOKUP(Table1[[#This Row],[In the past week, I’ve received recognition for doing my job well.]],Key!$A$10:$B$15,2,FALSE)</f>
        <v>Agree</v>
      </c>
      <c r="T105" s="51" t="str">
        <f>VLOOKUP(Table1[[#This Row],[In the past year, my school has provided opportunities for me to learn and grow as a faculty member. ]],Key!$A$10:$B$15,2,FALSE)</f>
        <v>Strongly Agree</v>
      </c>
      <c r="U105" s="51" t="str">
        <f>VLOOKUP(Table1[[#This Row],[My division director (or other direct supervisor) supports my career aspirations and goals]],Key!$A$10:$B$15,2,FALSE)</f>
        <v>Agree</v>
      </c>
      <c r="V105" s="51" t="str">
        <f>VLOOKUP(Table1[[#This Row],[I see a path for professional advancement at my school.]],Key!$A$10:$B$15,2,FALSE)</f>
        <v>Agree</v>
      </c>
    </row>
    <row r="106" spans="1:22" x14ac:dyDescent="0.55000000000000004">
      <c r="A106" s="5">
        <v>104</v>
      </c>
      <c r="B106" s="51" t="str">
        <f>VLOOKUP(Table1[[#This Row],[Overall, I am satisfied with my experience at school.]],Key!$A$10:$B$15,2,FALSE)</f>
        <v>Disagree</v>
      </c>
      <c r="C106" s="51" t="str">
        <f>VLOOKUP(Table1[[#This Row],[School leadership has communicated clear actions they will take in response to previous faculty survey results.]],Key!$A$10:$B$15,2,FALSE)</f>
        <v>Disagree</v>
      </c>
      <c r="D106" s="51" t="str">
        <f>VLOOKUP(Table1[[#This Row],[I feel safe and welcome at school.]],Key!$A$10:$B$15,2,FALSE)</f>
        <v>Disagree</v>
      </c>
      <c r="E106" s="51" t="str">
        <f>VLOOKUP(Table1[[#This Row],[The benefits provided by my school meet my needs. ]],Key!$A$10:$B$15,2,FALSE)</f>
        <v>Strongly Disagree</v>
      </c>
      <c r="F106" s="51" t="str">
        <f>VLOOKUP(Table1[[#This Row],[Someone seems to care about me at school. ]],Key!$A$10:$B$15,2,FALSE)</f>
        <v>Strongly Disagree</v>
      </c>
      <c r="G106" s="51" t="str">
        <f>VLOOKUP(Table1[[#This Row],[I have the materials and resources needed to do my job well. ]],Key!$A$10:$B$15,2,FALSE)</f>
        <v xml:space="preserve">Neutral </v>
      </c>
      <c r="H106" s="51" t="str">
        <f>VLOOKUP(Table1[[#This Row],[Most days, I have a manageable workload.]],Key!$A$10:$B$15,2,FALSE)</f>
        <v xml:space="preserve">Neutral </v>
      </c>
      <c r="I106" s="51" t="str">
        <f>VLOOKUP(Table1[[#This Row],[I have the training and skills I need to do my best at work.]],Key!$A$10:$B$15,2,FALSE)</f>
        <v>Disagree</v>
      </c>
      <c r="J106" s="51" t="str">
        <f>VLOOKUP(Table1[[#This Row],[I understand how my daily work contributes to my school’s mission. ]],Key!$A$10:$B$15,2,FALSE)</f>
        <v>Disagree</v>
      </c>
      <c r="K106" s="51" t="str">
        <f>VLOOKUP(Table1[[#This Row],[My school''s mission and values are reflected in the actions of school leaders.]],Key!$A$10:$B$15,2,FALSE)</f>
        <v>Strongly Disagree</v>
      </c>
      <c r="L106" s="51" t="str">
        <f>VLOOKUP(Table1[[#This Row],[I am treated fairly by school leaders.]],Key!$A$10:$B$15,2,FALSE)</f>
        <v>Disagree</v>
      </c>
      <c r="M106" s="51" t="str">
        <f>VLOOKUP(Table1[[#This Row],[I am treated fairly by my colleagues.]],Key!$A$10:$B$15,2,FALSE)</f>
        <v>Disagree</v>
      </c>
      <c r="N106" s="51" t="str">
        <f>VLOOKUP(Table1[[#This Row],[I have ownership and control over my teaching practice and my classroom.]],Key!$A$10:$B$15,2,FALSE)</f>
        <v xml:space="preserve">Neutral </v>
      </c>
      <c r="O106" s="51" t="str">
        <f>VLOOKUP(Table1[[#This Row],[My opinions are heard and valued by school leaders.]],Key!$A$10:$B$15,2,FALSE)</f>
        <v>Disagree</v>
      </c>
      <c r="P106" s="51" t="str">
        <f>VLOOKUP(Table1[[#This Row],[In my current role, I get to do what I do best every day.]],Key!$A$10:$B$15,2,FALSE)</f>
        <v xml:space="preserve">Neutral </v>
      </c>
      <c r="Q106" s="51" t="str">
        <f>VLOOKUP(Table1[[#This Row],[Faculty are recognized for excellent work by school leaders.]],Key!$A$10:$B$15,2,FALSE)</f>
        <v>Disagree</v>
      </c>
      <c r="R106" s="51" t="str">
        <f>VLOOKUP(Table1[[#This Row],[I feel valued for my work as a faculty member.]],Key!$A$10:$B$15,2,FALSE)</f>
        <v>Strongly Disagree</v>
      </c>
      <c r="S106" s="51" t="str">
        <f>VLOOKUP(Table1[[#This Row],[In the past week, I’ve received recognition for doing my job well.]],Key!$A$10:$B$15,2,FALSE)</f>
        <v>Strongly Disagree</v>
      </c>
      <c r="T106" s="51" t="str">
        <f>VLOOKUP(Table1[[#This Row],[In the past year, my school has provided opportunities for me to learn and grow as a faculty member. ]],Key!$A$10:$B$15,2,FALSE)</f>
        <v>Disagree</v>
      </c>
      <c r="U106" s="51" t="str">
        <f>VLOOKUP(Table1[[#This Row],[My division director (or other direct supervisor) supports my career aspirations and goals]],Key!$A$10:$B$15,2,FALSE)</f>
        <v>Disagree</v>
      </c>
      <c r="V106" s="51" t="str">
        <f>VLOOKUP(Table1[[#This Row],[I see a path for professional advancement at my school.]],Key!$A$10:$B$15,2,FALSE)</f>
        <v>Disagree</v>
      </c>
    </row>
    <row r="107" spans="1:22" x14ac:dyDescent="0.55000000000000004">
      <c r="A107" s="5">
        <v>105</v>
      </c>
      <c r="B107" s="51" t="str">
        <f>VLOOKUP(Table1[[#This Row],[Overall, I am satisfied with my experience at school.]],Key!$A$10:$B$15,2,FALSE)</f>
        <v>Strongly Agree</v>
      </c>
      <c r="C107" s="51" t="str">
        <f>VLOOKUP(Table1[[#This Row],[School leadership has communicated clear actions they will take in response to previous faculty survey results.]],Key!$A$10:$B$15,2,FALSE)</f>
        <v>Strongly Agree</v>
      </c>
      <c r="D107" s="51" t="str">
        <f>VLOOKUP(Table1[[#This Row],[I feel safe and welcome at school.]],Key!$A$10:$B$15,2,FALSE)</f>
        <v>Strongly Agree</v>
      </c>
      <c r="E107" s="51" t="str">
        <f>VLOOKUP(Table1[[#This Row],[The benefits provided by my school meet my needs. ]],Key!$A$10:$B$15,2,FALSE)</f>
        <v xml:space="preserve">Neutral </v>
      </c>
      <c r="F107" s="51" t="str">
        <f>VLOOKUP(Table1[[#This Row],[Someone seems to care about me at school. ]],Key!$A$10:$B$15,2,FALSE)</f>
        <v>Agree</v>
      </c>
      <c r="G107" s="51" t="str">
        <f>VLOOKUP(Table1[[#This Row],[I have the materials and resources needed to do my job well. ]],Key!$A$10:$B$15,2,FALSE)</f>
        <v>Strongly Agree</v>
      </c>
      <c r="H107" s="51" t="str">
        <f>VLOOKUP(Table1[[#This Row],[Most days, I have a manageable workload.]],Key!$A$10:$B$15,2,FALSE)</f>
        <v>Strongly Agree</v>
      </c>
      <c r="I107" s="51" t="str">
        <f>VLOOKUP(Table1[[#This Row],[I have the training and skills I need to do my best at work.]],Key!$A$10:$B$15,2,FALSE)</f>
        <v>Strongly Agree</v>
      </c>
      <c r="J107" s="51" t="str">
        <f>VLOOKUP(Table1[[#This Row],[I understand how my daily work contributes to my school’s mission. ]],Key!$A$10:$B$15,2,FALSE)</f>
        <v>Strongly Agree</v>
      </c>
      <c r="K107" s="51" t="str">
        <f>VLOOKUP(Table1[[#This Row],[My school''s mission and values are reflected in the actions of school leaders.]],Key!$A$10:$B$15,2,FALSE)</f>
        <v>Strongly Agree</v>
      </c>
      <c r="L107" s="51" t="str">
        <f>VLOOKUP(Table1[[#This Row],[I am treated fairly by school leaders.]],Key!$A$10:$B$15,2,FALSE)</f>
        <v>Strongly Agree</v>
      </c>
      <c r="M107" s="51" t="str">
        <f>VLOOKUP(Table1[[#This Row],[I am treated fairly by my colleagues.]],Key!$A$10:$B$15,2,FALSE)</f>
        <v>Strongly Agree</v>
      </c>
      <c r="N107" s="51" t="str">
        <f>VLOOKUP(Table1[[#This Row],[I have ownership and control over my teaching practice and my classroom.]],Key!$A$10:$B$15,2,FALSE)</f>
        <v>Strongly Agree</v>
      </c>
      <c r="O107" s="51" t="str">
        <f>VLOOKUP(Table1[[#This Row],[My opinions are heard and valued by school leaders.]],Key!$A$10:$B$15,2,FALSE)</f>
        <v>Strongly Agree</v>
      </c>
      <c r="P107" s="51" t="str">
        <f>VLOOKUP(Table1[[#This Row],[In my current role, I get to do what I do best every day.]],Key!$A$10:$B$15,2,FALSE)</f>
        <v>Strongly Agree</v>
      </c>
      <c r="Q107" s="51" t="str">
        <f>VLOOKUP(Table1[[#This Row],[Faculty are recognized for excellent work by school leaders.]],Key!$A$10:$B$15,2,FALSE)</f>
        <v>Strongly Agree</v>
      </c>
      <c r="R107" s="51" t="str">
        <f>VLOOKUP(Table1[[#This Row],[I feel valued for my work as a faculty member.]],Key!$A$10:$B$15,2,FALSE)</f>
        <v>Strongly Agree</v>
      </c>
      <c r="S107" s="51" t="str">
        <f>VLOOKUP(Table1[[#This Row],[In the past week, I’ve received recognition for doing my job well.]],Key!$A$10:$B$15,2,FALSE)</f>
        <v>Strongly Agree</v>
      </c>
      <c r="T107" s="51" t="str">
        <f>VLOOKUP(Table1[[#This Row],[In the past year, my school has provided opportunities for me to learn and grow as a faculty member. ]],Key!$A$10:$B$15,2,FALSE)</f>
        <v>Strongly Agree</v>
      </c>
      <c r="U107" s="51" t="str">
        <f>VLOOKUP(Table1[[#This Row],[My division director (or other direct supervisor) supports my career aspirations and goals]],Key!$A$10:$B$15,2,FALSE)</f>
        <v>Agree</v>
      </c>
      <c r="V107" s="51" t="str">
        <f>VLOOKUP(Table1[[#This Row],[I see a path for professional advancement at my school.]],Key!$A$10:$B$15,2,FALSE)</f>
        <v>Strongly Agree</v>
      </c>
    </row>
    <row r="108" spans="1:22" x14ac:dyDescent="0.55000000000000004">
      <c r="A108" s="5">
        <v>106</v>
      </c>
      <c r="B108" s="51" t="str">
        <f>VLOOKUP(Table1[[#This Row],[Overall, I am satisfied with my experience at school.]],Key!$A$10:$B$15,2,FALSE)</f>
        <v xml:space="preserve">Neutral </v>
      </c>
      <c r="C108" s="51" t="str">
        <f>VLOOKUP(Table1[[#This Row],[School leadership has communicated clear actions they will take in response to previous faculty survey results.]],Key!$A$10:$B$15,2,FALSE)</f>
        <v>Disagree</v>
      </c>
      <c r="D108" s="51" t="str">
        <f>VLOOKUP(Table1[[#This Row],[I feel safe and welcome at school.]],Key!$A$10:$B$15,2,FALSE)</f>
        <v>Disagree</v>
      </c>
      <c r="E108" s="51" t="str">
        <f>VLOOKUP(Table1[[#This Row],[The benefits provided by my school meet my needs. ]],Key!$A$10:$B$15,2,FALSE)</f>
        <v>Agree</v>
      </c>
      <c r="F108" s="51" t="str">
        <f>VLOOKUP(Table1[[#This Row],[Someone seems to care about me at school. ]],Key!$A$10:$B$15,2,FALSE)</f>
        <v>Agree</v>
      </c>
      <c r="G108" s="51" t="str">
        <f>VLOOKUP(Table1[[#This Row],[I have the materials and resources needed to do my job well. ]],Key!$A$10:$B$15,2,FALSE)</f>
        <v xml:space="preserve">Neutral </v>
      </c>
      <c r="H108" s="51" t="str">
        <f>VLOOKUP(Table1[[#This Row],[Most days, I have a manageable workload.]],Key!$A$10:$B$15,2,FALSE)</f>
        <v>Disagree</v>
      </c>
      <c r="I108" s="51" t="str">
        <f>VLOOKUP(Table1[[#This Row],[I have the training and skills I need to do my best at work.]],Key!$A$10:$B$15,2,FALSE)</f>
        <v>Disagree</v>
      </c>
      <c r="J108" s="51" t="str">
        <f>VLOOKUP(Table1[[#This Row],[I understand how my daily work contributes to my school’s mission. ]],Key!$A$10:$B$15,2,FALSE)</f>
        <v>Agree</v>
      </c>
      <c r="K108" s="51" t="str">
        <f>VLOOKUP(Table1[[#This Row],[My school''s mission and values are reflected in the actions of school leaders.]],Key!$A$10:$B$15,2,FALSE)</f>
        <v>Agree</v>
      </c>
      <c r="L108" s="51" t="str">
        <f>VLOOKUP(Table1[[#This Row],[I am treated fairly by school leaders.]],Key!$A$10:$B$15,2,FALSE)</f>
        <v>Agree</v>
      </c>
      <c r="M108" s="51" t="str">
        <f>VLOOKUP(Table1[[#This Row],[I am treated fairly by my colleagues.]],Key!$A$10:$B$15,2,FALSE)</f>
        <v>Agree</v>
      </c>
      <c r="N108" s="51" t="str">
        <f>VLOOKUP(Table1[[#This Row],[I have ownership and control over my teaching practice and my classroom.]],Key!$A$10:$B$15,2,FALSE)</f>
        <v xml:space="preserve">Neutral </v>
      </c>
      <c r="O108" s="51" t="str">
        <f>VLOOKUP(Table1[[#This Row],[My opinions are heard and valued by school leaders.]],Key!$A$10:$B$15,2,FALSE)</f>
        <v xml:space="preserve">Neutral </v>
      </c>
      <c r="P108" s="51" t="str">
        <f>VLOOKUP(Table1[[#This Row],[In my current role, I get to do what I do best every day.]],Key!$A$10:$B$15,2,FALSE)</f>
        <v xml:space="preserve">Neutral </v>
      </c>
      <c r="Q108" s="51" t="str">
        <f>VLOOKUP(Table1[[#This Row],[Faculty are recognized for excellent work by school leaders.]],Key!$A$10:$B$15,2,FALSE)</f>
        <v>Agree</v>
      </c>
      <c r="R108" s="51" t="str">
        <f>VLOOKUP(Table1[[#This Row],[I feel valued for my work as a faculty member.]],Key!$A$10:$B$15,2,FALSE)</f>
        <v xml:space="preserve">Neutral </v>
      </c>
      <c r="S108" s="51" t="str">
        <f>VLOOKUP(Table1[[#This Row],[In the past week, I’ve received recognition for doing my job well.]],Key!$A$10:$B$15,2,FALSE)</f>
        <v xml:space="preserve">Neutral </v>
      </c>
      <c r="T108" s="51" t="str">
        <f>VLOOKUP(Table1[[#This Row],[In the past year, my school has provided opportunities for me to learn and grow as a faculty member. ]],Key!$A$10:$B$15,2,FALSE)</f>
        <v>Disagree</v>
      </c>
      <c r="U108" s="51" t="str">
        <f>VLOOKUP(Table1[[#This Row],[My division director (or other direct supervisor) supports my career aspirations and goals]],Key!$A$10:$B$15,2,FALSE)</f>
        <v xml:space="preserve">Neutral </v>
      </c>
      <c r="V108" s="51" t="str">
        <f>VLOOKUP(Table1[[#This Row],[I see a path for professional advancement at my school.]],Key!$A$10:$B$15,2,FALSE)</f>
        <v>Agree</v>
      </c>
    </row>
    <row r="109" spans="1:22" x14ac:dyDescent="0.55000000000000004">
      <c r="A109" s="5">
        <v>107</v>
      </c>
      <c r="B109" s="51" t="str">
        <f>VLOOKUP(Table1[[#This Row],[Overall, I am satisfied with my experience at school.]],Key!$A$10:$B$15,2,FALSE)</f>
        <v>Strongly Agree</v>
      </c>
      <c r="C109" s="51" t="str">
        <f>VLOOKUP(Table1[[#This Row],[School leadership has communicated clear actions they will take in response to previous faculty survey results.]],Key!$A$10:$B$15,2,FALSE)</f>
        <v>Strongly Agree</v>
      </c>
      <c r="D109" s="51" t="str">
        <f>VLOOKUP(Table1[[#This Row],[I feel safe and welcome at school.]],Key!$A$10:$B$15,2,FALSE)</f>
        <v>Agree</v>
      </c>
      <c r="E109" s="51" t="str">
        <f>VLOOKUP(Table1[[#This Row],[The benefits provided by my school meet my needs. ]],Key!$A$10:$B$15,2,FALSE)</f>
        <v>Agree</v>
      </c>
      <c r="F109" s="51" t="str">
        <f>VLOOKUP(Table1[[#This Row],[Someone seems to care about me at school. ]],Key!$A$10:$B$15,2,FALSE)</f>
        <v>Strongly Agree</v>
      </c>
      <c r="G109" s="51" t="str">
        <f>VLOOKUP(Table1[[#This Row],[I have the materials and resources needed to do my job well. ]],Key!$A$10:$B$15,2,FALSE)</f>
        <v>Strongly Agree</v>
      </c>
      <c r="H109" s="51" t="str">
        <f>VLOOKUP(Table1[[#This Row],[Most days, I have a manageable workload.]],Key!$A$10:$B$15,2,FALSE)</f>
        <v>Strongly Agree</v>
      </c>
      <c r="I109" s="51" t="str">
        <f>VLOOKUP(Table1[[#This Row],[I have the training and skills I need to do my best at work.]],Key!$A$10:$B$15,2,FALSE)</f>
        <v>Strongly Agree</v>
      </c>
      <c r="J109" s="51" t="str">
        <f>VLOOKUP(Table1[[#This Row],[I understand how my daily work contributes to my school’s mission. ]],Key!$A$10:$B$15,2,FALSE)</f>
        <v>Strongly Agree</v>
      </c>
      <c r="K109" s="51" t="str">
        <f>VLOOKUP(Table1[[#This Row],[My school''s mission and values are reflected in the actions of school leaders.]],Key!$A$10:$B$15,2,FALSE)</f>
        <v>Strongly Agree</v>
      </c>
      <c r="L109" s="51" t="str">
        <f>VLOOKUP(Table1[[#This Row],[I am treated fairly by school leaders.]],Key!$A$10:$B$15,2,FALSE)</f>
        <v>Strongly Agree</v>
      </c>
      <c r="M109" s="51" t="str">
        <f>VLOOKUP(Table1[[#This Row],[I am treated fairly by my colleagues.]],Key!$A$10:$B$15,2,FALSE)</f>
        <v>Strongly Agree</v>
      </c>
      <c r="N109" s="51" t="str">
        <f>VLOOKUP(Table1[[#This Row],[I have ownership and control over my teaching practice and my classroom.]],Key!$A$10:$B$15,2,FALSE)</f>
        <v>Strongly Agree</v>
      </c>
      <c r="O109" s="51" t="str">
        <f>VLOOKUP(Table1[[#This Row],[My opinions are heard and valued by school leaders.]],Key!$A$10:$B$15,2,FALSE)</f>
        <v>Strongly Agree</v>
      </c>
      <c r="P109" s="51" t="str">
        <f>VLOOKUP(Table1[[#This Row],[In my current role, I get to do what I do best every day.]],Key!$A$10:$B$15,2,FALSE)</f>
        <v>Strongly Agree</v>
      </c>
      <c r="Q109" s="51" t="str">
        <f>VLOOKUP(Table1[[#This Row],[Faculty are recognized for excellent work by school leaders.]],Key!$A$10:$B$15,2,FALSE)</f>
        <v>Strongly Agree</v>
      </c>
      <c r="R109" s="51" t="str">
        <f>VLOOKUP(Table1[[#This Row],[I feel valued for my work as a faculty member.]],Key!$A$10:$B$15,2,FALSE)</f>
        <v>Strongly Agree</v>
      </c>
      <c r="S109" s="51" t="str">
        <f>VLOOKUP(Table1[[#This Row],[In the past week, I’ve received recognition for doing my job well.]],Key!$A$10:$B$15,2,FALSE)</f>
        <v>Strongly Agree</v>
      </c>
      <c r="T109" s="51" t="str">
        <f>VLOOKUP(Table1[[#This Row],[In the past year, my school has provided opportunities for me to learn and grow as a faculty member. ]],Key!$A$10:$B$15,2,FALSE)</f>
        <v>Strongly Agree</v>
      </c>
      <c r="U109" s="51" t="str">
        <f>VLOOKUP(Table1[[#This Row],[My division director (or other direct supervisor) supports my career aspirations and goals]],Key!$A$10:$B$15,2,FALSE)</f>
        <v>Strongly Agree</v>
      </c>
      <c r="V109" s="51" t="str">
        <f>VLOOKUP(Table1[[#This Row],[I see a path for professional advancement at my school.]],Key!$A$10:$B$15,2,FALSE)</f>
        <v>Strongly Agree</v>
      </c>
    </row>
    <row r="110" spans="1:22" x14ac:dyDescent="0.55000000000000004">
      <c r="A110" s="5">
        <v>108</v>
      </c>
      <c r="B110" s="51" t="str">
        <f>VLOOKUP(Table1[[#This Row],[Overall, I am satisfied with my experience at school.]],Key!$A$10:$B$15,2,FALSE)</f>
        <v>Strongly Agree</v>
      </c>
      <c r="C110" s="51" t="str">
        <f>VLOOKUP(Table1[[#This Row],[School leadership has communicated clear actions they will take in response to previous faculty survey results.]],Key!$A$10:$B$15,2,FALSE)</f>
        <v>Strongly Agree</v>
      </c>
      <c r="D110" s="51" t="str">
        <f>VLOOKUP(Table1[[#This Row],[I feel safe and welcome at school.]],Key!$A$10:$B$15,2,FALSE)</f>
        <v>Strongly Agree</v>
      </c>
      <c r="E110" s="51" t="str">
        <f>VLOOKUP(Table1[[#This Row],[The benefits provided by my school meet my needs. ]],Key!$A$10:$B$15,2,FALSE)</f>
        <v>Strongly Agree</v>
      </c>
      <c r="F110" s="51" t="str">
        <f>VLOOKUP(Table1[[#This Row],[Someone seems to care about me at school. ]],Key!$A$10:$B$15,2,FALSE)</f>
        <v>Agree</v>
      </c>
      <c r="G110" s="51" t="str">
        <f>VLOOKUP(Table1[[#This Row],[I have the materials and resources needed to do my job well. ]],Key!$A$10:$B$15,2,FALSE)</f>
        <v>Strongly Agree</v>
      </c>
      <c r="H110" s="51" t="str">
        <f>VLOOKUP(Table1[[#This Row],[Most days, I have a manageable workload.]],Key!$A$10:$B$15,2,FALSE)</f>
        <v>Agree</v>
      </c>
      <c r="I110" s="51" t="str">
        <f>VLOOKUP(Table1[[#This Row],[I have the training and skills I need to do my best at work.]],Key!$A$10:$B$15,2,FALSE)</f>
        <v>Agree</v>
      </c>
      <c r="J110" s="51" t="str">
        <f>VLOOKUP(Table1[[#This Row],[I understand how my daily work contributes to my school’s mission. ]],Key!$A$10:$B$15,2,FALSE)</f>
        <v>Strongly Agree</v>
      </c>
      <c r="K110" s="51" t="str">
        <f>VLOOKUP(Table1[[#This Row],[My school''s mission and values are reflected in the actions of school leaders.]],Key!$A$10:$B$15,2,FALSE)</f>
        <v>Strongly Agree</v>
      </c>
      <c r="L110" s="51" t="str">
        <f>VLOOKUP(Table1[[#This Row],[I am treated fairly by school leaders.]],Key!$A$10:$B$15,2,FALSE)</f>
        <v>Strongly Agree</v>
      </c>
      <c r="M110" s="51" t="str">
        <f>VLOOKUP(Table1[[#This Row],[I am treated fairly by my colleagues.]],Key!$A$10:$B$15,2,FALSE)</f>
        <v>Strongly Agree</v>
      </c>
      <c r="N110" s="51" t="str">
        <f>VLOOKUP(Table1[[#This Row],[I have ownership and control over my teaching practice and my classroom.]],Key!$A$10:$B$15,2,FALSE)</f>
        <v>Strongly Agree</v>
      </c>
      <c r="O110" s="51" t="str">
        <f>VLOOKUP(Table1[[#This Row],[My opinions are heard and valued by school leaders.]],Key!$A$10:$B$15,2,FALSE)</f>
        <v>Strongly Agree</v>
      </c>
      <c r="P110" s="51" t="str">
        <f>VLOOKUP(Table1[[#This Row],[In my current role, I get to do what I do best every day.]],Key!$A$10:$B$15,2,FALSE)</f>
        <v>Strongly Agree</v>
      </c>
      <c r="Q110" s="51" t="str">
        <f>VLOOKUP(Table1[[#This Row],[Faculty are recognized for excellent work by school leaders.]],Key!$A$10:$B$15,2,FALSE)</f>
        <v>Strongly Agree</v>
      </c>
      <c r="R110" s="51" t="str">
        <f>VLOOKUP(Table1[[#This Row],[I feel valued for my work as a faculty member.]],Key!$A$10:$B$15,2,FALSE)</f>
        <v>Agree</v>
      </c>
      <c r="S110" s="51" t="str">
        <f>VLOOKUP(Table1[[#This Row],[In the past week, I’ve received recognition for doing my job well.]],Key!$A$10:$B$15,2,FALSE)</f>
        <v>Strongly Agree</v>
      </c>
      <c r="T110" s="51" t="str">
        <f>VLOOKUP(Table1[[#This Row],[In the past year, my school has provided opportunities for me to learn and grow as a faculty member. ]],Key!$A$10:$B$15,2,FALSE)</f>
        <v>Strongly Agree</v>
      </c>
      <c r="U110" s="51" t="str">
        <f>VLOOKUP(Table1[[#This Row],[My division director (or other direct supervisor) supports my career aspirations and goals]],Key!$A$10:$B$15,2,FALSE)</f>
        <v>Agree</v>
      </c>
      <c r="V110" s="51" t="str">
        <f>VLOOKUP(Table1[[#This Row],[I see a path for professional advancement at my school.]],Key!$A$10:$B$15,2,FALSE)</f>
        <v>Agree</v>
      </c>
    </row>
    <row r="111" spans="1:22" x14ac:dyDescent="0.55000000000000004">
      <c r="A111" s="5">
        <v>109</v>
      </c>
      <c r="B111" s="51" t="str">
        <f>VLOOKUP(Table1[[#This Row],[Overall, I am satisfied with my experience at school.]],Key!$A$10:$B$15,2,FALSE)</f>
        <v>Agree</v>
      </c>
      <c r="C111" s="51" t="str">
        <f>VLOOKUP(Table1[[#This Row],[School leadership has communicated clear actions they will take in response to previous faculty survey results.]],Key!$A$10:$B$15,2,FALSE)</f>
        <v>Agree</v>
      </c>
      <c r="D111" s="51" t="str">
        <f>VLOOKUP(Table1[[#This Row],[I feel safe and welcome at school.]],Key!$A$10:$B$15,2,FALSE)</f>
        <v>Agree</v>
      </c>
      <c r="E111" s="51" t="str">
        <f>VLOOKUP(Table1[[#This Row],[The benefits provided by my school meet my needs. ]],Key!$A$10:$B$15,2,FALSE)</f>
        <v>Strongly Agree</v>
      </c>
      <c r="F111" s="51" t="str">
        <f>VLOOKUP(Table1[[#This Row],[Someone seems to care about me at school. ]],Key!$A$10:$B$15,2,FALSE)</f>
        <v>Disagree</v>
      </c>
      <c r="G111" s="51" t="str">
        <f>VLOOKUP(Table1[[#This Row],[I have the materials and resources needed to do my job well. ]],Key!$A$10:$B$15,2,FALSE)</f>
        <v>Strongly Agree</v>
      </c>
      <c r="H111" s="51" t="str">
        <f>VLOOKUP(Table1[[#This Row],[Most days, I have a manageable workload.]],Key!$A$10:$B$15,2,FALSE)</f>
        <v>Strongly Agree</v>
      </c>
      <c r="I111" s="51" t="str">
        <f>VLOOKUP(Table1[[#This Row],[I have the training and skills I need to do my best at work.]],Key!$A$10:$B$15,2,FALSE)</f>
        <v>Strongly Agree</v>
      </c>
      <c r="J111" s="51" t="str">
        <f>VLOOKUP(Table1[[#This Row],[I understand how my daily work contributes to my school’s mission. ]],Key!$A$10:$B$15,2,FALSE)</f>
        <v>Strongly Agree</v>
      </c>
      <c r="K111" s="51" t="str">
        <f>VLOOKUP(Table1[[#This Row],[My school''s mission and values are reflected in the actions of school leaders.]],Key!$A$10:$B$15,2,FALSE)</f>
        <v>Strongly Agree</v>
      </c>
      <c r="L111" s="51" t="str">
        <f>VLOOKUP(Table1[[#This Row],[I am treated fairly by school leaders.]],Key!$A$10:$B$15,2,FALSE)</f>
        <v>Strongly Agree</v>
      </c>
      <c r="M111" s="51" t="str">
        <f>VLOOKUP(Table1[[#This Row],[I am treated fairly by my colleagues.]],Key!$A$10:$B$15,2,FALSE)</f>
        <v>Strongly Agree</v>
      </c>
      <c r="N111" s="51" t="str">
        <f>VLOOKUP(Table1[[#This Row],[I have ownership and control over my teaching practice and my classroom.]],Key!$A$10:$B$15,2,FALSE)</f>
        <v>Strongly Agree</v>
      </c>
      <c r="O111" s="51" t="str">
        <f>VLOOKUP(Table1[[#This Row],[My opinions are heard and valued by school leaders.]],Key!$A$10:$B$15,2,FALSE)</f>
        <v>Strongly Agree</v>
      </c>
      <c r="P111" s="51" t="str">
        <f>VLOOKUP(Table1[[#This Row],[In my current role, I get to do what I do best every day.]],Key!$A$10:$B$15,2,FALSE)</f>
        <v>Strongly Agree</v>
      </c>
      <c r="Q111" s="51" t="str">
        <f>VLOOKUP(Table1[[#This Row],[Faculty are recognized for excellent work by school leaders.]],Key!$A$10:$B$15,2,FALSE)</f>
        <v>Strongly Agree</v>
      </c>
      <c r="R111" s="51" t="str">
        <f>VLOOKUP(Table1[[#This Row],[I feel valued for my work as a faculty member.]],Key!$A$10:$B$15,2,FALSE)</f>
        <v>Strongly Agree</v>
      </c>
      <c r="S111" s="51" t="str">
        <f>VLOOKUP(Table1[[#This Row],[In the past week, I’ve received recognition for doing my job well.]],Key!$A$10:$B$15,2,FALSE)</f>
        <v>Strongly Agree</v>
      </c>
      <c r="T111" s="51" t="str">
        <f>VLOOKUP(Table1[[#This Row],[In the past year, my school has provided opportunities for me to learn and grow as a faculty member. ]],Key!$A$10:$B$15,2,FALSE)</f>
        <v>Strongly Agree</v>
      </c>
      <c r="U111" s="51" t="str">
        <f>VLOOKUP(Table1[[#This Row],[My division director (or other direct supervisor) supports my career aspirations and goals]],Key!$A$10:$B$15,2,FALSE)</f>
        <v>Disagree</v>
      </c>
      <c r="V111" s="51" t="str">
        <f>VLOOKUP(Table1[[#This Row],[I see a path for professional advancement at my school.]],Key!$A$10:$B$15,2,FALSE)</f>
        <v>Disagree</v>
      </c>
    </row>
    <row r="112" spans="1:22" x14ac:dyDescent="0.55000000000000004">
      <c r="A112" s="5">
        <v>110</v>
      </c>
      <c r="B112" s="51" t="str">
        <f>VLOOKUP(Table1[[#This Row],[Overall, I am satisfied with my experience at school.]],Key!$A$10:$B$15,2,FALSE)</f>
        <v>Disagree</v>
      </c>
      <c r="C112" s="51" t="str">
        <f>VLOOKUP(Table1[[#This Row],[School leadership has communicated clear actions they will take in response to previous faculty survey results.]],Key!$A$10:$B$15,2,FALSE)</f>
        <v xml:space="preserve">Neutral </v>
      </c>
      <c r="D112" s="51" t="str">
        <f>VLOOKUP(Table1[[#This Row],[I feel safe and welcome at school.]],Key!$A$10:$B$15,2,FALSE)</f>
        <v xml:space="preserve">Neutral </v>
      </c>
      <c r="E112" s="51" t="str">
        <f>VLOOKUP(Table1[[#This Row],[The benefits provided by my school meet my needs. ]],Key!$A$10:$B$15,2,FALSE)</f>
        <v xml:space="preserve">Neutral </v>
      </c>
      <c r="F112" s="51" t="str">
        <f>VLOOKUP(Table1[[#This Row],[Someone seems to care about me at school. ]],Key!$A$10:$B$15,2,FALSE)</f>
        <v>Disagree</v>
      </c>
      <c r="G112" s="51" t="str">
        <f>VLOOKUP(Table1[[#This Row],[I have the materials and resources needed to do my job well. ]],Key!$A$10:$B$15,2,FALSE)</f>
        <v>Agree</v>
      </c>
      <c r="H112" s="51" t="str">
        <f>VLOOKUP(Table1[[#This Row],[Most days, I have a manageable workload.]],Key!$A$10:$B$15,2,FALSE)</f>
        <v>Disagree</v>
      </c>
      <c r="I112" s="51" t="str">
        <f>VLOOKUP(Table1[[#This Row],[I have the training and skills I need to do my best at work.]],Key!$A$10:$B$15,2,FALSE)</f>
        <v xml:space="preserve">Neutral </v>
      </c>
      <c r="J112" s="51" t="str">
        <f>VLOOKUP(Table1[[#This Row],[I understand how my daily work contributes to my school’s mission. ]],Key!$A$10:$B$15,2,FALSE)</f>
        <v>Strongly Agree</v>
      </c>
      <c r="K112" s="51" t="str">
        <f>VLOOKUP(Table1[[#This Row],[My school''s mission and values are reflected in the actions of school leaders.]],Key!$A$10:$B$15,2,FALSE)</f>
        <v xml:space="preserve">Neutral </v>
      </c>
      <c r="L112" s="51" t="str">
        <f>VLOOKUP(Table1[[#This Row],[I am treated fairly by school leaders.]],Key!$A$10:$B$15,2,FALSE)</f>
        <v xml:space="preserve">Neutral </v>
      </c>
      <c r="M112" s="51" t="str">
        <f>VLOOKUP(Table1[[#This Row],[I am treated fairly by my colleagues.]],Key!$A$10:$B$15,2,FALSE)</f>
        <v xml:space="preserve">Neutral </v>
      </c>
      <c r="N112" s="51" t="str">
        <f>VLOOKUP(Table1[[#This Row],[I have ownership and control over my teaching practice and my classroom.]],Key!$A$10:$B$15,2,FALSE)</f>
        <v>Disagree</v>
      </c>
      <c r="O112" s="51" t="str">
        <f>VLOOKUP(Table1[[#This Row],[My opinions are heard and valued by school leaders.]],Key!$A$10:$B$15,2,FALSE)</f>
        <v xml:space="preserve">Neutral </v>
      </c>
      <c r="P112" s="51" t="str">
        <f>VLOOKUP(Table1[[#This Row],[In my current role, I get to do what I do best every day.]],Key!$A$10:$B$15,2,FALSE)</f>
        <v xml:space="preserve">Neutral </v>
      </c>
      <c r="Q112" s="51" t="str">
        <f>VLOOKUP(Table1[[#This Row],[Faculty are recognized for excellent work by school leaders.]],Key!$A$10:$B$15,2,FALSE)</f>
        <v xml:space="preserve">Neutral </v>
      </c>
      <c r="R112" s="51" t="str">
        <f>VLOOKUP(Table1[[#This Row],[I feel valued for my work as a faculty member.]],Key!$A$10:$B$15,2,FALSE)</f>
        <v>Strongly Disagree</v>
      </c>
      <c r="S112" s="51" t="str">
        <f>VLOOKUP(Table1[[#This Row],[In the past week, I’ve received recognition for doing my job well.]],Key!$A$10:$B$15,2,FALSE)</f>
        <v>Agree</v>
      </c>
      <c r="T112" s="51" t="str">
        <f>VLOOKUP(Table1[[#This Row],[In the past year, my school has provided opportunities for me to learn and grow as a faculty member. ]],Key!$A$10:$B$15,2,FALSE)</f>
        <v xml:space="preserve">Neutral </v>
      </c>
      <c r="U112" s="51" t="str">
        <f>VLOOKUP(Table1[[#This Row],[My division director (or other direct supervisor) supports my career aspirations and goals]],Key!$A$10:$B$15,2,FALSE)</f>
        <v>Disagree</v>
      </c>
      <c r="V112" s="51" t="str">
        <f>VLOOKUP(Table1[[#This Row],[I see a path for professional advancement at my school.]],Key!$A$10:$B$15,2,FALSE)</f>
        <v>Agree</v>
      </c>
    </row>
    <row r="113" spans="1:22" x14ac:dyDescent="0.55000000000000004">
      <c r="A113" s="5">
        <v>111</v>
      </c>
      <c r="B113" s="51" t="str">
        <f>VLOOKUP(Table1[[#This Row],[Overall, I am satisfied with my experience at school.]],Key!$A$10:$B$15,2,FALSE)</f>
        <v>Strongly Agree</v>
      </c>
      <c r="C113" s="51" t="str">
        <f>VLOOKUP(Table1[[#This Row],[School leadership has communicated clear actions they will take in response to previous faculty survey results.]],Key!$A$10:$B$15,2,FALSE)</f>
        <v>Agree</v>
      </c>
      <c r="D113" s="51" t="str">
        <f>VLOOKUP(Table1[[#This Row],[I feel safe and welcome at school.]],Key!$A$10:$B$15,2,FALSE)</f>
        <v>Agree</v>
      </c>
      <c r="E113" s="51" t="str">
        <f>VLOOKUP(Table1[[#This Row],[The benefits provided by my school meet my needs. ]],Key!$A$10:$B$15,2,FALSE)</f>
        <v>Strongly Agree</v>
      </c>
      <c r="F113" s="51" t="str">
        <f>VLOOKUP(Table1[[#This Row],[Someone seems to care about me at school. ]],Key!$A$10:$B$15,2,FALSE)</f>
        <v>Agree</v>
      </c>
      <c r="G113" s="51" t="str">
        <f>VLOOKUP(Table1[[#This Row],[I have the materials and resources needed to do my job well. ]],Key!$A$10:$B$15,2,FALSE)</f>
        <v>Strongly Agree</v>
      </c>
      <c r="H113" s="51" t="str">
        <f>VLOOKUP(Table1[[#This Row],[Most days, I have a manageable workload.]],Key!$A$10:$B$15,2,FALSE)</f>
        <v>Agree</v>
      </c>
      <c r="I113" s="51" t="str">
        <f>VLOOKUP(Table1[[#This Row],[I have the training and skills I need to do my best at work.]],Key!$A$10:$B$15,2,FALSE)</f>
        <v>Agree</v>
      </c>
      <c r="J113" s="51" t="str">
        <f>VLOOKUP(Table1[[#This Row],[I understand how my daily work contributes to my school’s mission. ]],Key!$A$10:$B$15,2,FALSE)</f>
        <v>Strongly Agree</v>
      </c>
      <c r="K113" s="51" t="str">
        <f>VLOOKUP(Table1[[#This Row],[My school''s mission and values are reflected in the actions of school leaders.]],Key!$A$10:$B$15,2,FALSE)</f>
        <v>Agree</v>
      </c>
      <c r="L113" s="51" t="str">
        <f>VLOOKUP(Table1[[#This Row],[I am treated fairly by school leaders.]],Key!$A$10:$B$15,2,FALSE)</f>
        <v>Agree</v>
      </c>
      <c r="M113" s="51" t="str">
        <f>VLOOKUP(Table1[[#This Row],[I am treated fairly by my colleagues.]],Key!$A$10:$B$15,2,FALSE)</f>
        <v>Agree</v>
      </c>
      <c r="N113" s="51" t="str">
        <f>VLOOKUP(Table1[[#This Row],[I have ownership and control over my teaching practice and my classroom.]],Key!$A$10:$B$15,2,FALSE)</f>
        <v>Agree</v>
      </c>
      <c r="O113" s="51" t="str">
        <f>VLOOKUP(Table1[[#This Row],[My opinions are heard and valued by school leaders.]],Key!$A$10:$B$15,2,FALSE)</f>
        <v>Agree</v>
      </c>
      <c r="P113" s="51" t="str">
        <f>VLOOKUP(Table1[[#This Row],[In my current role, I get to do what I do best every day.]],Key!$A$10:$B$15,2,FALSE)</f>
        <v>Disagree</v>
      </c>
      <c r="Q113" s="51" t="str">
        <f>VLOOKUP(Table1[[#This Row],[Faculty are recognized for excellent work by school leaders.]],Key!$A$10:$B$15,2,FALSE)</f>
        <v>Disagree</v>
      </c>
      <c r="R113" s="51" t="str">
        <f>VLOOKUP(Table1[[#This Row],[I feel valued for my work as a faculty member.]],Key!$A$10:$B$15,2,FALSE)</f>
        <v>Disagree</v>
      </c>
      <c r="S113" s="51" t="str">
        <f>VLOOKUP(Table1[[#This Row],[In the past week, I’ve received recognition for doing my job well.]],Key!$A$10:$B$15,2,FALSE)</f>
        <v>Agree</v>
      </c>
      <c r="T113" s="51" t="str">
        <f>VLOOKUP(Table1[[#This Row],[In the past year, my school has provided opportunities for me to learn and grow as a faculty member. ]],Key!$A$10:$B$15,2,FALSE)</f>
        <v>Disagree</v>
      </c>
      <c r="U113" s="51" t="str">
        <f>VLOOKUP(Table1[[#This Row],[My division director (or other direct supervisor) supports my career aspirations and goals]],Key!$A$10:$B$15,2,FALSE)</f>
        <v>Disagree</v>
      </c>
      <c r="V113" s="51" t="str">
        <f>VLOOKUP(Table1[[#This Row],[I see a path for professional advancement at my school.]],Key!$A$10:$B$15,2,FALSE)</f>
        <v>Agree</v>
      </c>
    </row>
    <row r="114" spans="1:22" x14ac:dyDescent="0.55000000000000004">
      <c r="A114" s="5">
        <v>112</v>
      </c>
      <c r="B114" s="51" t="str">
        <f>VLOOKUP(Table1[[#This Row],[Overall, I am satisfied with my experience at school.]],Key!$A$10:$B$15,2,FALSE)</f>
        <v>Agree</v>
      </c>
      <c r="C114" s="51" t="str">
        <f>VLOOKUP(Table1[[#This Row],[School leadership has communicated clear actions they will take in response to previous faculty survey results.]],Key!$A$10:$B$15,2,FALSE)</f>
        <v xml:space="preserve">Neutral </v>
      </c>
      <c r="D114" s="51" t="str">
        <f>VLOOKUP(Table1[[#This Row],[I feel safe and welcome at school.]],Key!$A$10:$B$15,2,FALSE)</f>
        <v>Agree</v>
      </c>
      <c r="E114" s="51" t="str">
        <f>VLOOKUP(Table1[[#This Row],[The benefits provided by my school meet my needs. ]],Key!$A$10:$B$15,2,FALSE)</f>
        <v>Agree</v>
      </c>
      <c r="F114" s="51" t="str">
        <f>VLOOKUP(Table1[[#This Row],[Someone seems to care about me at school. ]],Key!$A$10:$B$15,2,FALSE)</f>
        <v>Disagree</v>
      </c>
      <c r="G114" s="51" t="str">
        <f>VLOOKUP(Table1[[#This Row],[I have the materials and resources needed to do my job well. ]],Key!$A$10:$B$15,2,FALSE)</f>
        <v xml:space="preserve">Neutral </v>
      </c>
      <c r="H114" s="51" t="str">
        <f>VLOOKUP(Table1[[#This Row],[Most days, I have a manageable workload.]],Key!$A$10:$B$15,2,FALSE)</f>
        <v>Agree</v>
      </c>
      <c r="I114" s="51" t="str">
        <f>VLOOKUP(Table1[[#This Row],[I have the training and skills I need to do my best at work.]],Key!$A$10:$B$15,2,FALSE)</f>
        <v>Disagree</v>
      </c>
      <c r="J114" s="51" t="str">
        <f>VLOOKUP(Table1[[#This Row],[I understand how my daily work contributes to my school’s mission. ]],Key!$A$10:$B$15,2,FALSE)</f>
        <v>Agree</v>
      </c>
      <c r="K114" s="51" t="str">
        <f>VLOOKUP(Table1[[#This Row],[My school''s mission and values are reflected in the actions of school leaders.]],Key!$A$10:$B$15,2,FALSE)</f>
        <v>Agree</v>
      </c>
      <c r="L114" s="51" t="str">
        <f>VLOOKUP(Table1[[#This Row],[I am treated fairly by school leaders.]],Key!$A$10:$B$15,2,FALSE)</f>
        <v xml:space="preserve">Neutral </v>
      </c>
      <c r="M114" s="51" t="str">
        <f>VLOOKUP(Table1[[#This Row],[I am treated fairly by my colleagues.]],Key!$A$10:$B$15,2,FALSE)</f>
        <v xml:space="preserve">Neutral </v>
      </c>
      <c r="N114" s="51" t="str">
        <f>VLOOKUP(Table1[[#This Row],[I have ownership and control over my teaching practice and my classroom.]],Key!$A$10:$B$15,2,FALSE)</f>
        <v>Agree</v>
      </c>
      <c r="O114" s="51" t="str">
        <f>VLOOKUP(Table1[[#This Row],[My opinions are heard and valued by school leaders.]],Key!$A$10:$B$15,2,FALSE)</f>
        <v>Agree</v>
      </c>
      <c r="P114" s="51" t="str">
        <f>VLOOKUP(Table1[[#This Row],[In my current role, I get to do what I do best every day.]],Key!$A$10:$B$15,2,FALSE)</f>
        <v>Agree</v>
      </c>
      <c r="Q114" s="51" t="str">
        <f>VLOOKUP(Table1[[#This Row],[Faculty are recognized for excellent work by school leaders.]],Key!$A$10:$B$15,2,FALSE)</f>
        <v>Agree</v>
      </c>
      <c r="R114" s="51" t="str">
        <f>VLOOKUP(Table1[[#This Row],[I feel valued for my work as a faculty member.]],Key!$A$10:$B$15,2,FALSE)</f>
        <v xml:space="preserve">Neutral </v>
      </c>
      <c r="S114" s="51" t="str">
        <f>VLOOKUP(Table1[[#This Row],[In the past week, I’ve received recognition for doing my job well.]],Key!$A$10:$B$15,2,FALSE)</f>
        <v xml:space="preserve">Neutral </v>
      </c>
      <c r="T114" s="51" t="str">
        <f>VLOOKUP(Table1[[#This Row],[In the past year, my school has provided opportunities for me to learn and grow as a faculty member. ]],Key!$A$10:$B$15,2,FALSE)</f>
        <v xml:space="preserve">Neutral </v>
      </c>
      <c r="U114" s="51" t="str">
        <f>VLOOKUP(Table1[[#This Row],[My division director (or other direct supervisor) supports my career aspirations and goals]],Key!$A$10:$B$15,2,FALSE)</f>
        <v xml:space="preserve">Neutral </v>
      </c>
      <c r="V114" s="51" t="str">
        <f>VLOOKUP(Table1[[#This Row],[I see a path for professional advancement at my school.]],Key!$A$10:$B$15,2,FALSE)</f>
        <v xml:space="preserve">Neutral </v>
      </c>
    </row>
    <row r="115" spans="1:22" x14ac:dyDescent="0.55000000000000004">
      <c r="A115" s="5">
        <v>113</v>
      </c>
      <c r="B115" s="51" t="str">
        <f>VLOOKUP(Table1[[#This Row],[Overall, I am satisfied with my experience at school.]],Key!$A$10:$B$15,2,FALSE)</f>
        <v>Agree</v>
      </c>
      <c r="C115" s="51" t="str">
        <f>VLOOKUP(Table1[[#This Row],[School leadership has communicated clear actions they will take in response to previous faculty survey results.]],Key!$A$10:$B$15,2,FALSE)</f>
        <v>Agree</v>
      </c>
      <c r="D115" s="51" t="str">
        <f>VLOOKUP(Table1[[#This Row],[I feel safe and welcome at school.]],Key!$A$10:$B$15,2,FALSE)</f>
        <v>Strongly Agree</v>
      </c>
      <c r="E115" s="51" t="str">
        <f>VLOOKUP(Table1[[#This Row],[The benefits provided by my school meet my needs. ]],Key!$A$10:$B$15,2,FALSE)</f>
        <v>Strongly Agree</v>
      </c>
      <c r="F115" s="51" t="str">
        <f>VLOOKUP(Table1[[#This Row],[Someone seems to care about me at school. ]],Key!$A$10:$B$15,2,FALSE)</f>
        <v>Agree</v>
      </c>
      <c r="G115" s="51" t="str">
        <f>VLOOKUP(Table1[[#This Row],[I have the materials and resources needed to do my job well. ]],Key!$A$10:$B$15,2,FALSE)</f>
        <v>Agree</v>
      </c>
      <c r="H115" s="51" t="str">
        <f>VLOOKUP(Table1[[#This Row],[Most days, I have a manageable workload.]],Key!$A$10:$B$15,2,FALSE)</f>
        <v>Agree</v>
      </c>
      <c r="I115" s="51" t="str">
        <f>VLOOKUP(Table1[[#This Row],[I have the training and skills I need to do my best at work.]],Key!$A$10:$B$15,2,FALSE)</f>
        <v xml:space="preserve">Neutral </v>
      </c>
      <c r="J115" s="51" t="str">
        <f>VLOOKUP(Table1[[#This Row],[I understand how my daily work contributes to my school’s mission. ]],Key!$A$10:$B$15,2,FALSE)</f>
        <v>Agree</v>
      </c>
      <c r="K115" s="51" t="str">
        <f>VLOOKUP(Table1[[#This Row],[My school''s mission and values are reflected in the actions of school leaders.]],Key!$A$10:$B$15,2,FALSE)</f>
        <v xml:space="preserve">Neutral </v>
      </c>
      <c r="L115" s="51" t="str">
        <f>VLOOKUP(Table1[[#This Row],[I am treated fairly by school leaders.]],Key!$A$10:$B$15,2,FALSE)</f>
        <v xml:space="preserve">Neutral </v>
      </c>
      <c r="M115" s="51" t="str">
        <f>VLOOKUP(Table1[[#This Row],[I am treated fairly by my colleagues.]],Key!$A$10:$B$15,2,FALSE)</f>
        <v>Agree</v>
      </c>
      <c r="N115" s="51" t="str">
        <f>VLOOKUP(Table1[[#This Row],[I have ownership and control over my teaching practice and my classroom.]],Key!$A$10:$B$15,2,FALSE)</f>
        <v>Agree</v>
      </c>
      <c r="O115" s="51" t="str">
        <f>VLOOKUP(Table1[[#This Row],[My opinions are heard and valued by school leaders.]],Key!$A$10:$B$15,2,FALSE)</f>
        <v>Agree</v>
      </c>
      <c r="P115" s="51" t="str">
        <f>VLOOKUP(Table1[[#This Row],[In my current role, I get to do what I do best every day.]],Key!$A$10:$B$15,2,FALSE)</f>
        <v>Strongly Agree</v>
      </c>
      <c r="Q115" s="51" t="str">
        <f>VLOOKUP(Table1[[#This Row],[Faculty are recognized for excellent work by school leaders.]],Key!$A$10:$B$15,2,FALSE)</f>
        <v>Agree</v>
      </c>
      <c r="R115" s="51" t="str">
        <f>VLOOKUP(Table1[[#This Row],[I feel valued for my work as a faculty member.]],Key!$A$10:$B$15,2,FALSE)</f>
        <v xml:space="preserve">Neutral </v>
      </c>
      <c r="S115" s="51" t="str">
        <f>VLOOKUP(Table1[[#This Row],[In the past week, I’ve received recognition for doing my job well.]],Key!$A$10:$B$15,2,FALSE)</f>
        <v>Agree</v>
      </c>
      <c r="T115" s="51" t="str">
        <f>VLOOKUP(Table1[[#This Row],[In the past year, my school has provided opportunities for me to learn and grow as a faculty member. ]],Key!$A$10:$B$15,2,FALSE)</f>
        <v>Agree</v>
      </c>
      <c r="U115" s="51" t="str">
        <f>VLOOKUP(Table1[[#This Row],[My division director (or other direct supervisor) supports my career aspirations and goals]],Key!$A$10:$B$15,2,FALSE)</f>
        <v xml:space="preserve">Neutral </v>
      </c>
      <c r="V115" s="51" t="str">
        <f>VLOOKUP(Table1[[#This Row],[I see a path for professional advancement at my school.]],Key!$A$10:$B$15,2,FALSE)</f>
        <v xml:space="preserve">Neutral </v>
      </c>
    </row>
    <row r="116" spans="1:22" x14ac:dyDescent="0.55000000000000004">
      <c r="A116" s="5">
        <v>114</v>
      </c>
      <c r="B116" s="51" t="str">
        <f>VLOOKUP(Table1[[#This Row],[Overall, I am satisfied with my experience at school.]],Key!$A$10:$B$15,2,FALSE)</f>
        <v xml:space="preserve">Neutral </v>
      </c>
      <c r="C116" s="51" t="str">
        <f>VLOOKUP(Table1[[#This Row],[School leadership has communicated clear actions they will take in response to previous faculty survey results.]],Key!$A$10:$B$15,2,FALSE)</f>
        <v>Strongly Agree</v>
      </c>
      <c r="D116" s="51" t="str">
        <f>VLOOKUP(Table1[[#This Row],[I feel safe and welcome at school.]],Key!$A$10:$B$15,2,FALSE)</f>
        <v>Strongly Agree</v>
      </c>
      <c r="E116" s="51" t="str">
        <f>VLOOKUP(Table1[[#This Row],[The benefits provided by my school meet my needs. ]],Key!$A$10:$B$15,2,FALSE)</f>
        <v>Strongly Agree</v>
      </c>
      <c r="F116" s="51" t="str">
        <f>VLOOKUP(Table1[[#This Row],[Someone seems to care about me at school. ]],Key!$A$10:$B$15,2,FALSE)</f>
        <v>Strongly Agree</v>
      </c>
      <c r="G116" s="51" t="str">
        <f>VLOOKUP(Table1[[#This Row],[I have the materials and resources needed to do my job well. ]],Key!$A$10:$B$15,2,FALSE)</f>
        <v>Strongly Agree</v>
      </c>
      <c r="H116" s="51" t="str">
        <f>VLOOKUP(Table1[[#This Row],[Most days, I have a manageable workload.]],Key!$A$10:$B$15,2,FALSE)</f>
        <v>Disagree</v>
      </c>
      <c r="I116" s="51" t="str">
        <f>VLOOKUP(Table1[[#This Row],[I have the training and skills I need to do my best at work.]],Key!$A$10:$B$15,2,FALSE)</f>
        <v>Disagree</v>
      </c>
      <c r="J116" s="51" t="str">
        <f>VLOOKUP(Table1[[#This Row],[I understand how my daily work contributes to my school’s mission. ]],Key!$A$10:$B$15,2,FALSE)</f>
        <v xml:space="preserve">Neutral </v>
      </c>
      <c r="K116" s="51" t="str">
        <f>VLOOKUP(Table1[[#This Row],[My school''s mission and values are reflected in the actions of school leaders.]],Key!$A$10:$B$15,2,FALSE)</f>
        <v>Strongly Agree</v>
      </c>
      <c r="L116" s="51" t="str">
        <f>VLOOKUP(Table1[[#This Row],[I am treated fairly by school leaders.]],Key!$A$10:$B$15,2,FALSE)</f>
        <v>Disagree</v>
      </c>
      <c r="M116" s="51" t="str">
        <f>VLOOKUP(Table1[[#This Row],[I am treated fairly by my colleagues.]],Key!$A$10:$B$15,2,FALSE)</f>
        <v>Strongly Agree</v>
      </c>
      <c r="N116" s="51" t="str">
        <f>VLOOKUP(Table1[[#This Row],[I have ownership and control over my teaching practice and my classroom.]],Key!$A$10:$B$15,2,FALSE)</f>
        <v xml:space="preserve">Neutral </v>
      </c>
      <c r="O116" s="51" t="str">
        <f>VLOOKUP(Table1[[#This Row],[My opinions are heard and valued by school leaders.]],Key!$A$10:$B$15,2,FALSE)</f>
        <v>Strongly Agree</v>
      </c>
      <c r="P116" s="51" t="str">
        <f>VLOOKUP(Table1[[#This Row],[In my current role, I get to do what I do best every day.]],Key!$A$10:$B$15,2,FALSE)</f>
        <v>Agree</v>
      </c>
      <c r="Q116" s="51" t="str">
        <f>VLOOKUP(Table1[[#This Row],[Faculty are recognized for excellent work by school leaders.]],Key!$A$10:$B$15,2,FALSE)</f>
        <v>Strongly Agree</v>
      </c>
      <c r="R116" s="51" t="str">
        <f>VLOOKUP(Table1[[#This Row],[I feel valued for my work as a faculty member.]],Key!$A$10:$B$15,2,FALSE)</f>
        <v>Disagree</v>
      </c>
      <c r="S116" s="51" t="str">
        <f>VLOOKUP(Table1[[#This Row],[In the past week, I’ve received recognition for doing my job well.]],Key!$A$10:$B$15,2,FALSE)</f>
        <v>Strongly Agree</v>
      </c>
      <c r="T116" s="51" t="str">
        <f>VLOOKUP(Table1[[#This Row],[In the past year, my school has provided opportunities for me to learn and grow as a faculty member. ]],Key!$A$10:$B$15,2,FALSE)</f>
        <v>Agree</v>
      </c>
      <c r="U116" s="51" t="str">
        <f>VLOOKUP(Table1[[#This Row],[My division director (or other direct supervisor) supports my career aspirations and goals]],Key!$A$10:$B$15,2,FALSE)</f>
        <v>Strongly Agree</v>
      </c>
      <c r="V116" s="51" t="str">
        <f>VLOOKUP(Table1[[#This Row],[I see a path for professional advancement at my school.]],Key!$A$10:$B$15,2,FALSE)</f>
        <v>Strongly Agree</v>
      </c>
    </row>
    <row r="117" spans="1:22" x14ac:dyDescent="0.55000000000000004">
      <c r="A117" s="5">
        <v>115</v>
      </c>
      <c r="B117" s="51" t="str">
        <f>VLOOKUP(Table1[[#This Row],[Overall, I am satisfied with my experience at school.]],Key!$A$10:$B$15,2,FALSE)</f>
        <v>Agree</v>
      </c>
      <c r="C117" s="51" t="str">
        <f>VLOOKUP(Table1[[#This Row],[School leadership has communicated clear actions they will take in response to previous faculty survey results.]],Key!$A$10:$B$15,2,FALSE)</f>
        <v>Strongly Agree</v>
      </c>
      <c r="D117" s="51" t="str">
        <f>VLOOKUP(Table1[[#This Row],[I feel safe and welcome at school.]],Key!$A$10:$B$15,2,FALSE)</f>
        <v xml:space="preserve">Neutral </v>
      </c>
      <c r="E117" s="51" t="str">
        <f>VLOOKUP(Table1[[#This Row],[The benefits provided by my school meet my needs. ]],Key!$A$10:$B$15,2,FALSE)</f>
        <v>Strongly Agree</v>
      </c>
      <c r="F117" s="51" t="str">
        <f>VLOOKUP(Table1[[#This Row],[Someone seems to care about me at school. ]],Key!$A$10:$B$15,2,FALSE)</f>
        <v>Agree</v>
      </c>
      <c r="G117" s="51" t="str">
        <f>VLOOKUP(Table1[[#This Row],[I have the materials and resources needed to do my job well. ]],Key!$A$10:$B$15,2,FALSE)</f>
        <v>Agree</v>
      </c>
      <c r="H117" s="51" t="str">
        <f>VLOOKUP(Table1[[#This Row],[Most days, I have a manageable workload.]],Key!$A$10:$B$15,2,FALSE)</f>
        <v xml:space="preserve">Neutral </v>
      </c>
      <c r="I117" s="51" t="str">
        <f>VLOOKUP(Table1[[#This Row],[I have the training and skills I need to do my best at work.]],Key!$A$10:$B$15,2,FALSE)</f>
        <v>Agree</v>
      </c>
      <c r="J117" s="51" t="str">
        <f>VLOOKUP(Table1[[#This Row],[I understand how my daily work contributes to my school’s mission. ]],Key!$A$10:$B$15,2,FALSE)</f>
        <v xml:space="preserve">Neutral </v>
      </c>
      <c r="K117" s="51" t="str">
        <f>VLOOKUP(Table1[[#This Row],[My school''s mission and values are reflected in the actions of school leaders.]],Key!$A$10:$B$15,2,FALSE)</f>
        <v>Agree</v>
      </c>
      <c r="L117" s="51" t="str">
        <f>VLOOKUP(Table1[[#This Row],[I am treated fairly by school leaders.]],Key!$A$10:$B$15,2,FALSE)</f>
        <v xml:space="preserve">Neutral </v>
      </c>
      <c r="M117" s="51" t="str">
        <f>VLOOKUP(Table1[[#This Row],[I am treated fairly by my colleagues.]],Key!$A$10:$B$15,2,FALSE)</f>
        <v xml:space="preserve">Neutral </v>
      </c>
      <c r="N117" s="51" t="str">
        <f>VLOOKUP(Table1[[#This Row],[I have ownership and control over my teaching practice and my classroom.]],Key!$A$10:$B$15,2,FALSE)</f>
        <v>Agree</v>
      </c>
      <c r="O117" s="51" t="str">
        <f>VLOOKUP(Table1[[#This Row],[My opinions are heard and valued by school leaders.]],Key!$A$10:$B$15,2,FALSE)</f>
        <v>Agree</v>
      </c>
      <c r="P117" s="51" t="str">
        <f>VLOOKUP(Table1[[#This Row],[In my current role, I get to do what I do best every day.]],Key!$A$10:$B$15,2,FALSE)</f>
        <v>Agree</v>
      </c>
      <c r="Q117" s="51" t="str">
        <f>VLOOKUP(Table1[[#This Row],[Faculty are recognized for excellent work by school leaders.]],Key!$A$10:$B$15,2,FALSE)</f>
        <v>Agree</v>
      </c>
      <c r="R117" s="51" t="str">
        <f>VLOOKUP(Table1[[#This Row],[I feel valued for my work as a faculty member.]],Key!$A$10:$B$15,2,FALSE)</f>
        <v>Agree</v>
      </c>
      <c r="S117" s="51" t="str">
        <f>VLOOKUP(Table1[[#This Row],[In the past week, I’ve received recognition for doing my job well.]],Key!$A$10:$B$15,2,FALSE)</f>
        <v>Agree</v>
      </c>
      <c r="T117" s="51" t="str">
        <f>VLOOKUP(Table1[[#This Row],[In the past year, my school has provided opportunities for me to learn and grow as a faculty member. ]],Key!$A$10:$B$15,2,FALSE)</f>
        <v>Agree</v>
      </c>
      <c r="U117" s="51" t="str">
        <f>VLOOKUP(Table1[[#This Row],[My division director (or other direct supervisor) supports my career aspirations and goals]],Key!$A$10:$B$15,2,FALSE)</f>
        <v xml:space="preserve">Neutral </v>
      </c>
      <c r="V117" s="51" t="str">
        <f>VLOOKUP(Table1[[#This Row],[I see a path for professional advancement at my school.]],Key!$A$10:$B$15,2,FALSE)</f>
        <v>Agree</v>
      </c>
    </row>
    <row r="118" spans="1:22" x14ac:dyDescent="0.55000000000000004">
      <c r="A118" s="5">
        <v>116</v>
      </c>
      <c r="B118" s="51" t="str">
        <f>VLOOKUP(Table1[[#This Row],[Overall, I am satisfied with my experience at school.]],Key!$A$10:$B$15,2,FALSE)</f>
        <v xml:space="preserve">Neutral </v>
      </c>
      <c r="C118" s="51" t="str">
        <f>VLOOKUP(Table1[[#This Row],[School leadership has communicated clear actions they will take in response to previous faculty survey results.]],Key!$A$10:$B$15,2,FALSE)</f>
        <v>Strongly Disagree</v>
      </c>
      <c r="D118" s="51" t="str">
        <f>VLOOKUP(Table1[[#This Row],[I feel safe and welcome at school.]],Key!$A$10:$B$15,2,FALSE)</f>
        <v>Disagree</v>
      </c>
      <c r="E118" s="51" t="str">
        <f>VLOOKUP(Table1[[#This Row],[The benefits provided by my school meet my needs. ]],Key!$A$10:$B$15,2,FALSE)</f>
        <v>Agree</v>
      </c>
      <c r="F118" s="51" t="str">
        <f>VLOOKUP(Table1[[#This Row],[Someone seems to care about me at school. ]],Key!$A$10:$B$15,2,FALSE)</f>
        <v>Disagree</v>
      </c>
      <c r="G118" s="51" t="str">
        <f>VLOOKUP(Table1[[#This Row],[I have the materials and resources needed to do my job well. ]],Key!$A$10:$B$15,2,FALSE)</f>
        <v xml:space="preserve">Neutral </v>
      </c>
      <c r="H118" s="51" t="str">
        <f>VLOOKUP(Table1[[#This Row],[Most days, I have a manageable workload.]],Key!$A$10:$B$15,2,FALSE)</f>
        <v>Disagree</v>
      </c>
      <c r="I118" s="51" t="str">
        <f>VLOOKUP(Table1[[#This Row],[I have the training and skills I need to do my best at work.]],Key!$A$10:$B$15,2,FALSE)</f>
        <v>Disagree</v>
      </c>
      <c r="J118" s="51" t="str">
        <f>VLOOKUP(Table1[[#This Row],[I understand how my daily work contributes to my school’s mission. ]],Key!$A$10:$B$15,2,FALSE)</f>
        <v>Agree</v>
      </c>
      <c r="K118" s="51" t="str">
        <f>VLOOKUP(Table1[[#This Row],[My school''s mission and values are reflected in the actions of school leaders.]],Key!$A$10:$B$15,2,FALSE)</f>
        <v>Disagree</v>
      </c>
      <c r="L118" s="51" t="str">
        <f>VLOOKUP(Table1[[#This Row],[I am treated fairly by school leaders.]],Key!$A$10:$B$15,2,FALSE)</f>
        <v>Disagree</v>
      </c>
      <c r="M118" s="51" t="str">
        <f>VLOOKUP(Table1[[#This Row],[I am treated fairly by my colleagues.]],Key!$A$10:$B$15,2,FALSE)</f>
        <v>Agree</v>
      </c>
      <c r="N118" s="51" t="str">
        <f>VLOOKUP(Table1[[#This Row],[I have ownership and control over my teaching practice and my classroom.]],Key!$A$10:$B$15,2,FALSE)</f>
        <v>Strongly Disagree</v>
      </c>
      <c r="O118" s="51" t="str">
        <f>VLOOKUP(Table1[[#This Row],[My opinions are heard and valued by school leaders.]],Key!$A$10:$B$15,2,FALSE)</f>
        <v xml:space="preserve">Neutral </v>
      </c>
      <c r="P118" s="51" t="str">
        <f>VLOOKUP(Table1[[#This Row],[In my current role, I get to do what I do best every day.]],Key!$A$10:$B$15,2,FALSE)</f>
        <v xml:space="preserve">Neutral </v>
      </c>
      <c r="Q118" s="51" t="str">
        <f>VLOOKUP(Table1[[#This Row],[Faculty are recognized for excellent work by school leaders.]],Key!$A$10:$B$15,2,FALSE)</f>
        <v>Disagree</v>
      </c>
      <c r="R118" s="51" t="str">
        <f>VLOOKUP(Table1[[#This Row],[I feel valued for my work as a faculty member.]],Key!$A$10:$B$15,2,FALSE)</f>
        <v>Disagree</v>
      </c>
      <c r="S118" s="51" t="str">
        <f>VLOOKUP(Table1[[#This Row],[In the past week, I’ve received recognition for doing my job well.]],Key!$A$10:$B$15,2,FALSE)</f>
        <v>Agree</v>
      </c>
      <c r="T118" s="51" t="str">
        <f>VLOOKUP(Table1[[#This Row],[In the past year, my school has provided opportunities for me to learn and grow as a faculty member. ]],Key!$A$10:$B$15,2,FALSE)</f>
        <v xml:space="preserve">Neutral </v>
      </c>
      <c r="U118" s="51" t="str">
        <f>VLOOKUP(Table1[[#This Row],[My division director (or other direct supervisor) supports my career aspirations and goals]],Key!$A$10:$B$15,2,FALSE)</f>
        <v>Strongly Disagree</v>
      </c>
      <c r="V118" s="51" t="str">
        <f>VLOOKUP(Table1[[#This Row],[I see a path for professional advancement at my school.]],Key!$A$10:$B$15,2,FALSE)</f>
        <v>Strongly Disagree</v>
      </c>
    </row>
    <row r="119" spans="1:22" x14ac:dyDescent="0.55000000000000004">
      <c r="A119" s="5">
        <v>117</v>
      </c>
      <c r="B119" s="51" t="str">
        <f>VLOOKUP(Table1[[#This Row],[Overall, I am satisfied with my experience at school.]],Key!$A$10:$B$15,2,FALSE)</f>
        <v>Strongly Agree</v>
      </c>
      <c r="C119" s="51" t="str">
        <f>VLOOKUP(Table1[[#This Row],[School leadership has communicated clear actions they will take in response to previous faculty survey results.]],Key!$A$10:$B$15,2,FALSE)</f>
        <v>Strongly Agree</v>
      </c>
      <c r="D119" s="51" t="str">
        <f>VLOOKUP(Table1[[#This Row],[I feel safe and welcome at school.]],Key!$A$10:$B$15,2,FALSE)</f>
        <v>Strongly Agree</v>
      </c>
      <c r="E119" s="51" t="str">
        <f>VLOOKUP(Table1[[#This Row],[The benefits provided by my school meet my needs. ]],Key!$A$10:$B$15,2,FALSE)</f>
        <v>Agree</v>
      </c>
      <c r="F119" s="51" t="str">
        <f>VLOOKUP(Table1[[#This Row],[Someone seems to care about me at school. ]],Key!$A$10:$B$15,2,FALSE)</f>
        <v>Agree</v>
      </c>
      <c r="G119" s="51" t="str">
        <f>VLOOKUP(Table1[[#This Row],[I have the materials and resources needed to do my job well. ]],Key!$A$10:$B$15,2,FALSE)</f>
        <v>Strongly Agree</v>
      </c>
      <c r="H119" s="51" t="str">
        <f>VLOOKUP(Table1[[#This Row],[Most days, I have a manageable workload.]],Key!$A$10:$B$15,2,FALSE)</f>
        <v>Agree</v>
      </c>
      <c r="I119" s="51" t="str">
        <f>VLOOKUP(Table1[[#This Row],[I have the training and skills I need to do my best at work.]],Key!$A$10:$B$15,2,FALSE)</f>
        <v xml:space="preserve">Neutral </v>
      </c>
      <c r="J119" s="51" t="str">
        <f>VLOOKUP(Table1[[#This Row],[I understand how my daily work contributes to my school’s mission. ]],Key!$A$10:$B$15,2,FALSE)</f>
        <v>Strongly Agree</v>
      </c>
      <c r="K119" s="51" t="str">
        <f>VLOOKUP(Table1[[#This Row],[My school''s mission and values are reflected in the actions of school leaders.]],Key!$A$10:$B$15,2,FALSE)</f>
        <v>Strongly Agree</v>
      </c>
      <c r="L119" s="51" t="str">
        <f>VLOOKUP(Table1[[#This Row],[I am treated fairly by school leaders.]],Key!$A$10:$B$15,2,FALSE)</f>
        <v>Strongly Agree</v>
      </c>
      <c r="M119" s="51" t="str">
        <f>VLOOKUP(Table1[[#This Row],[I am treated fairly by my colleagues.]],Key!$A$10:$B$15,2,FALSE)</f>
        <v>Strongly Agree</v>
      </c>
      <c r="N119" s="51" t="str">
        <f>VLOOKUP(Table1[[#This Row],[I have ownership and control over my teaching practice and my classroom.]],Key!$A$10:$B$15,2,FALSE)</f>
        <v>Strongly Agree</v>
      </c>
      <c r="O119" s="51" t="str">
        <f>VLOOKUP(Table1[[#This Row],[My opinions are heard and valued by school leaders.]],Key!$A$10:$B$15,2,FALSE)</f>
        <v>Strongly Agree</v>
      </c>
      <c r="P119" s="51" t="str">
        <f>VLOOKUP(Table1[[#This Row],[In my current role, I get to do what I do best every day.]],Key!$A$10:$B$15,2,FALSE)</f>
        <v>Strongly Agree</v>
      </c>
      <c r="Q119" s="51" t="str">
        <f>VLOOKUP(Table1[[#This Row],[Faculty are recognized for excellent work by school leaders.]],Key!$A$10:$B$15,2,FALSE)</f>
        <v>Strongly Agree</v>
      </c>
      <c r="R119" s="51" t="str">
        <f>VLOOKUP(Table1[[#This Row],[I feel valued for my work as a faculty member.]],Key!$A$10:$B$15,2,FALSE)</f>
        <v>Strongly Agree</v>
      </c>
      <c r="S119" s="51" t="str">
        <f>VLOOKUP(Table1[[#This Row],[In the past week, I’ve received recognition for doing my job well.]],Key!$A$10:$B$15,2,FALSE)</f>
        <v>Strongly Agree</v>
      </c>
      <c r="T119" s="51" t="str">
        <f>VLOOKUP(Table1[[#This Row],[In the past year, my school has provided opportunities for me to learn and grow as a faculty member. ]],Key!$A$10:$B$15,2,FALSE)</f>
        <v>Strongly Agree</v>
      </c>
      <c r="U119" s="51" t="str">
        <f>VLOOKUP(Table1[[#This Row],[My division director (or other direct supervisor) supports my career aspirations and goals]],Key!$A$10:$B$15,2,FALSE)</f>
        <v>Agree</v>
      </c>
      <c r="V119" s="51" t="str">
        <f>VLOOKUP(Table1[[#This Row],[I see a path for professional advancement at my school.]],Key!$A$10:$B$15,2,FALSE)</f>
        <v>Agree</v>
      </c>
    </row>
    <row r="120" spans="1:22" x14ac:dyDescent="0.55000000000000004">
      <c r="A120" s="5">
        <v>118</v>
      </c>
      <c r="B120" s="51" t="str">
        <f>VLOOKUP(Table1[[#This Row],[Overall, I am satisfied with my experience at school.]],Key!$A$10:$B$15,2,FALSE)</f>
        <v>Strongly Agree</v>
      </c>
      <c r="C120" s="51" t="str">
        <f>VLOOKUP(Table1[[#This Row],[School leadership has communicated clear actions they will take in response to previous faculty survey results.]],Key!$A$10:$B$15,2,FALSE)</f>
        <v>Strongly Agree</v>
      </c>
      <c r="D120" s="51" t="str">
        <f>VLOOKUP(Table1[[#This Row],[I feel safe and welcome at school.]],Key!$A$10:$B$15,2,FALSE)</f>
        <v>Agree</v>
      </c>
      <c r="E120" s="51" t="str">
        <f>VLOOKUP(Table1[[#This Row],[The benefits provided by my school meet my needs. ]],Key!$A$10:$B$15,2,FALSE)</f>
        <v>Strongly Agree</v>
      </c>
      <c r="F120" s="51" t="str">
        <f>VLOOKUP(Table1[[#This Row],[Someone seems to care about me at school. ]],Key!$A$10:$B$15,2,FALSE)</f>
        <v>Strongly Agree</v>
      </c>
      <c r="G120" s="51" t="str">
        <f>VLOOKUP(Table1[[#This Row],[I have the materials and resources needed to do my job well. ]],Key!$A$10:$B$15,2,FALSE)</f>
        <v>Agree</v>
      </c>
      <c r="H120" s="51" t="str">
        <f>VLOOKUP(Table1[[#This Row],[Most days, I have a manageable workload.]],Key!$A$10:$B$15,2,FALSE)</f>
        <v>Strongly Agree</v>
      </c>
      <c r="I120" s="51" t="str">
        <f>VLOOKUP(Table1[[#This Row],[I have the training and skills I need to do my best at work.]],Key!$A$10:$B$15,2,FALSE)</f>
        <v>Agree</v>
      </c>
      <c r="J120" s="51" t="str">
        <f>VLOOKUP(Table1[[#This Row],[I understand how my daily work contributes to my school’s mission. ]],Key!$A$10:$B$15,2,FALSE)</f>
        <v>Strongly Agree</v>
      </c>
      <c r="K120" s="51" t="str">
        <f>VLOOKUP(Table1[[#This Row],[My school''s mission and values are reflected in the actions of school leaders.]],Key!$A$10:$B$15,2,FALSE)</f>
        <v>Strongly Agree</v>
      </c>
      <c r="L120" s="51" t="str">
        <f>VLOOKUP(Table1[[#This Row],[I am treated fairly by school leaders.]],Key!$A$10:$B$15,2,FALSE)</f>
        <v>Agree</v>
      </c>
      <c r="M120" s="51" t="str">
        <f>VLOOKUP(Table1[[#This Row],[I am treated fairly by my colleagues.]],Key!$A$10:$B$15,2,FALSE)</f>
        <v>Strongly Agree</v>
      </c>
      <c r="N120" s="51" t="str">
        <f>VLOOKUP(Table1[[#This Row],[I have ownership and control over my teaching practice and my classroom.]],Key!$A$10:$B$15,2,FALSE)</f>
        <v>Agree</v>
      </c>
      <c r="O120" s="51" t="str">
        <f>VLOOKUP(Table1[[#This Row],[My opinions are heard and valued by school leaders.]],Key!$A$10:$B$15,2,FALSE)</f>
        <v>Strongly Agree</v>
      </c>
      <c r="P120" s="51" t="str">
        <f>VLOOKUP(Table1[[#This Row],[In my current role, I get to do what I do best every day.]],Key!$A$10:$B$15,2,FALSE)</f>
        <v>Agree</v>
      </c>
      <c r="Q120" s="51" t="str">
        <f>VLOOKUP(Table1[[#This Row],[Faculty are recognized for excellent work by school leaders.]],Key!$A$10:$B$15,2,FALSE)</f>
        <v>Strongly Agree</v>
      </c>
      <c r="R120" s="51" t="str">
        <f>VLOOKUP(Table1[[#This Row],[I feel valued for my work as a faculty member.]],Key!$A$10:$B$15,2,FALSE)</f>
        <v>Disagree</v>
      </c>
      <c r="S120" s="51" t="str">
        <f>VLOOKUP(Table1[[#This Row],[In the past week, I’ve received recognition for doing my job well.]],Key!$A$10:$B$15,2,FALSE)</f>
        <v>Strongly Agree</v>
      </c>
      <c r="T120" s="51" t="str">
        <f>VLOOKUP(Table1[[#This Row],[In the past year, my school has provided opportunities for me to learn and grow as a faculty member. ]],Key!$A$10:$B$15,2,FALSE)</f>
        <v>Strongly Agree</v>
      </c>
      <c r="U120" s="51" t="str">
        <f>VLOOKUP(Table1[[#This Row],[My division director (or other direct supervisor) supports my career aspirations and goals]],Key!$A$10:$B$15,2,FALSE)</f>
        <v>Agree</v>
      </c>
      <c r="V120" s="51" t="str">
        <f>VLOOKUP(Table1[[#This Row],[I see a path for professional advancement at my school.]],Key!$A$10:$B$15,2,FALSE)</f>
        <v>Agree</v>
      </c>
    </row>
    <row r="121" spans="1:22" x14ac:dyDescent="0.55000000000000004">
      <c r="A121" s="5">
        <v>119</v>
      </c>
      <c r="B121" s="51" t="str">
        <f>VLOOKUP(Table1[[#This Row],[Overall, I am satisfied with my experience at school.]],Key!$A$10:$B$15,2,FALSE)</f>
        <v>Strongly Agree</v>
      </c>
      <c r="C121" s="51" t="str">
        <f>VLOOKUP(Table1[[#This Row],[School leadership has communicated clear actions they will take in response to previous faculty survey results.]],Key!$A$10:$B$15,2,FALSE)</f>
        <v>Strongly Agree</v>
      </c>
      <c r="D121" s="51" t="str">
        <f>VLOOKUP(Table1[[#This Row],[I feel safe and welcome at school.]],Key!$A$10:$B$15,2,FALSE)</f>
        <v>Agree</v>
      </c>
      <c r="E121" s="51" t="str">
        <f>VLOOKUP(Table1[[#This Row],[The benefits provided by my school meet my needs. ]],Key!$A$10:$B$15,2,FALSE)</f>
        <v>Strongly Agree</v>
      </c>
      <c r="F121" s="51" t="str">
        <f>VLOOKUP(Table1[[#This Row],[Someone seems to care about me at school. ]],Key!$A$10:$B$15,2,FALSE)</f>
        <v>Agree</v>
      </c>
      <c r="G121" s="51" t="str">
        <f>VLOOKUP(Table1[[#This Row],[I have the materials and resources needed to do my job well. ]],Key!$A$10:$B$15,2,FALSE)</f>
        <v>Strongly Agree</v>
      </c>
      <c r="H121" s="51" t="str">
        <f>VLOOKUP(Table1[[#This Row],[Most days, I have a manageable workload.]],Key!$A$10:$B$15,2,FALSE)</f>
        <v>Strongly Agree</v>
      </c>
      <c r="I121" s="51" t="str">
        <f>VLOOKUP(Table1[[#This Row],[I have the training and skills I need to do my best at work.]],Key!$A$10:$B$15,2,FALSE)</f>
        <v>Strongly Agree</v>
      </c>
      <c r="J121" s="51" t="str">
        <f>VLOOKUP(Table1[[#This Row],[I understand how my daily work contributes to my school’s mission. ]],Key!$A$10:$B$15,2,FALSE)</f>
        <v>Strongly Agree</v>
      </c>
      <c r="K121" s="51" t="str">
        <f>VLOOKUP(Table1[[#This Row],[My school''s mission and values are reflected in the actions of school leaders.]],Key!$A$10:$B$15,2,FALSE)</f>
        <v>Strongly Agree</v>
      </c>
      <c r="L121" s="51" t="str">
        <f>VLOOKUP(Table1[[#This Row],[I am treated fairly by school leaders.]],Key!$A$10:$B$15,2,FALSE)</f>
        <v>Agree</v>
      </c>
      <c r="M121" s="51" t="str">
        <f>VLOOKUP(Table1[[#This Row],[I am treated fairly by my colleagues.]],Key!$A$10:$B$15,2,FALSE)</f>
        <v>Agree</v>
      </c>
      <c r="N121" s="51" t="str">
        <f>VLOOKUP(Table1[[#This Row],[I have ownership and control over my teaching practice and my classroom.]],Key!$A$10:$B$15,2,FALSE)</f>
        <v>Agree</v>
      </c>
      <c r="O121" s="51" t="str">
        <f>VLOOKUP(Table1[[#This Row],[My opinions are heard and valued by school leaders.]],Key!$A$10:$B$15,2,FALSE)</f>
        <v>Agree</v>
      </c>
      <c r="P121" s="51" t="str">
        <f>VLOOKUP(Table1[[#This Row],[In my current role, I get to do what I do best every day.]],Key!$A$10:$B$15,2,FALSE)</f>
        <v>Agree</v>
      </c>
      <c r="Q121" s="51" t="str">
        <f>VLOOKUP(Table1[[#This Row],[Faculty are recognized for excellent work by school leaders.]],Key!$A$10:$B$15,2,FALSE)</f>
        <v>Strongly Agree</v>
      </c>
      <c r="R121" s="51" t="str">
        <f>VLOOKUP(Table1[[#This Row],[I feel valued for my work as a faculty member.]],Key!$A$10:$B$15,2,FALSE)</f>
        <v>Agree</v>
      </c>
      <c r="S121" s="51" t="str">
        <f>VLOOKUP(Table1[[#This Row],[In the past week, I’ve received recognition for doing my job well.]],Key!$A$10:$B$15,2,FALSE)</f>
        <v>Agree</v>
      </c>
      <c r="T121" s="51" t="str">
        <f>VLOOKUP(Table1[[#This Row],[In the past year, my school has provided opportunities for me to learn and grow as a faculty member. ]],Key!$A$10:$B$15,2,FALSE)</f>
        <v>Strongly Agree</v>
      </c>
      <c r="U121" s="51" t="str">
        <f>VLOOKUP(Table1[[#This Row],[My division director (or other direct supervisor) supports my career aspirations and goals]],Key!$A$10:$B$15,2,FALSE)</f>
        <v>Agree</v>
      </c>
      <c r="V121" s="51" t="str">
        <f>VLOOKUP(Table1[[#This Row],[I see a path for professional advancement at my school.]],Key!$A$10:$B$15,2,FALSE)</f>
        <v>Agree</v>
      </c>
    </row>
    <row r="122" spans="1:22" x14ac:dyDescent="0.55000000000000004">
      <c r="A122" s="5">
        <v>120</v>
      </c>
      <c r="B122" s="51" t="str">
        <f>VLOOKUP(Table1[[#This Row],[Overall, I am satisfied with my experience at school.]],Key!$A$10:$B$15,2,FALSE)</f>
        <v>Disagree</v>
      </c>
      <c r="C122" s="51" t="str">
        <f>VLOOKUP(Table1[[#This Row],[School leadership has communicated clear actions they will take in response to previous faculty survey results.]],Key!$A$10:$B$15,2,FALSE)</f>
        <v>Disagree</v>
      </c>
      <c r="D122" s="51" t="str">
        <f>VLOOKUP(Table1[[#This Row],[I feel safe and welcome at school.]],Key!$A$10:$B$15,2,FALSE)</f>
        <v>Agree</v>
      </c>
      <c r="E122" s="51" t="str">
        <f>VLOOKUP(Table1[[#This Row],[The benefits provided by my school meet my needs. ]],Key!$A$10:$B$15,2,FALSE)</f>
        <v>Agree</v>
      </c>
      <c r="F122" s="51" t="str">
        <f>VLOOKUP(Table1[[#This Row],[Someone seems to care about me at school. ]],Key!$A$10:$B$15,2,FALSE)</f>
        <v>Agree</v>
      </c>
      <c r="G122" s="51" t="str">
        <f>VLOOKUP(Table1[[#This Row],[I have the materials and resources needed to do my job well. ]],Key!$A$10:$B$15,2,FALSE)</f>
        <v>Agree</v>
      </c>
      <c r="H122" s="51" t="str">
        <f>VLOOKUP(Table1[[#This Row],[Most days, I have a manageable workload.]],Key!$A$10:$B$15,2,FALSE)</f>
        <v xml:space="preserve">Neutral </v>
      </c>
      <c r="I122" s="51" t="str">
        <f>VLOOKUP(Table1[[#This Row],[I have the training and skills I need to do my best at work.]],Key!$A$10:$B$15,2,FALSE)</f>
        <v>Disagree</v>
      </c>
      <c r="J122" s="51" t="str">
        <f>VLOOKUP(Table1[[#This Row],[I understand how my daily work contributes to my school’s mission. ]],Key!$A$10:$B$15,2,FALSE)</f>
        <v>Strongly Agree</v>
      </c>
      <c r="K122" s="51" t="str">
        <f>VLOOKUP(Table1[[#This Row],[My school''s mission and values are reflected in the actions of school leaders.]],Key!$A$10:$B$15,2,FALSE)</f>
        <v>Agree</v>
      </c>
      <c r="L122" s="51" t="str">
        <f>VLOOKUP(Table1[[#This Row],[I am treated fairly by school leaders.]],Key!$A$10:$B$15,2,FALSE)</f>
        <v>Disagree</v>
      </c>
      <c r="M122" s="51" t="str">
        <f>VLOOKUP(Table1[[#This Row],[I am treated fairly by my colleagues.]],Key!$A$10:$B$15,2,FALSE)</f>
        <v>Disagree</v>
      </c>
      <c r="N122" s="51" t="str">
        <f>VLOOKUP(Table1[[#This Row],[I have ownership and control over my teaching practice and my classroom.]],Key!$A$10:$B$15,2,FALSE)</f>
        <v>Agree</v>
      </c>
      <c r="O122" s="51" t="str">
        <f>VLOOKUP(Table1[[#This Row],[My opinions are heard and valued by school leaders.]],Key!$A$10:$B$15,2,FALSE)</f>
        <v>Disagree</v>
      </c>
      <c r="P122" s="51" t="str">
        <f>VLOOKUP(Table1[[#This Row],[In my current role, I get to do what I do best every day.]],Key!$A$10:$B$15,2,FALSE)</f>
        <v>Agree</v>
      </c>
      <c r="Q122" s="51" t="str">
        <f>VLOOKUP(Table1[[#This Row],[Faculty are recognized for excellent work by school leaders.]],Key!$A$10:$B$15,2,FALSE)</f>
        <v>Disagree</v>
      </c>
      <c r="R122" s="51" t="str">
        <f>VLOOKUP(Table1[[#This Row],[I feel valued for my work as a faculty member.]],Key!$A$10:$B$15,2,FALSE)</f>
        <v>Disagree</v>
      </c>
      <c r="S122" s="51" t="str">
        <f>VLOOKUP(Table1[[#This Row],[In the past week, I’ve received recognition for doing my job well.]],Key!$A$10:$B$15,2,FALSE)</f>
        <v>Strongly Disagree</v>
      </c>
      <c r="T122" s="51" t="str">
        <f>VLOOKUP(Table1[[#This Row],[In the past year, my school has provided opportunities for me to learn and grow as a faculty member. ]],Key!$A$10:$B$15,2,FALSE)</f>
        <v>Disagree</v>
      </c>
      <c r="U122" s="51" t="str">
        <f>VLOOKUP(Table1[[#This Row],[My division director (or other direct supervisor) supports my career aspirations and goals]],Key!$A$10:$B$15,2,FALSE)</f>
        <v>Agree</v>
      </c>
      <c r="V122" s="51" t="str">
        <f>VLOOKUP(Table1[[#This Row],[I see a path for professional advancement at my school.]],Key!$A$10:$B$15,2,FALSE)</f>
        <v>Disagree</v>
      </c>
    </row>
    <row r="123" spans="1:22" x14ac:dyDescent="0.55000000000000004">
      <c r="A123" s="5">
        <v>121</v>
      </c>
      <c r="B123" s="51" t="str">
        <f>VLOOKUP(Table1[[#This Row],[Overall, I am satisfied with my experience at school.]],Key!$A$10:$B$15,2,FALSE)</f>
        <v>Strongly Agree</v>
      </c>
      <c r="C123" s="51" t="str">
        <f>VLOOKUP(Table1[[#This Row],[School leadership has communicated clear actions they will take in response to previous faculty survey results.]],Key!$A$10:$B$15,2,FALSE)</f>
        <v>Agree</v>
      </c>
      <c r="D123" s="51" t="str">
        <f>VLOOKUP(Table1[[#This Row],[I feel safe and welcome at school.]],Key!$A$10:$B$15,2,FALSE)</f>
        <v>Agree</v>
      </c>
      <c r="E123" s="51" t="str">
        <f>VLOOKUP(Table1[[#This Row],[The benefits provided by my school meet my needs. ]],Key!$A$10:$B$15,2,FALSE)</f>
        <v>Agree</v>
      </c>
      <c r="F123" s="51" t="str">
        <f>VLOOKUP(Table1[[#This Row],[Someone seems to care about me at school. ]],Key!$A$10:$B$15,2,FALSE)</f>
        <v>Agree</v>
      </c>
      <c r="G123" s="51" t="str">
        <f>VLOOKUP(Table1[[#This Row],[I have the materials and resources needed to do my job well. ]],Key!$A$10:$B$15,2,FALSE)</f>
        <v xml:space="preserve">Neutral </v>
      </c>
      <c r="H123" s="51" t="str">
        <f>VLOOKUP(Table1[[#This Row],[Most days, I have a manageable workload.]],Key!$A$10:$B$15,2,FALSE)</f>
        <v>Agree</v>
      </c>
      <c r="I123" s="51" t="str">
        <f>VLOOKUP(Table1[[#This Row],[I have the training and skills I need to do my best at work.]],Key!$A$10:$B$15,2,FALSE)</f>
        <v xml:space="preserve">Neutral </v>
      </c>
      <c r="J123" s="51" t="str">
        <f>VLOOKUP(Table1[[#This Row],[I understand how my daily work contributes to my school’s mission. ]],Key!$A$10:$B$15,2,FALSE)</f>
        <v>Strongly Agree</v>
      </c>
      <c r="K123" s="51" t="str">
        <f>VLOOKUP(Table1[[#This Row],[My school''s mission and values are reflected in the actions of school leaders.]],Key!$A$10:$B$15,2,FALSE)</f>
        <v>Agree</v>
      </c>
      <c r="L123" s="51" t="str">
        <f>VLOOKUP(Table1[[#This Row],[I am treated fairly by school leaders.]],Key!$A$10:$B$15,2,FALSE)</f>
        <v>Agree</v>
      </c>
      <c r="M123" s="51" t="str">
        <f>VLOOKUP(Table1[[#This Row],[I am treated fairly by my colleagues.]],Key!$A$10:$B$15,2,FALSE)</f>
        <v>Agree</v>
      </c>
      <c r="N123" s="51" t="str">
        <f>VLOOKUP(Table1[[#This Row],[I have ownership and control over my teaching practice and my classroom.]],Key!$A$10:$B$15,2,FALSE)</f>
        <v>Agree</v>
      </c>
      <c r="O123" s="51" t="str">
        <f>VLOOKUP(Table1[[#This Row],[My opinions are heard and valued by school leaders.]],Key!$A$10:$B$15,2,FALSE)</f>
        <v>Agree</v>
      </c>
      <c r="P123" s="51" t="str">
        <f>VLOOKUP(Table1[[#This Row],[In my current role, I get to do what I do best every day.]],Key!$A$10:$B$15,2,FALSE)</f>
        <v>Agree</v>
      </c>
      <c r="Q123" s="51" t="str">
        <f>VLOOKUP(Table1[[#This Row],[Faculty are recognized for excellent work by school leaders.]],Key!$A$10:$B$15,2,FALSE)</f>
        <v xml:space="preserve">Neutral </v>
      </c>
      <c r="R123" s="51" t="str">
        <f>VLOOKUP(Table1[[#This Row],[I feel valued for my work as a faculty member.]],Key!$A$10:$B$15,2,FALSE)</f>
        <v xml:space="preserve">Neutral </v>
      </c>
      <c r="S123" s="51" t="str">
        <f>VLOOKUP(Table1[[#This Row],[In the past week, I’ve received recognition for doing my job well.]],Key!$A$10:$B$15,2,FALSE)</f>
        <v xml:space="preserve">Neutral </v>
      </c>
      <c r="T123" s="51" t="str">
        <f>VLOOKUP(Table1[[#This Row],[In the past year, my school has provided opportunities for me to learn and grow as a faculty member. ]],Key!$A$10:$B$15,2,FALSE)</f>
        <v>Agree</v>
      </c>
      <c r="U123" s="51" t="str">
        <f>VLOOKUP(Table1[[#This Row],[My division director (or other direct supervisor) supports my career aspirations and goals]],Key!$A$10:$B$15,2,FALSE)</f>
        <v xml:space="preserve">Neutral </v>
      </c>
      <c r="V123" s="51" t="str">
        <f>VLOOKUP(Table1[[#This Row],[I see a path for professional advancement at my school.]],Key!$A$10:$B$15,2,FALSE)</f>
        <v xml:space="preserve">Neutral </v>
      </c>
    </row>
    <row r="124" spans="1:22" x14ac:dyDescent="0.55000000000000004">
      <c r="A124" s="5">
        <v>122</v>
      </c>
      <c r="B124" s="51" t="str">
        <f>VLOOKUP(Table1[[#This Row],[Overall, I am satisfied with my experience at school.]],Key!$A$10:$B$15,2,FALSE)</f>
        <v>Strongly Agree</v>
      </c>
      <c r="C124" s="51" t="str">
        <f>VLOOKUP(Table1[[#This Row],[School leadership has communicated clear actions they will take in response to previous faculty survey results.]],Key!$A$10:$B$15,2,FALSE)</f>
        <v>Strongly Agree</v>
      </c>
      <c r="D124" s="51" t="str">
        <f>VLOOKUP(Table1[[#This Row],[I feel safe and welcome at school.]],Key!$A$10:$B$15,2,FALSE)</f>
        <v>Strongly Agree</v>
      </c>
      <c r="E124" s="51" t="str">
        <f>VLOOKUP(Table1[[#This Row],[The benefits provided by my school meet my needs. ]],Key!$A$10:$B$15,2,FALSE)</f>
        <v>Strongly Agree</v>
      </c>
      <c r="F124" s="51" t="str">
        <f>VLOOKUP(Table1[[#This Row],[Someone seems to care about me at school. ]],Key!$A$10:$B$15,2,FALSE)</f>
        <v>Strongly Agree</v>
      </c>
      <c r="G124" s="51" t="str">
        <f>VLOOKUP(Table1[[#This Row],[I have the materials and resources needed to do my job well. ]],Key!$A$10:$B$15,2,FALSE)</f>
        <v>Strongly Agree</v>
      </c>
      <c r="H124" s="51" t="str">
        <f>VLOOKUP(Table1[[#This Row],[Most days, I have a manageable workload.]],Key!$A$10:$B$15,2,FALSE)</f>
        <v>Strongly Agree</v>
      </c>
      <c r="I124" s="51" t="str">
        <f>VLOOKUP(Table1[[#This Row],[I have the training and skills I need to do my best at work.]],Key!$A$10:$B$15,2,FALSE)</f>
        <v>Agree</v>
      </c>
      <c r="J124" s="51" t="str">
        <f>VLOOKUP(Table1[[#This Row],[I understand how my daily work contributes to my school’s mission. ]],Key!$A$10:$B$15,2,FALSE)</f>
        <v>Strongly Agree</v>
      </c>
      <c r="K124" s="51" t="str">
        <f>VLOOKUP(Table1[[#This Row],[My school''s mission and values are reflected in the actions of school leaders.]],Key!$A$10:$B$15,2,FALSE)</f>
        <v>Strongly Agree</v>
      </c>
      <c r="L124" s="51" t="str">
        <f>VLOOKUP(Table1[[#This Row],[I am treated fairly by school leaders.]],Key!$A$10:$B$15,2,FALSE)</f>
        <v>Strongly Agree</v>
      </c>
      <c r="M124" s="51" t="str">
        <f>VLOOKUP(Table1[[#This Row],[I am treated fairly by my colleagues.]],Key!$A$10:$B$15,2,FALSE)</f>
        <v>Strongly Agree</v>
      </c>
      <c r="N124" s="51" t="str">
        <f>VLOOKUP(Table1[[#This Row],[I have ownership and control over my teaching practice and my classroom.]],Key!$A$10:$B$15,2,FALSE)</f>
        <v>Strongly Agree</v>
      </c>
      <c r="O124" s="51" t="str">
        <f>VLOOKUP(Table1[[#This Row],[My opinions are heard and valued by school leaders.]],Key!$A$10:$B$15,2,FALSE)</f>
        <v>Strongly Agree</v>
      </c>
      <c r="P124" s="51" t="str">
        <f>VLOOKUP(Table1[[#This Row],[In my current role, I get to do what I do best every day.]],Key!$A$10:$B$15,2,FALSE)</f>
        <v>Strongly Agree</v>
      </c>
      <c r="Q124" s="51" t="str">
        <f>VLOOKUP(Table1[[#This Row],[Faculty are recognized for excellent work by school leaders.]],Key!$A$10:$B$15,2,FALSE)</f>
        <v>Strongly Agree</v>
      </c>
      <c r="R124" s="51" t="str">
        <f>VLOOKUP(Table1[[#This Row],[I feel valued for my work as a faculty member.]],Key!$A$10:$B$15,2,FALSE)</f>
        <v>Strongly Agree</v>
      </c>
      <c r="S124" s="51" t="str">
        <f>VLOOKUP(Table1[[#This Row],[In the past week, I’ve received recognition for doing my job well.]],Key!$A$10:$B$15,2,FALSE)</f>
        <v>Strongly Agree</v>
      </c>
      <c r="T124" s="51" t="str">
        <f>VLOOKUP(Table1[[#This Row],[In the past year, my school has provided opportunities for me to learn and grow as a faculty member. ]],Key!$A$10:$B$15,2,FALSE)</f>
        <v>Strongly Agree</v>
      </c>
      <c r="U124" s="51" t="str">
        <f>VLOOKUP(Table1[[#This Row],[My division director (or other direct supervisor) supports my career aspirations and goals]],Key!$A$10:$B$15,2,FALSE)</f>
        <v>Strongly Agree</v>
      </c>
      <c r="V124" s="51" t="str">
        <f>VLOOKUP(Table1[[#This Row],[I see a path for professional advancement at my school.]],Key!$A$10:$B$15,2,FALSE)</f>
        <v>Strongly Agree</v>
      </c>
    </row>
    <row r="125" spans="1:22" x14ac:dyDescent="0.55000000000000004">
      <c r="A125" s="5">
        <v>123</v>
      </c>
      <c r="B125" s="51" t="str">
        <f>VLOOKUP(Table1[[#This Row],[Overall, I am satisfied with my experience at school.]],Key!$A$10:$B$15,2,FALSE)</f>
        <v>Agree</v>
      </c>
      <c r="C125" s="51" t="str">
        <f>VLOOKUP(Table1[[#This Row],[School leadership has communicated clear actions they will take in response to previous faculty survey results.]],Key!$A$10:$B$15,2,FALSE)</f>
        <v>Strongly Agree</v>
      </c>
      <c r="D125" s="51" t="str">
        <f>VLOOKUP(Table1[[#This Row],[I feel safe and welcome at school.]],Key!$A$10:$B$15,2,FALSE)</f>
        <v xml:space="preserve">Neutral </v>
      </c>
      <c r="E125" s="51" t="str">
        <f>VLOOKUP(Table1[[#This Row],[The benefits provided by my school meet my needs. ]],Key!$A$10:$B$15,2,FALSE)</f>
        <v>Strongly Agree</v>
      </c>
      <c r="F125" s="51" t="str">
        <f>VLOOKUP(Table1[[#This Row],[Someone seems to care about me at school. ]],Key!$A$10:$B$15,2,FALSE)</f>
        <v>Agree</v>
      </c>
      <c r="G125" s="51" t="str">
        <f>VLOOKUP(Table1[[#This Row],[I have the materials and resources needed to do my job well. ]],Key!$A$10:$B$15,2,FALSE)</f>
        <v>Strongly Agree</v>
      </c>
      <c r="H125" s="51" t="str">
        <f>VLOOKUP(Table1[[#This Row],[Most days, I have a manageable workload.]],Key!$A$10:$B$15,2,FALSE)</f>
        <v>Agree</v>
      </c>
      <c r="I125" s="51" t="str">
        <f>VLOOKUP(Table1[[#This Row],[I have the training and skills I need to do my best at work.]],Key!$A$10:$B$15,2,FALSE)</f>
        <v xml:space="preserve">Neutral </v>
      </c>
      <c r="J125" s="51" t="str">
        <f>VLOOKUP(Table1[[#This Row],[I understand how my daily work contributes to my school’s mission. ]],Key!$A$10:$B$15,2,FALSE)</f>
        <v>Strongly Agree</v>
      </c>
      <c r="K125" s="51" t="str">
        <f>VLOOKUP(Table1[[#This Row],[My school''s mission and values are reflected in the actions of school leaders.]],Key!$A$10:$B$15,2,FALSE)</f>
        <v>Strongly Agree</v>
      </c>
      <c r="L125" s="51" t="str">
        <f>VLOOKUP(Table1[[#This Row],[I am treated fairly by school leaders.]],Key!$A$10:$B$15,2,FALSE)</f>
        <v>Agree</v>
      </c>
      <c r="M125" s="51" t="str">
        <f>VLOOKUP(Table1[[#This Row],[I am treated fairly by my colleagues.]],Key!$A$10:$B$15,2,FALSE)</f>
        <v>Strongly Agree</v>
      </c>
      <c r="N125" s="51" t="str">
        <f>VLOOKUP(Table1[[#This Row],[I have ownership and control over my teaching practice and my classroom.]],Key!$A$10:$B$15,2,FALSE)</f>
        <v>Strongly Agree</v>
      </c>
      <c r="O125" s="51" t="str">
        <f>VLOOKUP(Table1[[#This Row],[My opinions are heard and valued by school leaders.]],Key!$A$10:$B$15,2,FALSE)</f>
        <v>Strongly Agree</v>
      </c>
      <c r="P125" s="51" t="str">
        <f>VLOOKUP(Table1[[#This Row],[In my current role, I get to do what I do best every day.]],Key!$A$10:$B$15,2,FALSE)</f>
        <v>Strongly Agree</v>
      </c>
      <c r="Q125" s="51" t="str">
        <f>VLOOKUP(Table1[[#This Row],[Faculty are recognized for excellent work by school leaders.]],Key!$A$10:$B$15,2,FALSE)</f>
        <v>Agree</v>
      </c>
      <c r="R125" s="51" t="str">
        <f>VLOOKUP(Table1[[#This Row],[I feel valued for my work as a faculty member.]],Key!$A$10:$B$15,2,FALSE)</f>
        <v>Agree</v>
      </c>
      <c r="S125" s="51" t="str">
        <f>VLOOKUP(Table1[[#This Row],[In the past week, I’ve received recognition for doing my job well.]],Key!$A$10:$B$15,2,FALSE)</f>
        <v>Agree</v>
      </c>
      <c r="T125" s="51" t="str">
        <f>VLOOKUP(Table1[[#This Row],[In the past year, my school has provided opportunities for me to learn and grow as a faculty member. ]],Key!$A$10:$B$15,2,FALSE)</f>
        <v>Agree</v>
      </c>
      <c r="U125" s="51" t="str">
        <f>VLOOKUP(Table1[[#This Row],[My division director (or other direct supervisor) supports my career aspirations and goals]],Key!$A$10:$B$15,2,FALSE)</f>
        <v>Agree</v>
      </c>
      <c r="V125" s="51" t="str">
        <f>VLOOKUP(Table1[[#This Row],[I see a path for professional advancement at my school.]],Key!$A$10:$B$15,2,FALSE)</f>
        <v>Agree</v>
      </c>
    </row>
    <row r="126" spans="1:22" x14ac:dyDescent="0.55000000000000004">
      <c r="A126" s="5">
        <v>124</v>
      </c>
      <c r="B126" s="51" t="str">
        <f>VLOOKUP(Table1[[#This Row],[Overall, I am satisfied with my experience at school.]],Key!$A$10:$B$15,2,FALSE)</f>
        <v>Agree</v>
      </c>
      <c r="C126" s="51" t="str">
        <f>VLOOKUP(Table1[[#This Row],[School leadership has communicated clear actions they will take in response to previous faculty survey results.]],Key!$A$10:$B$15,2,FALSE)</f>
        <v>Agree</v>
      </c>
      <c r="D126" s="51" t="str">
        <f>VLOOKUP(Table1[[#This Row],[I feel safe and welcome at school.]],Key!$A$10:$B$15,2,FALSE)</f>
        <v>Agree</v>
      </c>
      <c r="E126" s="51" t="str">
        <f>VLOOKUP(Table1[[#This Row],[The benefits provided by my school meet my needs. ]],Key!$A$10:$B$15,2,FALSE)</f>
        <v xml:space="preserve">Neutral </v>
      </c>
      <c r="F126" s="51" t="str">
        <f>VLOOKUP(Table1[[#This Row],[Someone seems to care about me at school. ]],Key!$A$10:$B$15,2,FALSE)</f>
        <v>Agree</v>
      </c>
      <c r="G126" s="51" t="str">
        <f>VLOOKUP(Table1[[#This Row],[I have the materials and resources needed to do my job well. ]],Key!$A$10:$B$15,2,FALSE)</f>
        <v>Strongly Agree</v>
      </c>
      <c r="H126" s="51" t="str">
        <f>VLOOKUP(Table1[[#This Row],[Most days, I have a manageable workload.]],Key!$A$10:$B$15,2,FALSE)</f>
        <v>Agree</v>
      </c>
      <c r="I126" s="51" t="str">
        <f>VLOOKUP(Table1[[#This Row],[I have the training and skills I need to do my best at work.]],Key!$A$10:$B$15,2,FALSE)</f>
        <v xml:space="preserve">Neutral </v>
      </c>
      <c r="J126" s="51" t="str">
        <f>VLOOKUP(Table1[[#This Row],[I understand how my daily work contributes to my school’s mission. ]],Key!$A$10:$B$15,2,FALSE)</f>
        <v>Agree</v>
      </c>
      <c r="K126" s="51" t="str">
        <f>VLOOKUP(Table1[[#This Row],[My school''s mission and values are reflected in the actions of school leaders.]],Key!$A$10:$B$15,2,FALSE)</f>
        <v>Agree</v>
      </c>
      <c r="L126" s="51" t="str">
        <f>VLOOKUP(Table1[[#This Row],[I am treated fairly by school leaders.]],Key!$A$10:$B$15,2,FALSE)</f>
        <v>Agree</v>
      </c>
      <c r="M126" s="51" t="str">
        <f>VLOOKUP(Table1[[#This Row],[I am treated fairly by my colleagues.]],Key!$A$10:$B$15,2,FALSE)</f>
        <v>Agree</v>
      </c>
      <c r="N126" s="51" t="str">
        <f>VLOOKUP(Table1[[#This Row],[I have ownership and control over my teaching practice and my classroom.]],Key!$A$10:$B$15,2,FALSE)</f>
        <v>Agree</v>
      </c>
      <c r="O126" s="51" t="str">
        <f>VLOOKUP(Table1[[#This Row],[My opinions are heard and valued by school leaders.]],Key!$A$10:$B$15,2,FALSE)</f>
        <v>Agree</v>
      </c>
      <c r="P126" s="51" t="str">
        <f>VLOOKUP(Table1[[#This Row],[In my current role, I get to do what I do best every day.]],Key!$A$10:$B$15,2,FALSE)</f>
        <v>Agree</v>
      </c>
      <c r="Q126" s="51" t="str">
        <f>VLOOKUP(Table1[[#This Row],[Faculty are recognized for excellent work by school leaders.]],Key!$A$10:$B$15,2,FALSE)</f>
        <v>Agree</v>
      </c>
      <c r="R126" s="51" t="str">
        <f>VLOOKUP(Table1[[#This Row],[I feel valued for my work as a faculty member.]],Key!$A$10:$B$15,2,FALSE)</f>
        <v>Agree</v>
      </c>
      <c r="S126" s="51" t="str">
        <f>VLOOKUP(Table1[[#This Row],[In the past week, I’ve received recognition for doing my job well.]],Key!$A$10:$B$15,2,FALSE)</f>
        <v>Agree</v>
      </c>
      <c r="T126" s="51" t="str">
        <f>VLOOKUP(Table1[[#This Row],[In the past year, my school has provided opportunities for me to learn and grow as a faculty member. ]],Key!$A$10:$B$15,2,FALSE)</f>
        <v>Agree</v>
      </c>
      <c r="U126" s="51" t="str">
        <f>VLOOKUP(Table1[[#This Row],[My division director (or other direct supervisor) supports my career aspirations and goals]],Key!$A$10:$B$15,2,FALSE)</f>
        <v>Agree</v>
      </c>
      <c r="V126" s="51" t="str">
        <f>VLOOKUP(Table1[[#This Row],[I see a path for professional advancement at my school.]],Key!$A$10:$B$15,2,FALSE)</f>
        <v>Agree</v>
      </c>
    </row>
    <row r="127" spans="1:22" x14ac:dyDescent="0.55000000000000004">
      <c r="A127" s="5">
        <v>125</v>
      </c>
      <c r="B127" s="51" t="str">
        <f>VLOOKUP(Table1[[#This Row],[Overall, I am satisfied with my experience at school.]],Key!$A$10:$B$15,2,FALSE)</f>
        <v>Strongly Agree</v>
      </c>
      <c r="C127" s="51" t="str">
        <f>VLOOKUP(Table1[[#This Row],[School leadership has communicated clear actions they will take in response to previous faculty survey results.]],Key!$A$10:$B$15,2,FALSE)</f>
        <v>Strongly Agree</v>
      </c>
      <c r="D127" s="51" t="str">
        <f>VLOOKUP(Table1[[#This Row],[I feel safe and welcome at school.]],Key!$A$10:$B$15,2,FALSE)</f>
        <v>Strongly Agree</v>
      </c>
      <c r="E127" s="51" t="str">
        <f>VLOOKUP(Table1[[#This Row],[The benefits provided by my school meet my needs. ]],Key!$A$10:$B$15,2,FALSE)</f>
        <v>Strongly Agree</v>
      </c>
      <c r="F127" s="51" t="str">
        <f>VLOOKUP(Table1[[#This Row],[Someone seems to care about me at school. ]],Key!$A$10:$B$15,2,FALSE)</f>
        <v>Strongly Agree</v>
      </c>
      <c r="G127" s="51" t="str">
        <f>VLOOKUP(Table1[[#This Row],[I have the materials and resources needed to do my job well. ]],Key!$A$10:$B$15,2,FALSE)</f>
        <v>Strongly Agree</v>
      </c>
      <c r="H127" s="51" t="str">
        <f>VLOOKUP(Table1[[#This Row],[Most days, I have a manageable workload.]],Key!$A$10:$B$15,2,FALSE)</f>
        <v>Strongly Agree</v>
      </c>
      <c r="I127" s="51" t="str">
        <f>VLOOKUP(Table1[[#This Row],[I have the training and skills I need to do my best at work.]],Key!$A$10:$B$15,2,FALSE)</f>
        <v>Strongly Agree</v>
      </c>
      <c r="J127" s="51" t="str">
        <f>VLOOKUP(Table1[[#This Row],[I understand how my daily work contributes to my school’s mission. ]],Key!$A$10:$B$15,2,FALSE)</f>
        <v>Strongly Agree</v>
      </c>
      <c r="K127" s="51" t="str">
        <f>VLOOKUP(Table1[[#This Row],[My school''s mission and values are reflected in the actions of school leaders.]],Key!$A$10:$B$15,2,FALSE)</f>
        <v>Strongly Agree</v>
      </c>
      <c r="L127" s="51" t="str">
        <f>VLOOKUP(Table1[[#This Row],[I am treated fairly by school leaders.]],Key!$A$10:$B$15,2,FALSE)</f>
        <v>Strongly Agree</v>
      </c>
      <c r="M127" s="51" t="str">
        <f>VLOOKUP(Table1[[#This Row],[I am treated fairly by my colleagues.]],Key!$A$10:$B$15,2,FALSE)</f>
        <v>Strongly Agree</v>
      </c>
      <c r="N127" s="51" t="str">
        <f>VLOOKUP(Table1[[#This Row],[I have ownership and control over my teaching practice and my classroom.]],Key!$A$10:$B$15,2,FALSE)</f>
        <v>Strongly Disagree</v>
      </c>
      <c r="O127" s="51" t="str">
        <f>VLOOKUP(Table1[[#This Row],[My opinions are heard and valued by school leaders.]],Key!$A$10:$B$15,2,FALSE)</f>
        <v>Strongly Disagree</v>
      </c>
      <c r="P127" s="51" t="str">
        <f>VLOOKUP(Table1[[#This Row],[In my current role, I get to do what I do best every day.]],Key!$A$10:$B$15,2,FALSE)</f>
        <v>Strongly Disagree</v>
      </c>
      <c r="Q127" s="51" t="str">
        <f>VLOOKUP(Table1[[#This Row],[Faculty are recognized for excellent work by school leaders.]],Key!$A$10:$B$15,2,FALSE)</f>
        <v>Strongly Agree</v>
      </c>
      <c r="R127" s="51" t="str">
        <f>VLOOKUP(Table1[[#This Row],[I feel valued for my work as a faculty member.]],Key!$A$10:$B$15,2,FALSE)</f>
        <v>Strongly Agree</v>
      </c>
      <c r="S127" s="51" t="str">
        <f>VLOOKUP(Table1[[#This Row],[In the past week, I’ve received recognition for doing my job well.]],Key!$A$10:$B$15,2,FALSE)</f>
        <v>Strongly Agree</v>
      </c>
      <c r="T127" s="51" t="str">
        <f>VLOOKUP(Table1[[#This Row],[In the past year, my school has provided opportunities for me to learn and grow as a faculty member. ]],Key!$A$10:$B$15,2,FALSE)</f>
        <v>Strongly Agree</v>
      </c>
      <c r="U127" s="51" t="str">
        <f>VLOOKUP(Table1[[#This Row],[My division director (or other direct supervisor) supports my career aspirations and goals]],Key!$A$10:$B$15,2,FALSE)</f>
        <v>Strongly Agree</v>
      </c>
      <c r="V127" s="51" t="str">
        <f>VLOOKUP(Table1[[#This Row],[I see a path for professional advancement at my school.]],Key!$A$10:$B$15,2,FALSE)</f>
        <v>Strongly Agree</v>
      </c>
    </row>
    <row r="128" spans="1:22" x14ac:dyDescent="0.55000000000000004">
      <c r="A128" s="5">
        <v>126</v>
      </c>
      <c r="B128" s="51" t="str">
        <f>VLOOKUP(Table1[[#This Row],[Overall, I am satisfied with my experience at school.]],Key!$A$10:$B$15,2,FALSE)</f>
        <v>Agree</v>
      </c>
      <c r="C128" s="51" t="str">
        <f>VLOOKUP(Table1[[#This Row],[School leadership has communicated clear actions they will take in response to previous faculty survey results.]],Key!$A$10:$B$15,2,FALSE)</f>
        <v>Agree</v>
      </c>
      <c r="D128" s="51" t="str">
        <f>VLOOKUP(Table1[[#This Row],[I feel safe and welcome at school.]],Key!$A$10:$B$15,2,FALSE)</f>
        <v>Agree</v>
      </c>
      <c r="E128" s="51" t="str">
        <f>VLOOKUP(Table1[[#This Row],[The benefits provided by my school meet my needs. ]],Key!$A$10:$B$15,2,FALSE)</f>
        <v xml:space="preserve">Neutral </v>
      </c>
      <c r="F128" s="51" t="str">
        <f>VLOOKUP(Table1[[#This Row],[Someone seems to care about me at school. ]],Key!$A$10:$B$15,2,FALSE)</f>
        <v>Agree</v>
      </c>
      <c r="G128" s="51" t="str">
        <f>VLOOKUP(Table1[[#This Row],[I have the materials and resources needed to do my job well. ]],Key!$A$10:$B$15,2,FALSE)</f>
        <v>Strongly Agree</v>
      </c>
      <c r="H128" s="51" t="str">
        <f>VLOOKUP(Table1[[#This Row],[Most days, I have a manageable workload.]],Key!$A$10:$B$15,2,FALSE)</f>
        <v>Strongly Agree</v>
      </c>
      <c r="I128" s="51" t="str">
        <f>VLOOKUP(Table1[[#This Row],[I have the training and skills I need to do my best at work.]],Key!$A$10:$B$15,2,FALSE)</f>
        <v xml:space="preserve">Neutral </v>
      </c>
      <c r="J128" s="51" t="str">
        <f>VLOOKUP(Table1[[#This Row],[I understand how my daily work contributes to my school’s mission. ]],Key!$A$10:$B$15,2,FALSE)</f>
        <v>Agree</v>
      </c>
      <c r="K128" s="51" t="str">
        <f>VLOOKUP(Table1[[#This Row],[My school''s mission and values are reflected in the actions of school leaders.]],Key!$A$10:$B$15,2,FALSE)</f>
        <v>Strongly Agree</v>
      </c>
      <c r="L128" s="51" t="str">
        <f>VLOOKUP(Table1[[#This Row],[I am treated fairly by school leaders.]],Key!$A$10:$B$15,2,FALSE)</f>
        <v>Agree</v>
      </c>
      <c r="M128" s="51" t="str">
        <f>VLOOKUP(Table1[[#This Row],[I am treated fairly by my colleagues.]],Key!$A$10:$B$15,2,FALSE)</f>
        <v>Agree</v>
      </c>
      <c r="N128" s="51" t="str">
        <f>VLOOKUP(Table1[[#This Row],[I have ownership and control over my teaching practice and my classroom.]],Key!$A$10:$B$15,2,FALSE)</f>
        <v>Agree</v>
      </c>
      <c r="O128" s="51" t="str">
        <f>VLOOKUP(Table1[[#This Row],[My opinions are heard and valued by school leaders.]],Key!$A$10:$B$15,2,FALSE)</f>
        <v>Agree</v>
      </c>
      <c r="P128" s="51" t="str">
        <f>VLOOKUP(Table1[[#This Row],[In my current role, I get to do what I do best every day.]],Key!$A$10:$B$15,2,FALSE)</f>
        <v>Agree</v>
      </c>
      <c r="Q128" s="51" t="str">
        <f>VLOOKUP(Table1[[#This Row],[Faculty are recognized for excellent work by school leaders.]],Key!$A$10:$B$15,2,FALSE)</f>
        <v>Strongly Agree</v>
      </c>
      <c r="R128" s="51" t="str">
        <f>VLOOKUP(Table1[[#This Row],[I feel valued for my work as a faculty member.]],Key!$A$10:$B$15,2,FALSE)</f>
        <v>Agree</v>
      </c>
      <c r="S128" s="51" t="str">
        <f>VLOOKUP(Table1[[#This Row],[In the past week, I’ve received recognition for doing my job well.]],Key!$A$10:$B$15,2,FALSE)</f>
        <v>Agree</v>
      </c>
      <c r="T128" s="51" t="str">
        <f>VLOOKUP(Table1[[#This Row],[In the past year, my school has provided opportunities for me to learn and grow as a faculty member. ]],Key!$A$10:$B$15,2,FALSE)</f>
        <v>Strongly Agree</v>
      </c>
      <c r="U128" s="51" t="str">
        <f>VLOOKUP(Table1[[#This Row],[My division director (or other direct supervisor) supports my career aspirations and goals]],Key!$A$10:$B$15,2,FALSE)</f>
        <v>Agree</v>
      </c>
      <c r="V128" s="51" t="str">
        <f>VLOOKUP(Table1[[#This Row],[I see a path for professional advancement at my school.]],Key!$A$10:$B$15,2,FALSE)</f>
        <v>Agree</v>
      </c>
    </row>
    <row r="129" spans="1:22" x14ac:dyDescent="0.55000000000000004">
      <c r="A129" s="5">
        <v>127</v>
      </c>
      <c r="B129" s="51" t="str">
        <f>VLOOKUP(Table1[[#This Row],[Overall, I am satisfied with my experience at school.]],Key!$A$10:$B$15,2,FALSE)</f>
        <v>Agree</v>
      </c>
      <c r="C129" s="51" t="str">
        <f>VLOOKUP(Table1[[#This Row],[School leadership has communicated clear actions they will take in response to previous faculty survey results.]],Key!$A$10:$B$15,2,FALSE)</f>
        <v xml:space="preserve">Neutral </v>
      </c>
      <c r="D129" s="51" t="str">
        <f>VLOOKUP(Table1[[#This Row],[I feel safe and welcome at school.]],Key!$A$10:$B$15,2,FALSE)</f>
        <v>Strongly Agree</v>
      </c>
      <c r="E129" s="51" t="str">
        <f>VLOOKUP(Table1[[#This Row],[The benefits provided by my school meet my needs. ]],Key!$A$10:$B$15,2,FALSE)</f>
        <v>Agree</v>
      </c>
      <c r="F129" s="51" t="str">
        <f>VLOOKUP(Table1[[#This Row],[Someone seems to care about me at school. ]],Key!$A$10:$B$15,2,FALSE)</f>
        <v>Agree</v>
      </c>
      <c r="G129" s="51" t="str">
        <f>VLOOKUP(Table1[[#This Row],[I have the materials and resources needed to do my job well. ]],Key!$A$10:$B$15,2,FALSE)</f>
        <v>Strongly Agree</v>
      </c>
      <c r="H129" s="51" t="str">
        <f>VLOOKUP(Table1[[#This Row],[Most days, I have a manageable workload.]],Key!$A$10:$B$15,2,FALSE)</f>
        <v>Strongly Agree</v>
      </c>
      <c r="I129" s="51" t="str">
        <f>VLOOKUP(Table1[[#This Row],[I have the training and skills I need to do my best at work.]],Key!$A$10:$B$15,2,FALSE)</f>
        <v>Agree</v>
      </c>
      <c r="J129" s="51" t="str">
        <f>VLOOKUP(Table1[[#This Row],[I understand how my daily work contributes to my school’s mission. ]],Key!$A$10:$B$15,2,FALSE)</f>
        <v>Strongly Agree</v>
      </c>
      <c r="K129" s="51" t="str">
        <f>VLOOKUP(Table1[[#This Row],[My school''s mission and values are reflected in the actions of school leaders.]],Key!$A$10:$B$15,2,FALSE)</f>
        <v>Strongly Agree</v>
      </c>
      <c r="L129" s="51" t="str">
        <f>VLOOKUP(Table1[[#This Row],[I am treated fairly by school leaders.]],Key!$A$10:$B$15,2,FALSE)</f>
        <v>Agree</v>
      </c>
      <c r="M129" s="51" t="str">
        <f>VLOOKUP(Table1[[#This Row],[I am treated fairly by my colleagues.]],Key!$A$10:$B$15,2,FALSE)</f>
        <v>Agree</v>
      </c>
      <c r="N129" s="51" t="str">
        <f>VLOOKUP(Table1[[#This Row],[I have ownership and control over my teaching practice and my classroom.]],Key!$A$10:$B$15,2,FALSE)</f>
        <v>Strongly Agree</v>
      </c>
      <c r="O129" s="51" t="str">
        <f>VLOOKUP(Table1[[#This Row],[My opinions are heard and valued by school leaders.]],Key!$A$10:$B$15,2,FALSE)</f>
        <v>Disagree</v>
      </c>
      <c r="P129" s="51" t="str">
        <f>VLOOKUP(Table1[[#This Row],[In my current role, I get to do what I do best every day.]],Key!$A$10:$B$15,2,FALSE)</f>
        <v>Agree</v>
      </c>
      <c r="Q129" s="51" t="str">
        <f>VLOOKUP(Table1[[#This Row],[Faculty are recognized for excellent work by school leaders.]],Key!$A$10:$B$15,2,FALSE)</f>
        <v>Agree</v>
      </c>
      <c r="R129" s="51" t="str">
        <f>VLOOKUP(Table1[[#This Row],[I feel valued for my work as a faculty member.]],Key!$A$10:$B$15,2,FALSE)</f>
        <v>Strongly Agree</v>
      </c>
      <c r="S129" s="51" t="str">
        <f>VLOOKUP(Table1[[#This Row],[In the past week, I’ve received recognition for doing my job well.]],Key!$A$10:$B$15,2,FALSE)</f>
        <v xml:space="preserve">Neutral </v>
      </c>
      <c r="T129" s="51" t="str">
        <f>VLOOKUP(Table1[[#This Row],[In the past year, my school has provided opportunities for me to learn and grow as a faculty member. ]],Key!$A$10:$B$15,2,FALSE)</f>
        <v>Strongly Agree</v>
      </c>
      <c r="U129" s="51" t="str">
        <f>VLOOKUP(Table1[[#This Row],[My division director (or other direct supervisor) supports my career aspirations and goals]],Key!$A$10:$B$15,2,FALSE)</f>
        <v>Agree</v>
      </c>
      <c r="V129" s="51" t="str">
        <f>VLOOKUP(Table1[[#This Row],[I see a path for professional advancement at my school.]],Key!$A$10:$B$15,2,FALSE)</f>
        <v xml:space="preserve">Neutral </v>
      </c>
    </row>
    <row r="130" spans="1:22" x14ac:dyDescent="0.55000000000000004">
      <c r="A130" s="5">
        <v>128</v>
      </c>
      <c r="B130" s="51" t="str">
        <f>VLOOKUP(Table1[[#This Row],[Overall, I am satisfied with my experience at school.]],Key!$A$10:$B$15,2,FALSE)</f>
        <v>Agree</v>
      </c>
      <c r="C130" s="51" t="str">
        <f>VLOOKUP(Table1[[#This Row],[School leadership has communicated clear actions they will take in response to previous faculty survey results.]],Key!$A$10:$B$15,2,FALSE)</f>
        <v>Agree</v>
      </c>
      <c r="D130" s="51" t="str">
        <f>VLOOKUP(Table1[[#This Row],[I feel safe and welcome at school.]],Key!$A$10:$B$15,2,FALSE)</f>
        <v>Agree</v>
      </c>
      <c r="E130" s="51" t="str">
        <f>VLOOKUP(Table1[[#This Row],[The benefits provided by my school meet my needs. ]],Key!$A$10:$B$15,2,FALSE)</f>
        <v>Disagree</v>
      </c>
      <c r="F130" s="51" t="str">
        <f>VLOOKUP(Table1[[#This Row],[Someone seems to care about me at school. ]],Key!$A$10:$B$15,2,FALSE)</f>
        <v>Agree</v>
      </c>
      <c r="G130" s="51" t="str">
        <f>VLOOKUP(Table1[[#This Row],[I have the materials and resources needed to do my job well. ]],Key!$A$10:$B$15,2,FALSE)</f>
        <v>Agree</v>
      </c>
      <c r="H130" s="51" t="str">
        <f>VLOOKUP(Table1[[#This Row],[Most days, I have a manageable workload.]],Key!$A$10:$B$15,2,FALSE)</f>
        <v>Agree</v>
      </c>
      <c r="I130" s="51" t="str">
        <f>VLOOKUP(Table1[[#This Row],[I have the training and skills I need to do my best at work.]],Key!$A$10:$B$15,2,FALSE)</f>
        <v>Agree</v>
      </c>
      <c r="J130" s="51" t="str">
        <f>VLOOKUP(Table1[[#This Row],[I understand how my daily work contributes to my school’s mission. ]],Key!$A$10:$B$15,2,FALSE)</f>
        <v>Strongly Agree</v>
      </c>
      <c r="K130" s="51" t="str">
        <f>VLOOKUP(Table1[[#This Row],[My school''s mission and values are reflected in the actions of school leaders.]],Key!$A$10:$B$15,2,FALSE)</f>
        <v>Agree</v>
      </c>
      <c r="L130" s="51" t="str">
        <f>VLOOKUP(Table1[[#This Row],[I am treated fairly by school leaders.]],Key!$A$10:$B$15,2,FALSE)</f>
        <v>Agree</v>
      </c>
      <c r="M130" s="51" t="str">
        <f>VLOOKUP(Table1[[#This Row],[I am treated fairly by my colleagues.]],Key!$A$10:$B$15,2,FALSE)</f>
        <v>Agree</v>
      </c>
      <c r="N130" s="51" t="str">
        <f>VLOOKUP(Table1[[#This Row],[I have ownership and control over my teaching practice and my classroom.]],Key!$A$10:$B$15,2,FALSE)</f>
        <v xml:space="preserve">Neutral </v>
      </c>
      <c r="O130" s="51" t="str">
        <f>VLOOKUP(Table1[[#This Row],[My opinions are heard and valued by school leaders.]],Key!$A$10:$B$15,2,FALSE)</f>
        <v>Strongly Agree</v>
      </c>
      <c r="P130" s="51" t="str">
        <f>VLOOKUP(Table1[[#This Row],[In my current role, I get to do what I do best every day.]],Key!$A$10:$B$15,2,FALSE)</f>
        <v>Agree</v>
      </c>
      <c r="Q130" s="51" t="str">
        <f>VLOOKUP(Table1[[#This Row],[Faculty are recognized for excellent work by school leaders.]],Key!$A$10:$B$15,2,FALSE)</f>
        <v>Strongly Agree</v>
      </c>
      <c r="R130" s="51" t="str">
        <f>VLOOKUP(Table1[[#This Row],[I feel valued for my work as a faculty member.]],Key!$A$10:$B$15,2,FALSE)</f>
        <v xml:space="preserve">Neutral </v>
      </c>
      <c r="S130" s="51" t="str">
        <f>VLOOKUP(Table1[[#This Row],[In the past week, I’ve received recognition for doing my job well.]],Key!$A$10:$B$15,2,FALSE)</f>
        <v>Agree</v>
      </c>
      <c r="T130" s="51" t="str">
        <f>VLOOKUP(Table1[[#This Row],[In the past year, my school has provided opportunities for me to learn and grow as a faculty member. ]],Key!$A$10:$B$15,2,FALSE)</f>
        <v>Strongly Agree</v>
      </c>
      <c r="U130" s="51" t="str">
        <f>VLOOKUP(Table1[[#This Row],[My division director (or other direct supervisor) supports my career aspirations and goals]],Key!$A$10:$B$15,2,FALSE)</f>
        <v>Disagree</v>
      </c>
      <c r="V130" s="51" t="str">
        <f>VLOOKUP(Table1[[#This Row],[I see a path for professional advancement at my school.]],Key!$A$10:$B$15,2,FALSE)</f>
        <v>Disagree</v>
      </c>
    </row>
    <row r="131" spans="1:22" x14ac:dyDescent="0.55000000000000004">
      <c r="A131" s="5">
        <v>129</v>
      </c>
      <c r="B131" s="51" t="str">
        <f>VLOOKUP(Table1[[#This Row],[Overall, I am satisfied with my experience at school.]],Key!$A$10:$B$15,2,FALSE)</f>
        <v>Strongly Agree</v>
      </c>
      <c r="C131" s="51" t="str">
        <f>VLOOKUP(Table1[[#This Row],[School leadership has communicated clear actions they will take in response to previous faculty survey results.]],Key!$A$10:$B$15,2,FALSE)</f>
        <v>Strongly Agree</v>
      </c>
      <c r="D131" s="51" t="str">
        <f>VLOOKUP(Table1[[#This Row],[I feel safe and welcome at school.]],Key!$A$10:$B$15,2,FALSE)</f>
        <v>Strongly Agree</v>
      </c>
      <c r="E131" s="51" t="str">
        <f>VLOOKUP(Table1[[#This Row],[The benefits provided by my school meet my needs. ]],Key!$A$10:$B$15,2,FALSE)</f>
        <v>Strongly Agree</v>
      </c>
      <c r="F131" s="51" t="str">
        <f>VLOOKUP(Table1[[#This Row],[Someone seems to care about me at school. ]],Key!$A$10:$B$15,2,FALSE)</f>
        <v>Strongly Agree</v>
      </c>
      <c r="G131" s="51" t="str">
        <f>VLOOKUP(Table1[[#This Row],[I have the materials and resources needed to do my job well. ]],Key!$A$10:$B$15,2,FALSE)</f>
        <v>Strongly Agree</v>
      </c>
      <c r="H131" s="51" t="str">
        <f>VLOOKUP(Table1[[#This Row],[Most days, I have a manageable workload.]],Key!$A$10:$B$15,2,FALSE)</f>
        <v>Strongly Agree</v>
      </c>
      <c r="I131" s="51" t="str">
        <f>VLOOKUP(Table1[[#This Row],[I have the training and skills I need to do my best at work.]],Key!$A$10:$B$15,2,FALSE)</f>
        <v>Strongly Agree</v>
      </c>
      <c r="J131" s="51" t="str">
        <f>VLOOKUP(Table1[[#This Row],[I understand how my daily work contributes to my school’s mission. ]],Key!$A$10:$B$15,2,FALSE)</f>
        <v>Strongly Agree</v>
      </c>
      <c r="K131" s="51" t="str">
        <f>VLOOKUP(Table1[[#This Row],[My school''s mission and values are reflected in the actions of school leaders.]],Key!$A$10:$B$15,2,FALSE)</f>
        <v>Agree</v>
      </c>
      <c r="L131" s="51" t="str">
        <f>VLOOKUP(Table1[[#This Row],[I am treated fairly by school leaders.]],Key!$A$10:$B$15,2,FALSE)</f>
        <v>Agree</v>
      </c>
      <c r="M131" s="51" t="str">
        <f>VLOOKUP(Table1[[#This Row],[I am treated fairly by my colleagues.]],Key!$A$10:$B$15,2,FALSE)</f>
        <v>Agree</v>
      </c>
      <c r="N131" s="51" t="str">
        <f>VLOOKUP(Table1[[#This Row],[I have ownership and control over my teaching practice and my classroom.]],Key!$A$10:$B$15,2,FALSE)</f>
        <v>Agree</v>
      </c>
      <c r="O131" s="51" t="str">
        <f>VLOOKUP(Table1[[#This Row],[My opinions are heard and valued by school leaders.]],Key!$A$10:$B$15,2,FALSE)</f>
        <v>Strongly Agree</v>
      </c>
      <c r="P131" s="51" t="str">
        <f>VLOOKUP(Table1[[#This Row],[In my current role, I get to do what I do best every day.]],Key!$A$10:$B$15,2,FALSE)</f>
        <v>Agree</v>
      </c>
      <c r="Q131" s="51" t="str">
        <f>VLOOKUP(Table1[[#This Row],[Faculty are recognized for excellent work by school leaders.]],Key!$A$10:$B$15,2,FALSE)</f>
        <v>Strongly Agree</v>
      </c>
      <c r="R131" s="51" t="str">
        <f>VLOOKUP(Table1[[#This Row],[I feel valued for my work as a faculty member.]],Key!$A$10:$B$15,2,FALSE)</f>
        <v>Agree</v>
      </c>
      <c r="S131" s="51" t="str">
        <f>VLOOKUP(Table1[[#This Row],[In the past week, I’ve received recognition for doing my job well.]],Key!$A$10:$B$15,2,FALSE)</f>
        <v>Strongly Agree</v>
      </c>
      <c r="T131" s="51" t="str">
        <f>VLOOKUP(Table1[[#This Row],[In the past year, my school has provided opportunities for me to learn and grow as a faculty member. ]],Key!$A$10:$B$15,2,FALSE)</f>
        <v>Strongly Agree</v>
      </c>
      <c r="U131" s="51" t="str">
        <f>VLOOKUP(Table1[[#This Row],[My division director (or other direct supervisor) supports my career aspirations and goals]],Key!$A$10:$B$15,2,FALSE)</f>
        <v>Agree</v>
      </c>
      <c r="V131" s="51" t="str">
        <f>VLOOKUP(Table1[[#This Row],[I see a path for professional advancement at my school.]],Key!$A$10:$B$15,2,FALSE)</f>
        <v>Agree</v>
      </c>
    </row>
    <row r="132" spans="1:22" x14ac:dyDescent="0.55000000000000004">
      <c r="A132" s="5">
        <v>130</v>
      </c>
      <c r="B132" s="51" t="str">
        <f>VLOOKUP(Table1[[#This Row],[Overall, I am satisfied with my experience at school.]],Key!$A$10:$B$15,2,FALSE)</f>
        <v>Agree</v>
      </c>
      <c r="C132" s="51" t="str">
        <f>VLOOKUP(Table1[[#This Row],[School leadership has communicated clear actions they will take in response to previous faculty survey results.]],Key!$A$10:$B$15,2,FALSE)</f>
        <v>Agree</v>
      </c>
      <c r="D132" s="51" t="str">
        <f>VLOOKUP(Table1[[#This Row],[I feel safe and welcome at school.]],Key!$A$10:$B$15,2,FALSE)</f>
        <v xml:space="preserve">Neutral </v>
      </c>
      <c r="E132" s="51" t="str">
        <f>VLOOKUP(Table1[[#This Row],[The benefits provided by my school meet my needs. ]],Key!$A$10:$B$15,2,FALSE)</f>
        <v>Agree</v>
      </c>
      <c r="F132" s="51" t="str">
        <f>VLOOKUP(Table1[[#This Row],[Someone seems to care about me at school. ]],Key!$A$10:$B$15,2,FALSE)</f>
        <v xml:space="preserve">Neutral </v>
      </c>
      <c r="G132" s="51" t="str">
        <f>VLOOKUP(Table1[[#This Row],[I have the materials and resources needed to do my job well. ]],Key!$A$10:$B$15,2,FALSE)</f>
        <v>Agree</v>
      </c>
      <c r="H132" s="51" t="str">
        <f>VLOOKUP(Table1[[#This Row],[Most days, I have a manageable workload.]],Key!$A$10:$B$15,2,FALSE)</f>
        <v>Agree</v>
      </c>
      <c r="I132" s="51" t="str">
        <f>VLOOKUP(Table1[[#This Row],[I have the training and skills I need to do my best at work.]],Key!$A$10:$B$15,2,FALSE)</f>
        <v xml:space="preserve">Neutral </v>
      </c>
      <c r="J132" s="51" t="str">
        <f>VLOOKUP(Table1[[#This Row],[I understand how my daily work contributes to my school’s mission. ]],Key!$A$10:$B$15,2,FALSE)</f>
        <v>Agree</v>
      </c>
      <c r="K132" s="51" t="str">
        <f>VLOOKUP(Table1[[#This Row],[My school''s mission and values are reflected in the actions of school leaders.]],Key!$A$10:$B$15,2,FALSE)</f>
        <v>Agree</v>
      </c>
      <c r="L132" s="51" t="str">
        <f>VLOOKUP(Table1[[#This Row],[I am treated fairly by school leaders.]],Key!$A$10:$B$15,2,FALSE)</f>
        <v>Agree</v>
      </c>
      <c r="M132" s="51" t="str">
        <f>VLOOKUP(Table1[[#This Row],[I am treated fairly by my colleagues.]],Key!$A$10:$B$15,2,FALSE)</f>
        <v>Agree</v>
      </c>
      <c r="N132" s="51" t="str">
        <f>VLOOKUP(Table1[[#This Row],[I have ownership and control over my teaching practice and my classroom.]],Key!$A$10:$B$15,2,FALSE)</f>
        <v>Agree</v>
      </c>
      <c r="O132" s="51" t="str">
        <f>VLOOKUP(Table1[[#This Row],[My opinions are heard and valued by school leaders.]],Key!$A$10:$B$15,2,FALSE)</f>
        <v>Agree</v>
      </c>
      <c r="P132" s="51" t="str">
        <f>VLOOKUP(Table1[[#This Row],[In my current role, I get to do what I do best every day.]],Key!$A$10:$B$15,2,FALSE)</f>
        <v>Agree</v>
      </c>
      <c r="Q132" s="51" t="str">
        <f>VLOOKUP(Table1[[#This Row],[Faculty are recognized for excellent work by school leaders.]],Key!$A$10:$B$15,2,FALSE)</f>
        <v xml:space="preserve">Neutral </v>
      </c>
      <c r="R132" s="51" t="str">
        <f>VLOOKUP(Table1[[#This Row],[I feel valued for my work as a faculty member.]],Key!$A$10:$B$15,2,FALSE)</f>
        <v xml:space="preserve">Neutral </v>
      </c>
      <c r="S132" s="51" t="str">
        <f>VLOOKUP(Table1[[#This Row],[In the past week, I’ve received recognition for doing my job well.]],Key!$A$10:$B$15,2,FALSE)</f>
        <v>Agree</v>
      </c>
      <c r="T132" s="51" t="str">
        <f>VLOOKUP(Table1[[#This Row],[In the past year, my school has provided opportunities for me to learn and grow as a faculty member. ]],Key!$A$10:$B$15,2,FALSE)</f>
        <v>Agree</v>
      </c>
      <c r="U132" s="51" t="str">
        <f>VLOOKUP(Table1[[#This Row],[My division director (or other direct supervisor) supports my career aspirations and goals]],Key!$A$10:$B$15,2,FALSE)</f>
        <v>Agree</v>
      </c>
      <c r="V132" s="51" t="str">
        <f>VLOOKUP(Table1[[#This Row],[I see a path for professional advancement at my school.]],Key!$A$10:$B$15,2,FALSE)</f>
        <v>Agree</v>
      </c>
    </row>
    <row r="133" spans="1:22" x14ac:dyDescent="0.55000000000000004">
      <c r="A133" s="5">
        <v>131</v>
      </c>
      <c r="B133" s="51" t="str">
        <f>VLOOKUP(Table1[[#This Row],[Overall, I am satisfied with my experience at school.]],Key!$A$10:$B$15,2,FALSE)</f>
        <v>Agree</v>
      </c>
      <c r="C133" s="51" t="str">
        <f>VLOOKUP(Table1[[#This Row],[School leadership has communicated clear actions they will take in response to previous faculty survey results.]],Key!$A$10:$B$15,2,FALSE)</f>
        <v>Strongly Agree</v>
      </c>
      <c r="D133" s="51" t="str">
        <f>VLOOKUP(Table1[[#This Row],[I feel safe and welcome at school.]],Key!$A$10:$B$15,2,FALSE)</f>
        <v>Disagree</v>
      </c>
      <c r="E133" s="51" t="str">
        <f>VLOOKUP(Table1[[#This Row],[The benefits provided by my school meet my needs. ]],Key!$A$10:$B$15,2,FALSE)</f>
        <v xml:space="preserve">Neutral </v>
      </c>
      <c r="F133" s="51" t="str">
        <f>VLOOKUP(Table1[[#This Row],[Someone seems to care about me at school. ]],Key!$A$10:$B$15,2,FALSE)</f>
        <v>Disagree</v>
      </c>
      <c r="G133" s="51" t="str">
        <f>VLOOKUP(Table1[[#This Row],[I have the materials and resources needed to do my job well. ]],Key!$A$10:$B$15,2,FALSE)</f>
        <v>Strongly Agree</v>
      </c>
      <c r="H133" s="51" t="str">
        <f>VLOOKUP(Table1[[#This Row],[Most days, I have a manageable workload.]],Key!$A$10:$B$15,2,FALSE)</f>
        <v>Agree</v>
      </c>
      <c r="I133" s="51" t="str">
        <f>VLOOKUP(Table1[[#This Row],[I have the training and skills I need to do my best at work.]],Key!$A$10:$B$15,2,FALSE)</f>
        <v>Agree</v>
      </c>
      <c r="J133" s="51" t="str">
        <f>VLOOKUP(Table1[[#This Row],[I understand how my daily work contributes to my school’s mission. ]],Key!$A$10:$B$15,2,FALSE)</f>
        <v>Agree</v>
      </c>
      <c r="K133" s="51" t="str">
        <f>VLOOKUP(Table1[[#This Row],[My school''s mission and values are reflected in the actions of school leaders.]],Key!$A$10:$B$15,2,FALSE)</f>
        <v xml:space="preserve">Neutral </v>
      </c>
      <c r="L133" s="51" t="str">
        <f>VLOOKUP(Table1[[#This Row],[I am treated fairly by school leaders.]],Key!$A$10:$B$15,2,FALSE)</f>
        <v xml:space="preserve">Neutral </v>
      </c>
      <c r="M133" s="51" t="str">
        <f>VLOOKUP(Table1[[#This Row],[I am treated fairly by my colleagues.]],Key!$A$10:$B$15,2,FALSE)</f>
        <v>Agree</v>
      </c>
      <c r="N133" s="51" t="str">
        <f>VLOOKUP(Table1[[#This Row],[I have ownership and control over my teaching practice and my classroom.]],Key!$A$10:$B$15,2,FALSE)</f>
        <v>Strongly Agree</v>
      </c>
      <c r="O133" s="51" t="str">
        <f>VLOOKUP(Table1[[#This Row],[My opinions are heard and valued by school leaders.]],Key!$A$10:$B$15,2,FALSE)</f>
        <v>Strongly Agree</v>
      </c>
      <c r="P133" s="51" t="str">
        <f>VLOOKUP(Table1[[#This Row],[In my current role, I get to do what I do best every day.]],Key!$A$10:$B$15,2,FALSE)</f>
        <v>Strongly Agree</v>
      </c>
      <c r="Q133" s="51" t="str">
        <f>VLOOKUP(Table1[[#This Row],[Faculty are recognized for excellent work by school leaders.]],Key!$A$10:$B$15,2,FALSE)</f>
        <v>Agree</v>
      </c>
      <c r="R133" s="51" t="str">
        <f>VLOOKUP(Table1[[#This Row],[I feel valued for my work as a faculty member.]],Key!$A$10:$B$15,2,FALSE)</f>
        <v>Not Applicable</v>
      </c>
      <c r="S133" s="51" t="str">
        <f>VLOOKUP(Table1[[#This Row],[In the past week, I’ve received recognition for doing my job well.]],Key!$A$10:$B$15,2,FALSE)</f>
        <v>Agree</v>
      </c>
      <c r="T133" s="51" t="str">
        <f>VLOOKUP(Table1[[#This Row],[In the past year, my school has provided opportunities for me to learn and grow as a faculty member. ]],Key!$A$10:$B$15,2,FALSE)</f>
        <v xml:space="preserve">Neutral </v>
      </c>
      <c r="U133" s="51" t="str">
        <f>VLOOKUP(Table1[[#This Row],[My division director (or other direct supervisor) supports my career aspirations and goals]],Key!$A$10:$B$15,2,FALSE)</f>
        <v>Disagree</v>
      </c>
      <c r="V133" s="51" t="str">
        <f>VLOOKUP(Table1[[#This Row],[I see a path for professional advancement at my school.]],Key!$A$10:$B$15,2,FALSE)</f>
        <v>Agree</v>
      </c>
    </row>
    <row r="134" spans="1:22" x14ac:dyDescent="0.55000000000000004">
      <c r="A134" s="5">
        <v>132</v>
      </c>
      <c r="B134" s="51" t="str">
        <f>VLOOKUP(Table1[[#This Row],[Overall, I am satisfied with my experience at school.]],Key!$A$10:$B$15,2,FALSE)</f>
        <v>Agree</v>
      </c>
      <c r="C134" s="51" t="str">
        <f>VLOOKUP(Table1[[#This Row],[School leadership has communicated clear actions they will take in response to previous faculty survey results.]],Key!$A$10:$B$15,2,FALSE)</f>
        <v xml:space="preserve">Neutral </v>
      </c>
      <c r="D134" s="51" t="str">
        <f>VLOOKUP(Table1[[#This Row],[I feel safe and welcome at school.]],Key!$A$10:$B$15,2,FALSE)</f>
        <v>Agree</v>
      </c>
      <c r="E134" s="51" t="str">
        <f>VLOOKUP(Table1[[#This Row],[The benefits provided by my school meet my needs. ]],Key!$A$10:$B$15,2,FALSE)</f>
        <v>Agree</v>
      </c>
      <c r="F134" s="51" t="str">
        <f>VLOOKUP(Table1[[#This Row],[Someone seems to care about me at school. ]],Key!$A$10:$B$15,2,FALSE)</f>
        <v>Strongly Agree</v>
      </c>
      <c r="G134" s="51" t="str">
        <f>VLOOKUP(Table1[[#This Row],[I have the materials and resources needed to do my job well. ]],Key!$A$10:$B$15,2,FALSE)</f>
        <v>Agree</v>
      </c>
      <c r="H134" s="51" t="str">
        <f>VLOOKUP(Table1[[#This Row],[Most days, I have a manageable workload.]],Key!$A$10:$B$15,2,FALSE)</f>
        <v>Strongly Agree</v>
      </c>
      <c r="I134" s="51" t="str">
        <f>VLOOKUP(Table1[[#This Row],[I have the training and skills I need to do my best at work.]],Key!$A$10:$B$15,2,FALSE)</f>
        <v>Agree</v>
      </c>
      <c r="J134" s="51" t="str">
        <f>VLOOKUP(Table1[[#This Row],[I understand how my daily work contributes to my school’s mission. ]],Key!$A$10:$B$15,2,FALSE)</f>
        <v>Strongly Agree</v>
      </c>
      <c r="K134" s="51" t="str">
        <f>VLOOKUP(Table1[[#This Row],[My school''s mission and values are reflected in the actions of school leaders.]],Key!$A$10:$B$15,2,FALSE)</f>
        <v>Strongly Agree</v>
      </c>
      <c r="L134" s="51" t="str">
        <f>VLOOKUP(Table1[[#This Row],[I am treated fairly by school leaders.]],Key!$A$10:$B$15,2,FALSE)</f>
        <v>Agree</v>
      </c>
      <c r="M134" s="51" t="str">
        <f>VLOOKUP(Table1[[#This Row],[I am treated fairly by my colleagues.]],Key!$A$10:$B$15,2,FALSE)</f>
        <v xml:space="preserve">Neutral </v>
      </c>
      <c r="N134" s="51" t="str">
        <f>VLOOKUP(Table1[[#This Row],[I have ownership and control over my teaching practice and my classroom.]],Key!$A$10:$B$15,2,FALSE)</f>
        <v>Agree</v>
      </c>
      <c r="O134" s="51" t="str">
        <f>VLOOKUP(Table1[[#This Row],[My opinions are heard and valued by school leaders.]],Key!$A$10:$B$15,2,FALSE)</f>
        <v>Strongly Disagree</v>
      </c>
      <c r="P134" s="51" t="str">
        <f>VLOOKUP(Table1[[#This Row],[In my current role, I get to do what I do best every day.]],Key!$A$10:$B$15,2,FALSE)</f>
        <v xml:space="preserve">Neutral </v>
      </c>
      <c r="Q134" s="51" t="str">
        <f>VLOOKUP(Table1[[#This Row],[Faculty are recognized for excellent work by school leaders.]],Key!$A$10:$B$15,2,FALSE)</f>
        <v>Agree</v>
      </c>
      <c r="R134" s="51" t="str">
        <f>VLOOKUP(Table1[[#This Row],[I feel valued for my work as a faculty member.]],Key!$A$10:$B$15,2,FALSE)</f>
        <v xml:space="preserve">Neutral </v>
      </c>
      <c r="S134" s="51" t="str">
        <f>VLOOKUP(Table1[[#This Row],[In the past week, I’ve received recognition for doing my job well.]],Key!$A$10:$B$15,2,FALSE)</f>
        <v>Strongly Disagree</v>
      </c>
      <c r="T134" s="51" t="str">
        <f>VLOOKUP(Table1[[#This Row],[In the past year, my school has provided opportunities for me to learn and grow as a faculty member. ]],Key!$A$10:$B$15,2,FALSE)</f>
        <v xml:space="preserve">Neutral </v>
      </c>
      <c r="U134" s="51" t="str">
        <f>VLOOKUP(Table1[[#This Row],[My division director (or other direct supervisor) supports my career aspirations and goals]],Key!$A$10:$B$15,2,FALSE)</f>
        <v xml:space="preserve">Neutral </v>
      </c>
      <c r="V134" s="51" t="str">
        <f>VLOOKUP(Table1[[#This Row],[I see a path for professional advancement at my school.]],Key!$A$10:$B$15,2,FALSE)</f>
        <v xml:space="preserve">Neutral </v>
      </c>
    </row>
    <row r="135" spans="1:22" x14ac:dyDescent="0.55000000000000004">
      <c r="A135" s="5">
        <v>133</v>
      </c>
      <c r="B135" s="51" t="str">
        <f>VLOOKUP(Table1[[#This Row],[Overall, I am satisfied with my experience at school.]],Key!$A$10:$B$15,2,FALSE)</f>
        <v>Agree</v>
      </c>
      <c r="C135" s="51" t="str">
        <f>VLOOKUP(Table1[[#This Row],[School leadership has communicated clear actions they will take in response to previous faculty survey results.]],Key!$A$10:$B$15,2,FALSE)</f>
        <v>Agree</v>
      </c>
      <c r="D135" s="51" t="str">
        <f>VLOOKUP(Table1[[#This Row],[I feel safe and welcome at school.]],Key!$A$10:$B$15,2,FALSE)</f>
        <v xml:space="preserve">Neutral </v>
      </c>
      <c r="E135" s="51" t="str">
        <f>VLOOKUP(Table1[[#This Row],[The benefits provided by my school meet my needs. ]],Key!$A$10:$B$15,2,FALSE)</f>
        <v>Agree</v>
      </c>
      <c r="F135" s="51" t="str">
        <f>VLOOKUP(Table1[[#This Row],[Someone seems to care about me at school. ]],Key!$A$10:$B$15,2,FALSE)</f>
        <v xml:space="preserve">Neutral </v>
      </c>
      <c r="G135" s="51" t="str">
        <f>VLOOKUP(Table1[[#This Row],[I have the materials and resources needed to do my job well. ]],Key!$A$10:$B$15,2,FALSE)</f>
        <v>Agree</v>
      </c>
      <c r="H135" s="51" t="str">
        <f>VLOOKUP(Table1[[#This Row],[Most days, I have a manageable workload.]],Key!$A$10:$B$15,2,FALSE)</f>
        <v>Agree</v>
      </c>
      <c r="I135" s="51" t="str">
        <f>VLOOKUP(Table1[[#This Row],[I have the training and skills I need to do my best at work.]],Key!$A$10:$B$15,2,FALSE)</f>
        <v xml:space="preserve">Neutral </v>
      </c>
      <c r="J135" s="51" t="str">
        <f>VLOOKUP(Table1[[#This Row],[I understand how my daily work contributes to my school’s mission. ]],Key!$A$10:$B$15,2,FALSE)</f>
        <v xml:space="preserve">Neutral </v>
      </c>
      <c r="K135" s="51" t="str">
        <f>VLOOKUP(Table1[[#This Row],[My school''s mission and values are reflected in the actions of school leaders.]],Key!$A$10:$B$15,2,FALSE)</f>
        <v xml:space="preserve">Neutral </v>
      </c>
      <c r="L135" s="51" t="str">
        <f>VLOOKUP(Table1[[#This Row],[I am treated fairly by school leaders.]],Key!$A$10:$B$15,2,FALSE)</f>
        <v>Agree</v>
      </c>
      <c r="M135" s="51" t="str">
        <f>VLOOKUP(Table1[[#This Row],[I am treated fairly by my colleagues.]],Key!$A$10:$B$15,2,FALSE)</f>
        <v>Agree</v>
      </c>
      <c r="N135" s="51" t="str">
        <f>VLOOKUP(Table1[[#This Row],[I have ownership and control over my teaching practice and my classroom.]],Key!$A$10:$B$15,2,FALSE)</f>
        <v>Agree</v>
      </c>
      <c r="O135" s="51" t="str">
        <f>VLOOKUP(Table1[[#This Row],[My opinions are heard and valued by school leaders.]],Key!$A$10:$B$15,2,FALSE)</f>
        <v>Agree</v>
      </c>
      <c r="P135" s="51" t="str">
        <f>VLOOKUP(Table1[[#This Row],[In my current role, I get to do what I do best every day.]],Key!$A$10:$B$15,2,FALSE)</f>
        <v>Strongly Agree</v>
      </c>
      <c r="Q135" s="51" t="str">
        <f>VLOOKUP(Table1[[#This Row],[Faculty are recognized for excellent work by school leaders.]],Key!$A$10:$B$15,2,FALSE)</f>
        <v>Agree</v>
      </c>
      <c r="R135" s="51" t="str">
        <f>VLOOKUP(Table1[[#This Row],[I feel valued for my work as a faculty member.]],Key!$A$10:$B$15,2,FALSE)</f>
        <v>Agree</v>
      </c>
      <c r="S135" s="51" t="str">
        <f>VLOOKUP(Table1[[#This Row],[In the past week, I’ve received recognition for doing my job well.]],Key!$A$10:$B$15,2,FALSE)</f>
        <v>Agree</v>
      </c>
      <c r="T135" s="51" t="str">
        <f>VLOOKUP(Table1[[#This Row],[In the past year, my school has provided opportunities for me to learn and grow as a faculty member. ]],Key!$A$10:$B$15,2,FALSE)</f>
        <v>Agree</v>
      </c>
      <c r="U135" s="51" t="str">
        <f>VLOOKUP(Table1[[#This Row],[My division director (or other direct supervisor) supports my career aspirations and goals]],Key!$A$10:$B$15,2,FALSE)</f>
        <v xml:space="preserve">Neutral </v>
      </c>
      <c r="V135" s="51" t="str">
        <f>VLOOKUP(Table1[[#This Row],[I see a path for professional advancement at my school.]],Key!$A$10:$B$15,2,FALSE)</f>
        <v>Agree</v>
      </c>
    </row>
    <row r="136" spans="1:22" x14ac:dyDescent="0.55000000000000004">
      <c r="A136" s="5">
        <v>134</v>
      </c>
      <c r="B136" s="51" t="str">
        <f>VLOOKUP(Table1[[#This Row],[Overall, I am satisfied with my experience at school.]],Key!$A$10:$B$15,2,FALSE)</f>
        <v>Disagree</v>
      </c>
      <c r="C136" s="51" t="str">
        <f>VLOOKUP(Table1[[#This Row],[School leadership has communicated clear actions they will take in response to previous faculty survey results.]],Key!$A$10:$B$15,2,FALSE)</f>
        <v>Disagree</v>
      </c>
      <c r="D136" s="51" t="str">
        <f>VLOOKUP(Table1[[#This Row],[I feel safe and welcome at school.]],Key!$A$10:$B$15,2,FALSE)</f>
        <v>Disagree</v>
      </c>
      <c r="E136" s="51" t="str">
        <f>VLOOKUP(Table1[[#This Row],[The benefits provided by my school meet my needs. ]],Key!$A$10:$B$15,2,FALSE)</f>
        <v>Disagree</v>
      </c>
      <c r="F136" s="51" t="str">
        <f>VLOOKUP(Table1[[#This Row],[Someone seems to care about me at school. ]],Key!$A$10:$B$15,2,FALSE)</f>
        <v>Agree</v>
      </c>
      <c r="G136" s="51" t="str">
        <f>VLOOKUP(Table1[[#This Row],[I have the materials and resources needed to do my job well. ]],Key!$A$10:$B$15,2,FALSE)</f>
        <v>Agree</v>
      </c>
      <c r="H136" s="51" t="str">
        <f>VLOOKUP(Table1[[#This Row],[Most days, I have a manageable workload.]],Key!$A$10:$B$15,2,FALSE)</f>
        <v>Agree</v>
      </c>
      <c r="I136" s="51" t="str">
        <f>VLOOKUP(Table1[[#This Row],[I have the training and skills I need to do my best at work.]],Key!$A$10:$B$15,2,FALSE)</f>
        <v>Disagree</v>
      </c>
      <c r="J136" s="51" t="str">
        <f>VLOOKUP(Table1[[#This Row],[I understand how my daily work contributes to my school’s mission. ]],Key!$A$10:$B$15,2,FALSE)</f>
        <v>Agree</v>
      </c>
      <c r="K136" s="51" t="str">
        <f>VLOOKUP(Table1[[#This Row],[My school''s mission and values are reflected in the actions of school leaders.]],Key!$A$10:$B$15,2,FALSE)</f>
        <v>Agree</v>
      </c>
      <c r="L136" s="51" t="str">
        <f>VLOOKUP(Table1[[#This Row],[I am treated fairly by school leaders.]],Key!$A$10:$B$15,2,FALSE)</f>
        <v>Agree</v>
      </c>
      <c r="M136" s="51" t="str">
        <f>VLOOKUP(Table1[[#This Row],[I am treated fairly by my colleagues.]],Key!$A$10:$B$15,2,FALSE)</f>
        <v>Agree</v>
      </c>
      <c r="N136" s="51" t="str">
        <f>VLOOKUP(Table1[[#This Row],[I have ownership and control over my teaching practice and my classroom.]],Key!$A$10:$B$15,2,FALSE)</f>
        <v>Agree</v>
      </c>
      <c r="O136" s="51" t="str">
        <f>VLOOKUP(Table1[[#This Row],[My opinions are heard and valued by school leaders.]],Key!$A$10:$B$15,2,FALSE)</f>
        <v>Agree</v>
      </c>
      <c r="P136" s="51" t="str">
        <f>VLOOKUP(Table1[[#This Row],[In my current role, I get to do what I do best every day.]],Key!$A$10:$B$15,2,FALSE)</f>
        <v>Agree</v>
      </c>
      <c r="Q136" s="51" t="str">
        <f>VLOOKUP(Table1[[#This Row],[Faculty are recognized for excellent work by school leaders.]],Key!$A$10:$B$15,2,FALSE)</f>
        <v>Disagree</v>
      </c>
      <c r="R136" s="51" t="str">
        <f>VLOOKUP(Table1[[#This Row],[I feel valued for my work as a faculty member.]],Key!$A$10:$B$15,2,FALSE)</f>
        <v>Disagree</v>
      </c>
      <c r="S136" s="51" t="str">
        <f>VLOOKUP(Table1[[#This Row],[In the past week, I’ve received recognition for doing my job well.]],Key!$A$10:$B$15,2,FALSE)</f>
        <v xml:space="preserve">Neutral </v>
      </c>
      <c r="T136" s="51" t="str">
        <f>VLOOKUP(Table1[[#This Row],[In the past year, my school has provided opportunities for me to learn and grow as a faculty member. ]],Key!$A$10:$B$15,2,FALSE)</f>
        <v>Disagree</v>
      </c>
      <c r="U136" s="51" t="str">
        <f>VLOOKUP(Table1[[#This Row],[My division director (or other direct supervisor) supports my career aspirations and goals]],Key!$A$10:$B$15,2,FALSE)</f>
        <v xml:space="preserve">Neutral </v>
      </c>
      <c r="V136" s="51" t="str">
        <f>VLOOKUP(Table1[[#This Row],[I see a path for professional advancement at my school.]],Key!$A$10:$B$15,2,FALSE)</f>
        <v xml:space="preserve">Neutral </v>
      </c>
    </row>
    <row r="137" spans="1:22" x14ac:dyDescent="0.55000000000000004">
      <c r="A137" s="5">
        <v>135</v>
      </c>
      <c r="B137" s="51" t="str">
        <f>VLOOKUP(Table1[[#This Row],[Overall, I am satisfied with my experience at school.]],Key!$A$10:$B$15,2,FALSE)</f>
        <v>Strongly Agree</v>
      </c>
      <c r="C137" s="51" t="str">
        <f>VLOOKUP(Table1[[#This Row],[School leadership has communicated clear actions they will take in response to previous faculty survey results.]],Key!$A$10:$B$15,2,FALSE)</f>
        <v>Strongly Agree</v>
      </c>
      <c r="D137" s="51" t="str">
        <f>VLOOKUP(Table1[[#This Row],[I feel safe and welcome at school.]],Key!$A$10:$B$15,2,FALSE)</f>
        <v>Agree</v>
      </c>
      <c r="E137" s="51" t="str">
        <f>VLOOKUP(Table1[[#This Row],[The benefits provided by my school meet my needs. ]],Key!$A$10:$B$15,2,FALSE)</f>
        <v>Agree</v>
      </c>
      <c r="F137" s="51" t="str">
        <f>VLOOKUP(Table1[[#This Row],[Someone seems to care about me at school. ]],Key!$A$10:$B$15,2,FALSE)</f>
        <v>Agree</v>
      </c>
      <c r="G137" s="51" t="str">
        <f>VLOOKUP(Table1[[#This Row],[I have the materials and resources needed to do my job well. ]],Key!$A$10:$B$15,2,FALSE)</f>
        <v>Agree</v>
      </c>
      <c r="H137" s="51" t="str">
        <f>VLOOKUP(Table1[[#This Row],[Most days, I have a manageable workload.]],Key!$A$10:$B$15,2,FALSE)</f>
        <v>Agree</v>
      </c>
      <c r="I137" s="51" t="str">
        <f>VLOOKUP(Table1[[#This Row],[I have the training and skills I need to do my best at work.]],Key!$A$10:$B$15,2,FALSE)</f>
        <v>Agree</v>
      </c>
      <c r="J137" s="51" t="str">
        <f>VLOOKUP(Table1[[#This Row],[I understand how my daily work contributes to my school’s mission. ]],Key!$A$10:$B$15,2,FALSE)</f>
        <v>Strongly Agree</v>
      </c>
      <c r="K137" s="51" t="str">
        <f>VLOOKUP(Table1[[#This Row],[My school''s mission and values are reflected in the actions of school leaders.]],Key!$A$10:$B$15,2,FALSE)</f>
        <v>Agree</v>
      </c>
      <c r="L137" s="51" t="str">
        <f>VLOOKUP(Table1[[#This Row],[I am treated fairly by school leaders.]],Key!$A$10:$B$15,2,FALSE)</f>
        <v>Strongly Agree</v>
      </c>
      <c r="M137" s="51" t="str">
        <f>VLOOKUP(Table1[[#This Row],[I am treated fairly by my colleagues.]],Key!$A$10:$B$15,2,FALSE)</f>
        <v>Strongly Agree</v>
      </c>
      <c r="N137" s="51" t="str">
        <f>VLOOKUP(Table1[[#This Row],[I have ownership and control over my teaching practice and my classroom.]],Key!$A$10:$B$15,2,FALSE)</f>
        <v>Strongly Agree</v>
      </c>
      <c r="O137" s="51" t="str">
        <f>VLOOKUP(Table1[[#This Row],[My opinions are heard and valued by school leaders.]],Key!$A$10:$B$15,2,FALSE)</f>
        <v>Strongly Agree</v>
      </c>
      <c r="P137" s="51" t="str">
        <f>VLOOKUP(Table1[[#This Row],[In my current role, I get to do what I do best every day.]],Key!$A$10:$B$15,2,FALSE)</f>
        <v>Agree</v>
      </c>
      <c r="Q137" s="51" t="str">
        <f>VLOOKUP(Table1[[#This Row],[Faculty are recognized for excellent work by school leaders.]],Key!$A$10:$B$15,2,FALSE)</f>
        <v>Agree</v>
      </c>
      <c r="R137" s="51" t="str">
        <f>VLOOKUP(Table1[[#This Row],[I feel valued for my work as a faculty member.]],Key!$A$10:$B$15,2,FALSE)</f>
        <v>Strongly Agree</v>
      </c>
      <c r="S137" s="51" t="str">
        <f>VLOOKUP(Table1[[#This Row],[In the past week, I’ve received recognition for doing my job well.]],Key!$A$10:$B$15,2,FALSE)</f>
        <v>Strongly Agree</v>
      </c>
      <c r="T137" s="51" t="str">
        <f>VLOOKUP(Table1[[#This Row],[In the past year, my school has provided opportunities for me to learn and grow as a faculty member. ]],Key!$A$10:$B$15,2,FALSE)</f>
        <v>Strongly Agree</v>
      </c>
      <c r="U137" s="51" t="str">
        <f>VLOOKUP(Table1[[#This Row],[My division director (or other direct supervisor) supports my career aspirations and goals]],Key!$A$10:$B$15,2,FALSE)</f>
        <v>Agree</v>
      </c>
      <c r="V137" s="51" t="str">
        <f>VLOOKUP(Table1[[#This Row],[I see a path for professional advancement at my school.]],Key!$A$10:$B$15,2,FALSE)</f>
        <v>Agree</v>
      </c>
    </row>
    <row r="138" spans="1:22" x14ac:dyDescent="0.55000000000000004">
      <c r="A138" s="5">
        <v>136</v>
      </c>
      <c r="B138" s="51" t="str">
        <f>VLOOKUP(Table1[[#This Row],[Overall, I am satisfied with my experience at school.]],Key!$A$10:$B$15,2,FALSE)</f>
        <v>Strongly Agree</v>
      </c>
      <c r="C138" s="51" t="str">
        <f>VLOOKUP(Table1[[#This Row],[School leadership has communicated clear actions they will take in response to previous faculty survey results.]],Key!$A$10:$B$15,2,FALSE)</f>
        <v>Strongly Agree</v>
      </c>
      <c r="D138" s="51" t="str">
        <f>VLOOKUP(Table1[[#This Row],[I feel safe and welcome at school.]],Key!$A$10:$B$15,2,FALSE)</f>
        <v>Disagree</v>
      </c>
      <c r="E138" s="51" t="str">
        <f>VLOOKUP(Table1[[#This Row],[The benefits provided by my school meet my needs. ]],Key!$A$10:$B$15,2,FALSE)</f>
        <v>Strongly Agree</v>
      </c>
      <c r="F138" s="51" t="str">
        <f>VLOOKUP(Table1[[#This Row],[Someone seems to care about me at school. ]],Key!$A$10:$B$15,2,FALSE)</f>
        <v>Strongly Agree</v>
      </c>
      <c r="G138" s="51" t="str">
        <f>VLOOKUP(Table1[[#This Row],[I have the materials and resources needed to do my job well. ]],Key!$A$10:$B$15,2,FALSE)</f>
        <v>Strongly Agree</v>
      </c>
      <c r="H138" s="51" t="str">
        <f>VLOOKUP(Table1[[#This Row],[Most days, I have a manageable workload.]],Key!$A$10:$B$15,2,FALSE)</f>
        <v>Agree</v>
      </c>
      <c r="I138" s="51" t="str">
        <f>VLOOKUP(Table1[[#This Row],[I have the training and skills I need to do my best at work.]],Key!$A$10:$B$15,2,FALSE)</f>
        <v>Agree</v>
      </c>
      <c r="J138" s="51" t="str">
        <f>VLOOKUP(Table1[[#This Row],[I understand how my daily work contributes to my school’s mission. ]],Key!$A$10:$B$15,2,FALSE)</f>
        <v>Strongly Agree</v>
      </c>
      <c r="K138" s="51" t="str">
        <f>VLOOKUP(Table1[[#This Row],[My school''s mission and values are reflected in the actions of school leaders.]],Key!$A$10:$B$15,2,FALSE)</f>
        <v>Strongly Agree</v>
      </c>
      <c r="L138" s="51" t="str">
        <f>VLOOKUP(Table1[[#This Row],[I am treated fairly by school leaders.]],Key!$A$10:$B$15,2,FALSE)</f>
        <v>Agree</v>
      </c>
      <c r="M138" s="51" t="str">
        <f>VLOOKUP(Table1[[#This Row],[I am treated fairly by my colleagues.]],Key!$A$10:$B$15,2,FALSE)</f>
        <v>Strongly Agree</v>
      </c>
      <c r="N138" s="51" t="str">
        <f>VLOOKUP(Table1[[#This Row],[I have ownership and control over my teaching practice and my classroom.]],Key!$A$10:$B$15,2,FALSE)</f>
        <v xml:space="preserve">Neutral </v>
      </c>
      <c r="O138" s="51" t="str">
        <f>VLOOKUP(Table1[[#This Row],[My opinions are heard and valued by school leaders.]],Key!$A$10:$B$15,2,FALSE)</f>
        <v>Agree</v>
      </c>
      <c r="P138" s="51" t="str">
        <f>VLOOKUP(Table1[[#This Row],[In my current role, I get to do what I do best every day.]],Key!$A$10:$B$15,2,FALSE)</f>
        <v>Strongly Agree</v>
      </c>
      <c r="Q138" s="51" t="str">
        <f>VLOOKUP(Table1[[#This Row],[Faculty are recognized for excellent work by school leaders.]],Key!$A$10:$B$15,2,FALSE)</f>
        <v>Strongly Agree</v>
      </c>
      <c r="R138" s="51" t="str">
        <f>VLOOKUP(Table1[[#This Row],[I feel valued for my work as a faculty member.]],Key!$A$10:$B$15,2,FALSE)</f>
        <v>Disagree</v>
      </c>
      <c r="S138" s="51" t="str">
        <f>VLOOKUP(Table1[[#This Row],[In the past week, I’ve received recognition for doing my job well.]],Key!$A$10:$B$15,2,FALSE)</f>
        <v xml:space="preserve">Neutral </v>
      </c>
      <c r="T138" s="51" t="str">
        <f>VLOOKUP(Table1[[#This Row],[In the past year, my school has provided opportunities for me to learn and grow as a faculty member. ]],Key!$A$10:$B$15,2,FALSE)</f>
        <v>Agree</v>
      </c>
      <c r="U138" s="51" t="str">
        <f>VLOOKUP(Table1[[#This Row],[My division director (or other direct supervisor) supports my career aspirations and goals]],Key!$A$10:$B$15,2,FALSE)</f>
        <v>Agree</v>
      </c>
      <c r="V138" s="51" t="str">
        <f>VLOOKUP(Table1[[#This Row],[I see a path for professional advancement at my school.]],Key!$A$10:$B$15,2,FALSE)</f>
        <v>Strongly Agree</v>
      </c>
    </row>
    <row r="139" spans="1:22" x14ac:dyDescent="0.55000000000000004">
      <c r="A139" s="5">
        <v>137</v>
      </c>
      <c r="B139" s="51" t="str">
        <f>VLOOKUP(Table1[[#This Row],[Overall, I am satisfied with my experience at school.]],Key!$A$10:$B$15,2,FALSE)</f>
        <v>Agree</v>
      </c>
      <c r="C139" s="51" t="str">
        <f>VLOOKUP(Table1[[#This Row],[School leadership has communicated clear actions they will take in response to previous faculty survey results.]],Key!$A$10:$B$15,2,FALSE)</f>
        <v>Agree</v>
      </c>
      <c r="D139" s="51" t="str">
        <f>VLOOKUP(Table1[[#This Row],[I feel safe and welcome at school.]],Key!$A$10:$B$15,2,FALSE)</f>
        <v>Agree</v>
      </c>
      <c r="E139" s="51" t="str">
        <f>VLOOKUP(Table1[[#This Row],[The benefits provided by my school meet my needs. ]],Key!$A$10:$B$15,2,FALSE)</f>
        <v>Agree</v>
      </c>
      <c r="F139" s="51" t="str">
        <f>VLOOKUP(Table1[[#This Row],[Someone seems to care about me at school. ]],Key!$A$10:$B$15,2,FALSE)</f>
        <v>Strongly Agree</v>
      </c>
      <c r="G139" s="51" t="str">
        <f>VLOOKUP(Table1[[#This Row],[I have the materials and resources needed to do my job well. ]],Key!$A$10:$B$15,2,FALSE)</f>
        <v>Strongly Agree</v>
      </c>
      <c r="H139" s="51" t="str">
        <f>VLOOKUP(Table1[[#This Row],[Most days, I have a manageable workload.]],Key!$A$10:$B$15,2,FALSE)</f>
        <v>Strongly Agree</v>
      </c>
      <c r="I139" s="51" t="str">
        <f>VLOOKUP(Table1[[#This Row],[I have the training and skills I need to do my best at work.]],Key!$A$10:$B$15,2,FALSE)</f>
        <v>Agree</v>
      </c>
      <c r="J139" s="51" t="str">
        <f>VLOOKUP(Table1[[#This Row],[I understand how my daily work contributes to my school’s mission. ]],Key!$A$10:$B$15,2,FALSE)</f>
        <v>Strongly Agree</v>
      </c>
      <c r="K139" s="51" t="str">
        <f>VLOOKUP(Table1[[#This Row],[My school''s mission and values are reflected in the actions of school leaders.]],Key!$A$10:$B$15,2,FALSE)</f>
        <v>Agree</v>
      </c>
      <c r="L139" s="51" t="str">
        <f>VLOOKUP(Table1[[#This Row],[I am treated fairly by school leaders.]],Key!$A$10:$B$15,2,FALSE)</f>
        <v>Agree</v>
      </c>
      <c r="M139" s="51" t="str">
        <f>VLOOKUP(Table1[[#This Row],[I am treated fairly by my colleagues.]],Key!$A$10:$B$15,2,FALSE)</f>
        <v>Agree</v>
      </c>
      <c r="N139" s="51" t="str">
        <f>VLOOKUP(Table1[[#This Row],[I have ownership and control over my teaching practice and my classroom.]],Key!$A$10:$B$15,2,FALSE)</f>
        <v>Strongly Agree</v>
      </c>
      <c r="O139" s="51" t="str">
        <f>VLOOKUP(Table1[[#This Row],[My opinions are heard and valued by school leaders.]],Key!$A$10:$B$15,2,FALSE)</f>
        <v>Strongly Agree</v>
      </c>
      <c r="P139" s="51" t="str">
        <f>VLOOKUP(Table1[[#This Row],[In my current role, I get to do what I do best every day.]],Key!$A$10:$B$15,2,FALSE)</f>
        <v>Strongly Agree</v>
      </c>
      <c r="Q139" s="51" t="str">
        <f>VLOOKUP(Table1[[#This Row],[Faculty are recognized for excellent work by school leaders.]],Key!$A$10:$B$15,2,FALSE)</f>
        <v>Agree</v>
      </c>
      <c r="R139" s="51" t="str">
        <f>VLOOKUP(Table1[[#This Row],[I feel valued for my work as a faculty member.]],Key!$A$10:$B$15,2,FALSE)</f>
        <v>Agree</v>
      </c>
      <c r="S139" s="51" t="str">
        <f>VLOOKUP(Table1[[#This Row],[In the past week, I’ve received recognition for doing my job well.]],Key!$A$10:$B$15,2,FALSE)</f>
        <v>Strongly Agree</v>
      </c>
      <c r="T139" s="51" t="str">
        <f>VLOOKUP(Table1[[#This Row],[In the past year, my school has provided opportunities for me to learn and grow as a faculty member. ]],Key!$A$10:$B$15,2,FALSE)</f>
        <v>Strongly Agree</v>
      </c>
      <c r="U139" s="51" t="str">
        <f>VLOOKUP(Table1[[#This Row],[My division director (or other direct supervisor) supports my career aspirations and goals]],Key!$A$10:$B$15,2,FALSE)</f>
        <v>Agree</v>
      </c>
      <c r="V139" s="51" t="str">
        <f>VLOOKUP(Table1[[#This Row],[I see a path for professional advancement at my school.]],Key!$A$10:$B$15,2,FALSE)</f>
        <v>Agree</v>
      </c>
    </row>
    <row r="140" spans="1:22" x14ac:dyDescent="0.55000000000000004">
      <c r="A140" s="5">
        <v>138</v>
      </c>
      <c r="B140" s="51" t="str">
        <f>VLOOKUP(Table1[[#This Row],[Overall, I am satisfied with my experience at school.]],Key!$A$10:$B$15,2,FALSE)</f>
        <v>Disagree</v>
      </c>
      <c r="C140" s="51" t="str">
        <f>VLOOKUP(Table1[[#This Row],[School leadership has communicated clear actions they will take in response to previous faculty survey results.]],Key!$A$10:$B$15,2,FALSE)</f>
        <v xml:space="preserve">Neutral </v>
      </c>
      <c r="D140" s="51" t="str">
        <f>VLOOKUP(Table1[[#This Row],[I feel safe and welcome at school.]],Key!$A$10:$B$15,2,FALSE)</f>
        <v xml:space="preserve">Neutral </v>
      </c>
      <c r="E140" s="51" t="str">
        <f>VLOOKUP(Table1[[#This Row],[The benefits provided by my school meet my needs. ]],Key!$A$10:$B$15,2,FALSE)</f>
        <v>Disagree</v>
      </c>
      <c r="F140" s="51" t="str">
        <f>VLOOKUP(Table1[[#This Row],[Someone seems to care about me at school. ]],Key!$A$10:$B$15,2,FALSE)</f>
        <v>Strongly Disagree</v>
      </c>
      <c r="G140" s="51" t="str">
        <f>VLOOKUP(Table1[[#This Row],[I have the materials and resources needed to do my job well. ]],Key!$A$10:$B$15,2,FALSE)</f>
        <v>Agree</v>
      </c>
      <c r="H140" s="51" t="str">
        <f>VLOOKUP(Table1[[#This Row],[Most days, I have a manageable workload.]],Key!$A$10:$B$15,2,FALSE)</f>
        <v>Agree</v>
      </c>
      <c r="I140" s="51" t="str">
        <f>VLOOKUP(Table1[[#This Row],[I have the training and skills I need to do my best at work.]],Key!$A$10:$B$15,2,FALSE)</f>
        <v>Disagree</v>
      </c>
      <c r="J140" s="51" t="str">
        <f>VLOOKUP(Table1[[#This Row],[I understand how my daily work contributes to my school’s mission. ]],Key!$A$10:$B$15,2,FALSE)</f>
        <v>Disagree</v>
      </c>
      <c r="K140" s="51" t="str">
        <f>VLOOKUP(Table1[[#This Row],[My school''s mission and values are reflected in the actions of school leaders.]],Key!$A$10:$B$15,2,FALSE)</f>
        <v xml:space="preserve">Neutral </v>
      </c>
      <c r="L140" s="51" t="str">
        <f>VLOOKUP(Table1[[#This Row],[I am treated fairly by school leaders.]],Key!$A$10:$B$15,2,FALSE)</f>
        <v xml:space="preserve">Neutral </v>
      </c>
      <c r="M140" s="51" t="str">
        <f>VLOOKUP(Table1[[#This Row],[I am treated fairly by my colleagues.]],Key!$A$10:$B$15,2,FALSE)</f>
        <v xml:space="preserve">Neutral </v>
      </c>
      <c r="N140" s="51" t="str">
        <f>VLOOKUP(Table1[[#This Row],[I have ownership and control over my teaching practice and my classroom.]],Key!$A$10:$B$15,2,FALSE)</f>
        <v xml:space="preserve">Neutral </v>
      </c>
      <c r="O140" s="51" t="str">
        <f>VLOOKUP(Table1[[#This Row],[My opinions are heard and valued by school leaders.]],Key!$A$10:$B$15,2,FALSE)</f>
        <v>Agree</v>
      </c>
      <c r="P140" s="51" t="str">
        <f>VLOOKUP(Table1[[#This Row],[In my current role, I get to do what I do best every day.]],Key!$A$10:$B$15,2,FALSE)</f>
        <v>Agree</v>
      </c>
      <c r="Q140" s="51" t="str">
        <f>VLOOKUP(Table1[[#This Row],[Faculty are recognized for excellent work by school leaders.]],Key!$A$10:$B$15,2,FALSE)</f>
        <v>Agree</v>
      </c>
      <c r="R140" s="51" t="str">
        <f>VLOOKUP(Table1[[#This Row],[I feel valued for my work as a faculty member.]],Key!$A$10:$B$15,2,FALSE)</f>
        <v>Agree</v>
      </c>
      <c r="S140" s="51" t="str">
        <f>VLOOKUP(Table1[[#This Row],[In the past week, I’ve received recognition for doing my job well.]],Key!$A$10:$B$15,2,FALSE)</f>
        <v>Strongly Agree</v>
      </c>
      <c r="T140" s="51" t="str">
        <f>VLOOKUP(Table1[[#This Row],[In the past year, my school has provided opportunities for me to learn and grow as a faculty member. ]],Key!$A$10:$B$15,2,FALSE)</f>
        <v>Agree</v>
      </c>
      <c r="U140" s="51" t="str">
        <f>VLOOKUP(Table1[[#This Row],[My division director (or other direct supervisor) supports my career aspirations and goals]],Key!$A$10:$B$15,2,FALSE)</f>
        <v>Disagree</v>
      </c>
      <c r="V140" s="51" t="str">
        <f>VLOOKUP(Table1[[#This Row],[I see a path for professional advancement at my school.]],Key!$A$10:$B$15,2,FALSE)</f>
        <v>Disagree</v>
      </c>
    </row>
    <row r="141" spans="1:22" x14ac:dyDescent="0.55000000000000004">
      <c r="A141" s="5">
        <v>139</v>
      </c>
      <c r="B141" s="51" t="str">
        <f>VLOOKUP(Table1[[#This Row],[Overall, I am satisfied with my experience at school.]],Key!$A$10:$B$15,2,FALSE)</f>
        <v>Strongly Agree</v>
      </c>
      <c r="C141" s="51" t="str">
        <f>VLOOKUP(Table1[[#This Row],[School leadership has communicated clear actions they will take in response to previous faculty survey results.]],Key!$A$10:$B$15,2,FALSE)</f>
        <v>Strongly Agree</v>
      </c>
      <c r="D141" s="51" t="str">
        <f>VLOOKUP(Table1[[#This Row],[I feel safe and welcome at school.]],Key!$A$10:$B$15,2,FALSE)</f>
        <v>Strongly Agree</v>
      </c>
      <c r="E141" s="51" t="str">
        <f>VLOOKUP(Table1[[#This Row],[The benefits provided by my school meet my needs. ]],Key!$A$10:$B$15,2,FALSE)</f>
        <v>Strongly Agree</v>
      </c>
      <c r="F141" s="51" t="str">
        <f>VLOOKUP(Table1[[#This Row],[Someone seems to care about me at school. ]],Key!$A$10:$B$15,2,FALSE)</f>
        <v>Agree</v>
      </c>
      <c r="G141" s="51" t="str">
        <f>VLOOKUP(Table1[[#This Row],[I have the materials and resources needed to do my job well. ]],Key!$A$10:$B$15,2,FALSE)</f>
        <v>Strongly Agree</v>
      </c>
      <c r="H141" s="51" t="str">
        <f>VLOOKUP(Table1[[#This Row],[Most days, I have a manageable workload.]],Key!$A$10:$B$15,2,FALSE)</f>
        <v>Agree</v>
      </c>
      <c r="I141" s="51" t="str">
        <f>VLOOKUP(Table1[[#This Row],[I have the training and skills I need to do my best at work.]],Key!$A$10:$B$15,2,FALSE)</f>
        <v>Strongly Agree</v>
      </c>
      <c r="J141" s="51" t="str">
        <f>VLOOKUP(Table1[[#This Row],[I understand how my daily work contributes to my school’s mission. ]],Key!$A$10:$B$15,2,FALSE)</f>
        <v>Strongly Agree</v>
      </c>
      <c r="K141" s="51" t="str">
        <f>VLOOKUP(Table1[[#This Row],[My school''s mission and values are reflected in the actions of school leaders.]],Key!$A$10:$B$15,2,FALSE)</f>
        <v>Strongly Agree</v>
      </c>
      <c r="L141" s="51" t="str">
        <f>VLOOKUP(Table1[[#This Row],[I am treated fairly by school leaders.]],Key!$A$10:$B$15,2,FALSE)</f>
        <v>Agree</v>
      </c>
      <c r="M141" s="51" t="str">
        <f>VLOOKUP(Table1[[#This Row],[I am treated fairly by my colleagues.]],Key!$A$10:$B$15,2,FALSE)</f>
        <v>Strongly Agree</v>
      </c>
      <c r="N141" s="51" t="str">
        <f>VLOOKUP(Table1[[#This Row],[I have ownership and control over my teaching practice and my classroom.]],Key!$A$10:$B$15,2,FALSE)</f>
        <v>Strongly Agree</v>
      </c>
      <c r="O141" s="51" t="str">
        <f>VLOOKUP(Table1[[#This Row],[My opinions are heard and valued by school leaders.]],Key!$A$10:$B$15,2,FALSE)</f>
        <v>Strongly Agree</v>
      </c>
      <c r="P141" s="51" t="str">
        <f>VLOOKUP(Table1[[#This Row],[In my current role, I get to do what I do best every day.]],Key!$A$10:$B$15,2,FALSE)</f>
        <v>Strongly Agree</v>
      </c>
      <c r="Q141" s="51" t="str">
        <f>VLOOKUP(Table1[[#This Row],[Faculty are recognized for excellent work by school leaders.]],Key!$A$10:$B$15,2,FALSE)</f>
        <v>Strongly Agree</v>
      </c>
      <c r="R141" s="51" t="str">
        <f>VLOOKUP(Table1[[#This Row],[I feel valued for my work as a faculty member.]],Key!$A$10:$B$15,2,FALSE)</f>
        <v>Agree</v>
      </c>
      <c r="S141" s="51" t="str">
        <f>VLOOKUP(Table1[[#This Row],[In the past week, I’ve received recognition for doing my job well.]],Key!$A$10:$B$15,2,FALSE)</f>
        <v>Strongly Agree</v>
      </c>
      <c r="T141" s="51" t="str">
        <f>VLOOKUP(Table1[[#This Row],[In the past year, my school has provided opportunities for me to learn and grow as a faculty member. ]],Key!$A$10:$B$15,2,FALSE)</f>
        <v>Strongly Agree</v>
      </c>
      <c r="U141" s="51" t="str">
        <f>VLOOKUP(Table1[[#This Row],[My division director (or other direct supervisor) supports my career aspirations and goals]],Key!$A$10:$B$15,2,FALSE)</f>
        <v>Agree</v>
      </c>
      <c r="V141" s="51" t="str">
        <f>VLOOKUP(Table1[[#This Row],[I see a path for professional advancement at my school.]],Key!$A$10:$B$15,2,FALSE)</f>
        <v>Agree</v>
      </c>
    </row>
    <row r="142" spans="1:22" x14ac:dyDescent="0.55000000000000004">
      <c r="A142" s="5">
        <v>140</v>
      </c>
      <c r="B142" s="51" t="str">
        <f>VLOOKUP(Table1[[#This Row],[Overall, I am satisfied with my experience at school.]],Key!$A$10:$B$15,2,FALSE)</f>
        <v>Agree</v>
      </c>
      <c r="C142" s="51" t="str">
        <f>VLOOKUP(Table1[[#This Row],[School leadership has communicated clear actions they will take in response to previous faculty survey results.]],Key!$A$10:$B$15,2,FALSE)</f>
        <v>Agree</v>
      </c>
      <c r="D142" s="51" t="str">
        <f>VLOOKUP(Table1[[#This Row],[I feel safe and welcome at school.]],Key!$A$10:$B$15,2,FALSE)</f>
        <v xml:space="preserve">Neutral </v>
      </c>
      <c r="E142" s="51" t="str">
        <f>VLOOKUP(Table1[[#This Row],[The benefits provided by my school meet my needs. ]],Key!$A$10:$B$15,2,FALSE)</f>
        <v>Agree</v>
      </c>
      <c r="F142" s="51" t="str">
        <f>VLOOKUP(Table1[[#This Row],[Someone seems to care about me at school. ]],Key!$A$10:$B$15,2,FALSE)</f>
        <v>Agree</v>
      </c>
      <c r="G142" s="51" t="str">
        <f>VLOOKUP(Table1[[#This Row],[I have the materials and resources needed to do my job well. ]],Key!$A$10:$B$15,2,FALSE)</f>
        <v>Strongly Agree</v>
      </c>
      <c r="H142" s="51" t="str">
        <f>VLOOKUP(Table1[[#This Row],[Most days, I have a manageable workload.]],Key!$A$10:$B$15,2,FALSE)</f>
        <v>Agree</v>
      </c>
      <c r="I142" s="51" t="str">
        <f>VLOOKUP(Table1[[#This Row],[I have the training and skills I need to do my best at work.]],Key!$A$10:$B$15,2,FALSE)</f>
        <v>Agree</v>
      </c>
      <c r="J142" s="51" t="str">
        <f>VLOOKUP(Table1[[#This Row],[I understand how my daily work contributes to my school’s mission. ]],Key!$A$10:$B$15,2,FALSE)</f>
        <v>Strongly Agree</v>
      </c>
      <c r="K142" s="51" t="str">
        <f>VLOOKUP(Table1[[#This Row],[My school''s mission and values are reflected in the actions of school leaders.]],Key!$A$10:$B$15,2,FALSE)</f>
        <v>Agree</v>
      </c>
      <c r="L142" s="51" t="str">
        <f>VLOOKUP(Table1[[#This Row],[I am treated fairly by school leaders.]],Key!$A$10:$B$15,2,FALSE)</f>
        <v xml:space="preserve">Neutral </v>
      </c>
      <c r="M142" s="51" t="str">
        <f>VLOOKUP(Table1[[#This Row],[I am treated fairly by my colleagues.]],Key!$A$10:$B$15,2,FALSE)</f>
        <v>Agree</v>
      </c>
      <c r="N142" s="51" t="str">
        <f>VLOOKUP(Table1[[#This Row],[I have ownership and control over my teaching practice and my classroom.]],Key!$A$10:$B$15,2,FALSE)</f>
        <v>Disagree</v>
      </c>
      <c r="O142" s="51" t="str">
        <f>VLOOKUP(Table1[[#This Row],[My opinions are heard and valued by school leaders.]],Key!$A$10:$B$15,2,FALSE)</f>
        <v>Agree</v>
      </c>
      <c r="P142" s="51" t="str">
        <f>VLOOKUP(Table1[[#This Row],[In my current role, I get to do what I do best every day.]],Key!$A$10:$B$15,2,FALSE)</f>
        <v>Agree</v>
      </c>
      <c r="Q142" s="51" t="str">
        <f>VLOOKUP(Table1[[#This Row],[Faculty are recognized for excellent work by school leaders.]],Key!$A$10:$B$15,2,FALSE)</f>
        <v>Agree</v>
      </c>
      <c r="R142" s="51" t="str">
        <f>VLOOKUP(Table1[[#This Row],[I feel valued for my work as a faculty member.]],Key!$A$10:$B$15,2,FALSE)</f>
        <v>Disagree</v>
      </c>
      <c r="S142" s="51" t="str">
        <f>VLOOKUP(Table1[[#This Row],[In the past week, I’ve received recognition for doing my job well.]],Key!$A$10:$B$15,2,FALSE)</f>
        <v>Agree</v>
      </c>
      <c r="T142" s="51" t="str">
        <f>VLOOKUP(Table1[[#This Row],[In the past year, my school has provided opportunities for me to learn and grow as a faculty member. ]],Key!$A$10:$B$15,2,FALSE)</f>
        <v>Agree</v>
      </c>
      <c r="U142" s="51" t="str">
        <f>VLOOKUP(Table1[[#This Row],[My division director (or other direct supervisor) supports my career aspirations and goals]],Key!$A$10:$B$15,2,FALSE)</f>
        <v>Disagree</v>
      </c>
      <c r="V142" s="51" t="str">
        <f>VLOOKUP(Table1[[#This Row],[I see a path for professional advancement at my school.]],Key!$A$10:$B$15,2,FALSE)</f>
        <v xml:space="preserve">Neutral </v>
      </c>
    </row>
    <row r="143" spans="1:22" x14ac:dyDescent="0.55000000000000004">
      <c r="A143" s="5">
        <v>141</v>
      </c>
      <c r="B143" s="51" t="str">
        <f>VLOOKUP(Table1[[#This Row],[Overall, I am satisfied with my experience at school.]],Key!$A$10:$B$15,2,FALSE)</f>
        <v>Strongly Agree</v>
      </c>
      <c r="C143" s="51" t="str">
        <f>VLOOKUP(Table1[[#This Row],[School leadership has communicated clear actions they will take in response to previous faculty survey results.]],Key!$A$10:$B$15,2,FALSE)</f>
        <v>Strongly Agree</v>
      </c>
      <c r="D143" s="51" t="str">
        <f>VLOOKUP(Table1[[#This Row],[I feel safe and welcome at school.]],Key!$A$10:$B$15,2,FALSE)</f>
        <v>Strongly Agree</v>
      </c>
      <c r="E143" s="51" t="str">
        <f>VLOOKUP(Table1[[#This Row],[The benefits provided by my school meet my needs. ]],Key!$A$10:$B$15,2,FALSE)</f>
        <v>Strongly Agree</v>
      </c>
      <c r="F143" s="51" t="str">
        <f>VLOOKUP(Table1[[#This Row],[Someone seems to care about me at school. ]],Key!$A$10:$B$15,2,FALSE)</f>
        <v>Strongly Agree</v>
      </c>
      <c r="G143" s="51" t="str">
        <f>VLOOKUP(Table1[[#This Row],[I have the materials and resources needed to do my job well. ]],Key!$A$10:$B$15,2,FALSE)</f>
        <v>Strongly Agree</v>
      </c>
      <c r="H143" s="51" t="str">
        <f>VLOOKUP(Table1[[#This Row],[Most days, I have a manageable workload.]],Key!$A$10:$B$15,2,FALSE)</f>
        <v>Strongly Agree</v>
      </c>
      <c r="I143" s="51" t="str">
        <f>VLOOKUP(Table1[[#This Row],[I have the training and skills I need to do my best at work.]],Key!$A$10:$B$15,2,FALSE)</f>
        <v>Agree</v>
      </c>
      <c r="J143" s="51" t="str">
        <f>VLOOKUP(Table1[[#This Row],[I understand how my daily work contributes to my school’s mission. ]],Key!$A$10:$B$15,2,FALSE)</f>
        <v>Strongly Agree</v>
      </c>
      <c r="K143" s="51" t="str">
        <f>VLOOKUP(Table1[[#This Row],[My school''s mission and values are reflected in the actions of school leaders.]],Key!$A$10:$B$15,2,FALSE)</f>
        <v>Strongly Agree</v>
      </c>
      <c r="L143" s="51" t="str">
        <f>VLOOKUP(Table1[[#This Row],[I am treated fairly by school leaders.]],Key!$A$10:$B$15,2,FALSE)</f>
        <v xml:space="preserve">Neutral </v>
      </c>
      <c r="M143" s="51" t="str">
        <f>VLOOKUP(Table1[[#This Row],[I am treated fairly by my colleagues.]],Key!$A$10:$B$15,2,FALSE)</f>
        <v>Strongly Agree</v>
      </c>
      <c r="N143" s="51" t="str">
        <f>VLOOKUP(Table1[[#This Row],[I have ownership and control over my teaching practice and my classroom.]],Key!$A$10:$B$15,2,FALSE)</f>
        <v xml:space="preserve">Neutral </v>
      </c>
      <c r="O143" s="51" t="str">
        <f>VLOOKUP(Table1[[#This Row],[My opinions are heard and valued by school leaders.]],Key!$A$10:$B$15,2,FALSE)</f>
        <v>Strongly Agree</v>
      </c>
      <c r="P143" s="51" t="str">
        <f>VLOOKUP(Table1[[#This Row],[In my current role, I get to do what I do best every day.]],Key!$A$10:$B$15,2,FALSE)</f>
        <v>Strongly Agree</v>
      </c>
      <c r="Q143" s="51" t="str">
        <f>VLOOKUP(Table1[[#This Row],[Faculty are recognized for excellent work by school leaders.]],Key!$A$10:$B$15,2,FALSE)</f>
        <v>Strongly Agree</v>
      </c>
      <c r="R143" s="51" t="str">
        <f>VLOOKUP(Table1[[#This Row],[I feel valued for my work as a faculty member.]],Key!$A$10:$B$15,2,FALSE)</f>
        <v xml:space="preserve">Neutral </v>
      </c>
      <c r="S143" s="51" t="str">
        <f>VLOOKUP(Table1[[#This Row],[In the past week, I’ve received recognition for doing my job well.]],Key!$A$10:$B$15,2,FALSE)</f>
        <v>Strongly Agree</v>
      </c>
      <c r="T143" s="51" t="str">
        <f>VLOOKUP(Table1[[#This Row],[In the past year, my school has provided opportunities for me to learn and grow as a faculty member. ]],Key!$A$10:$B$15,2,FALSE)</f>
        <v>Agree</v>
      </c>
      <c r="U143" s="51" t="str">
        <f>VLOOKUP(Table1[[#This Row],[My division director (or other direct supervisor) supports my career aspirations and goals]],Key!$A$10:$B$15,2,FALSE)</f>
        <v xml:space="preserve">Neutral </v>
      </c>
      <c r="V143" s="51" t="str">
        <f>VLOOKUP(Table1[[#This Row],[I see a path for professional advancement at my school.]],Key!$A$10:$B$15,2,FALSE)</f>
        <v>Strongly Agree</v>
      </c>
    </row>
    <row r="144" spans="1:22" x14ac:dyDescent="0.55000000000000004">
      <c r="A144" s="5">
        <v>142</v>
      </c>
      <c r="B144" s="51" t="str">
        <f>VLOOKUP(Table1[[#This Row],[Overall, I am satisfied with my experience at school.]],Key!$A$10:$B$15,2,FALSE)</f>
        <v xml:space="preserve">Neutral </v>
      </c>
      <c r="C144" s="51" t="str">
        <f>VLOOKUP(Table1[[#This Row],[School leadership has communicated clear actions they will take in response to previous faculty survey results.]],Key!$A$10:$B$15,2,FALSE)</f>
        <v xml:space="preserve">Neutral </v>
      </c>
      <c r="D144" s="51" t="str">
        <f>VLOOKUP(Table1[[#This Row],[I feel safe and welcome at school.]],Key!$A$10:$B$15,2,FALSE)</f>
        <v>Disagree</v>
      </c>
      <c r="E144" s="51" t="str">
        <f>VLOOKUP(Table1[[#This Row],[The benefits provided by my school meet my needs. ]],Key!$A$10:$B$15,2,FALSE)</f>
        <v>Agree</v>
      </c>
      <c r="F144" s="51" t="str">
        <f>VLOOKUP(Table1[[#This Row],[Someone seems to care about me at school. ]],Key!$A$10:$B$15,2,FALSE)</f>
        <v>Agree</v>
      </c>
      <c r="G144" s="51" t="str">
        <f>VLOOKUP(Table1[[#This Row],[I have the materials and resources needed to do my job well. ]],Key!$A$10:$B$15,2,FALSE)</f>
        <v>Strongly Agree</v>
      </c>
      <c r="H144" s="51" t="str">
        <f>VLOOKUP(Table1[[#This Row],[Most days, I have a manageable workload.]],Key!$A$10:$B$15,2,FALSE)</f>
        <v>Strongly Agree</v>
      </c>
      <c r="I144" s="51" t="str">
        <f>VLOOKUP(Table1[[#This Row],[I have the training and skills I need to do my best at work.]],Key!$A$10:$B$15,2,FALSE)</f>
        <v>Disagree</v>
      </c>
      <c r="J144" s="51" t="str">
        <f>VLOOKUP(Table1[[#This Row],[I understand how my daily work contributes to my school’s mission. ]],Key!$A$10:$B$15,2,FALSE)</f>
        <v>Strongly Agree</v>
      </c>
      <c r="K144" s="51" t="str">
        <f>VLOOKUP(Table1[[#This Row],[My school''s mission and values are reflected in the actions of school leaders.]],Key!$A$10:$B$15,2,FALSE)</f>
        <v>Agree</v>
      </c>
      <c r="L144" s="51" t="str">
        <f>VLOOKUP(Table1[[#This Row],[I am treated fairly by school leaders.]],Key!$A$10:$B$15,2,FALSE)</f>
        <v>Strongly Disagree</v>
      </c>
      <c r="M144" s="51" t="str">
        <f>VLOOKUP(Table1[[#This Row],[I am treated fairly by my colleagues.]],Key!$A$10:$B$15,2,FALSE)</f>
        <v xml:space="preserve">Neutral </v>
      </c>
      <c r="N144" s="51" t="str">
        <f>VLOOKUP(Table1[[#This Row],[I have ownership and control over my teaching practice and my classroom.]],Key!$A$10:$B$15,2,FALSE)</f>
        <v>Strongly Disagree</v>
      </c>
      <c r="O144" s="51" t="str">
        <f>VLOOKUP(Table1[[#This Row],[My opinions are heard and valued by school leaders.]],Key!$A$10:$B$15,2,FALSE)</f>
        <v>Disagree</v>
      </c>
      <c r="P144" s="51" t="str">
        <f>VLOOKUP(Table1[[#This Row],[In my current role, I get to do what I do best every day.]],Key!$A$10:$B$15,2,FALSE)</f>
        <v xml:space="preserve">Neutral </v>
      </c>
      <c r="Q144" s="51" t="str">
        <f>VLOOKUP(Table1[[#This Row],[Faculty are recognized for excellent work by school leaders.]],Key!$A$10:$B$15,2,FALSE)</f>
        <v>Disagree</v>
      </c>
      <c r="R144" s="51" t="str">
        <f>VLOOKUP(Table1[[#This Row],[I feel valued for my work as a faculty member.]],Key!$A$10:$B$15,2,FALSE)</f>
        <v>Strongly Disagree</v>
      </c>
      <c r="S144" s="51" t="str">
        <f>VLOOKUP(Table1[[#This Row],[In the past week, I’ve received recognition for doing my job well.]],Key!$A$10:$B$15,2,FALSE)</f>
        <v xml:space="preserve">Neutral </v>
      </c>
      <c r="T144" s="51" t="str">
        <f>VLOOKUP(Table1[[#This Row],[In the past year, my school has provided opportunities for me to learn and grow as a faculty member. ]],Key!$A$10:$B$15,2,FALSE)</f>
        <v>Agree</v>
      </c>
      <c r="U144" s="51" t="str">
        <f>VLOOKUP(Table1[[#This Row],[My division director (or other direct supervisor) supports my career aspirations and goals]],Key!$A$10:$B$15,2,FALSE)</f>
        <v>Disagree</v>
      </c>
      <c r="V144" s="51" t="str">
        <f>VLOOKUP(Table1[[#This Row],[I see a path for professional advancement at my school.]],Key!$A$10:$B$15,2,FALSE)</f>
        <v>Disagree</v>
      </c>
    </row>
    <row r="145" spans="1:22" x14ac:dyDescent="0.55000000000000004">
      <c r="A145" s="5">
        <v>143</v>
      </c>
      <c r="B145" s="51" t="str">
        <f>VLOOKUP(Table1[[#This Row],[Overall, I am satisfied with my experience at school.]],Key!$A$10:$B$15,2,FALSE)</f>
        <v>Agree</v>
      </c>
      <c r="C145" s="51" t="str">
        <f>VLOOKUP(Table1[[#This Row],[School leadership has communicated clear actions they will take in response to previous faculty survey results.]],Key!$A$10:$B$15,2,FALSE)</f>
        <v>Agree</v>
      </c>
      <c r="D145" s="51" t="str">
        <f>VLOOKUP(Table1[[#This Row],[I feel safe and welcome at school.]],Key!$A$10:$B$15,2,FALSE)</f>
        <v>Agree</v>
      </c>
      <c r="E145" s="51" t="str">
        <f>VLOOKUP(Table1[[#This Row],[The benefits provided by my school meet my needs. ]],Key!$A$10:$B$15,2,FALSE)</f>
        <v>Strongly Agree</v>
      </c>
      <c r="F145" s="51" t="str">
        <f>VLOOKUP(Table1[[#This Row],[Someone seems to care about me at school. ]],Key!$A$10:$B$15,2,FALSE)</f>
        <v>Strongly Agree</v>
      </c>
      <c r="G145" s="51" t="str">
        <f>VLOOKUP(Table1[[#This Row],[I have the materials and resources needed to do my job well. ]],Key!$A$10:$B$15,2,FALSE)</f>
        <v>Strongly Agree</v>
      </c>
      <c r="H145" s="51" t="str">
        <f>VLOOKUP(Table1[[#This Row],[Most days, I have a manageable workload.]],Key!$A$10:$B$15,2,FALSE)</f>
        <v>Strongly Agree</v>
      </c>
      <c r="I145" s="51" t="str">
        <f>VLOOKUP(Table1[[#This Row],[I have the training and skills I need to do my best at work.]],Key!$A$10:$B$15,2,FALSE)</f>
        <v xml:space="preserve">Neutral </v>
      </c>
      <c r="J145" s="51" t="str">
        <f>VLOOKUP(Table1[[#This Row],[I understand how my daily work contributes to my school’s mission. ]],Key!$A$10:$B$15,2,FALSE)</f>
        <v>Strongly Agree</v>
      </c>
      <c r="K145" s="51" t="str">
        <f>VLOOKUP(Table1[[#This Row],[My school''s mission and values are reflected in the actions of school leaders.]],Key!$A$10:$B$15,2,FALSE)</f>
        <v>Agree</v>
      </c>
      <c r="L145" s="51" t="str">
        <f>VLOOKUP(Table1[[#This Row],[I am treated fairly by school leaders.]],Key!$A$10:$B$15,2,FALSE)</f>
        <v>Agree</v>
      </c>
      <c r="M145" s="51" t="str">
        <f>VLOOKUP(Table1[[#This Row],[I am treated fairly by my colleagues.]],Key!$A$10:$B$15,2,FALSE)</f>
        <v>Agree</v>
      </c>
      <c r="N145" s="51" t="str">
        <f>VLOOKUP(Table1[[#This Row],[I have ownership and control over my teaching practice and my classroom.]],Key!$A$10:$B$15,2,FALSE)</f>
        <v>Strongly Agree</v>
      </c>
      <c r="O145" s="51" t="str">
        <f>VLOOKUP(Table1[[#This Row],[My opinions are heard and valued by school leaders.]],Key!$A$10:$B$15,2,FALSE)</f>
        <v>Agree</v>
      </c>
      <c r="P145" s="51" t="str">
        <f>VLOOKUP(Table1[[#This Row],[In my current role, I get to do what I do best every day.]],Key!$A$10:$B$15,2,FALSE)</f>
        <v>Agree</v>
      </c>
      <c r="Q145" s="51" t="str">
        <f>VLOOKUP(Table1[[#This Row],[Faculty are recognized for excellent work by school leaders.]],Key!$A$10:$B$15,2,FALSE)</f>
        <v xml:space="preserve">Neutral </v>
      </c>
      <c r="R145" s="51" t="str">
        <f>VLOOKUP(Table1[[#This Row],[I feel valued for my work as a faculty member.]],Key!$A$10:$B$15,2,FALSE)</f>
        <v>Agree</v>
      </c>
      <c r="S145" s="51" t="str">
        <f>VLOOKUP(Table1[[#This Row],[In the past week, I’ve received recognition for doing my job well.]],Key!$A$10:$B$15,2,FALSE)</f>
        <v>Agree</v>
      </c>
      <c r="T145" s="51" t="str">
        <f>VLOOKUP(Table1[[#This Row],[In the past year, my school has provided opportunities for me to learn and grow as a faculty member. ]],Key!$A$10:$B$15,2,FALSE)</f>
        <v>Strongly Agree</v>
      </c>
      <c r="U145" s="51" t="str">
        <f>VLOOKUP(Table1[[#This Row],[My division director (or other direct supervisor) supports my career aspirations and goals]],Key!$A$10:$B$15,2,FALSE)</f>
        <v xml:space="preserve">Neutral </v>
      </c>
      <c r="V145" s="51" t="str">
        <f>VLOOKUP(Table1[[#This Row],[I see a path for professional advancement at my school.]],Key!$A$10:$B$15,2,FALSE)</f>
        <v xml:space="preserve">Neutral </v>
      </c>
    </row>
    <row r="146" spans="1:22" x14ac:dyDescent="0.55000000000000004">
      <c r="A146" s="5">
        <v>144</v>
      </c>
      <c r="B146" s="51" t="str">
        <f>VLOOKUP(Table1[[#This Row],[Overall, I am satisfied with my experience at school.]],Key!$A$10:$B$15,2,FALSE)</f>
        <v>Agree</v>
      </c>
      <c r="C146" s="51" t="str">
        <f>VLOOKUP(Table1[[#This Row],[School leadership has communicated clear actions they will take in response to previous faculty survey results.]],Key!$A$10:$B$15,2,FALSE)</f>
        <v>Strongly Agree</v>
      </c>
      <c r="D146" s="51" t="str">
        <f>VLOOKUP(Table1[[#This Row],[I feel safe and welcome at school.]],Key!$A$10:$B$15,2,FALSE)</f>
        <v>Agree</v>
      </c>
      <c r="E146" s="51" t="str">
        <f>VLOOKUP(Table1[[#This Row],[The benefits provided by my school meet my needs. ]],Key!$A$10:$B$15,2,FALSE)</f>
        <v>Strongly Agree</v>
      </c>
      <c r="F146" s="51" t="str">
        <f>VLOOKUP(Table1[[#This Row],[Someone seems to care about me at school. ]],Key!$A$10:$B$15,2,FALSE)</f>
        <v>Agree</v>
      </c>
      <c r="G146" s="51" t="str">
        <f>VLOOKUP(Table1[[#This Row],[I have the materials and resources needed to do my job well. ]],Key!$A$10:$B$15,2,FALSE)</f>
        <v>Strongly Agree</v>
      </c>
      <c r="H146" s="51" t="str">
        <f>VLOOKUP(Table1[[#This Row],[Most days, I have a manageable workload.]],Key!$A$10:$B$15,2,FALSE)</f>
        <v>Disagree</v>
      </c>
      <c r="I146" s="51" t="str">
        <f>VLOOKUP(Table1[[#This Row],[I have the training and skills I need to do my best at work.]],Key!$A$10:$B$15,2,FALSE)</f>
        <v>Strongly Agree</v>
      </c>
      <c r="J146" s="51" t="str">
        <f>VLOOKUP(Table1[[#This Row],[I understand how my daily work contributes to my school’s mission. ]],Key!$A$10:$B$15,2,FALSE)</f>
        <v>Agree</v>
      </c>
      <c r="K146" s="51" t="str">
        <f>VLOOKUP(Table1[[#This Row],[My school''s mission and values are reflected in the actions of school leaders.]],Key!$A$10:$B$15,2,FALSE)</f>
        <v>Strongly Agree</v>
      </c>
      <c r="L146" s="51" t="str">
        <f>VLOOKUP(Table1[[#This Row],[I am treated fairly by school leaders.]],Key!$A$10:$B$15,2,FALSE)</f>
        <v>Disagree</v>
      </c>
      <c r="M146" s="51" t="str">
        <f>VLOOKUP(Table1[[#This Row],[I am treated fairly by my colleagues.]],Key!$A$10:$B$15,2,FALSE)</f>
        <v>Agree</v>
      </c>
      <c r="N146" s="51" t="str">
        <f>VLOOKUP(Table1[[#This Row],[I have ownership and control over my teaching practice and my classroom.]],Key!$A$10:$B$15,2,FALSE)</f>
        <v xml:space="preserve">Neutral </v>
      </c>
      <c r="O146" s="51" t="str">
        <f>VLOOKUP(Table1[[#This Row],[My opinions are heard and valued by school leaders.]],Key!$A$10:$B$15,2,FALSE)</f>
        <v>Agree</v>
      </c>
      <c r="P146" s="51" t="str">
        <f>VLOOKUP(Table1[[#This Row],[In my current role, I get to do what I do best every day.]],Key!$A$10:$B$15,2,FALSE)</f>
        <v>Strongly Agree</v>
      </c>
      <c r="Q146" s="51" t="str">
        <f>VLOOKUP(Table1[[#This Row],[Faculty are recognized for excellent work by school leaders.]],Key!$A$10:$B$15,2,FALSE)</f>
        <v>Strongly Agree</v>
      </c>
      <c r="R146" s="51" t="str">
        <f>VLOOKUP(Table1[[#This Row],[I feel valued for my work as a faculty member.]],Key!$A$10:$B$15,2,FALSE)</f>
        <v>Disagree</v>
      </c>
      <c r="S146" s="51" t="str">
        <f>VLOOKUP(Table1[[#This Row],[In the past week, I’ve received recognition for doing my job well.]],Key!$A$10:$B$15,2,FALSE)</f>
        <v xml:space="preserve">Neutral </v>
      </c>
      <c r="T146" s="51" t="str">
        <f>VLOOKUP(Table1[[#This Row],[In the past year, my school has provided opportunities for me to learn and grow as a faculty member. ]],Key!$A$10:$B$15,2,FALSE)</f>
        <v>Strongly Agree</v>
      </c>
      <c r="U146" s="51" t="str">
        <f>VLOOKUP(Table1[[#This Row],[My division director (or other direct supervisor) supports my career aspirations and goals]],Key!$A$10:$B$15,2,FALSE)</f>
        <v>Strongly Disagree</v>
      </c>
      <c r="V146" s="51" t="str">
        <f>VLOOKUP(Table1[[#This Row],[I see a path for professional advancement at my school.]],Key!$A$10:$B$15,2,FALSE)</f>
        <v>Strongly Disagree</v>
      </c>
    </row>
    <row r="147" spans="1:22" x14ac:dyDescent="0.55000000000000004">
      <c r="A147" s="5">
        <v>145</v>
      </c>
      <c r="B147" s="51" t="str">
        <f>VLOOKUP(Table1[[#This Row],[Overall, I am satisfied with my experience at school.]],Key!$A$10:$B$15,2,FALSE)</f>
        <v>Agree</v>
      </c>
      <c r="C147" s="51" t="str">
        <f>VLOOKUP(Table1[[#This Row],[School leadership has communicated clear actions they will take in response to previous faculty survey results.]],Key!$A$10:$B$15,2,FALSE)</f>
        <v>Strongly Agree</v>
      </c>
      <c r="D147" s="51" t="str">
        <f>VLOOKUP(Table1[[#This Row],[I feel safe and welcome at school.]],Key!$A$10:$B$15,2,FALSE)</f>
        <v xml:space="preserve">Neutral </v>
      </c>
      <c r="E147" s="51" t="str">
        <f>VLOOKUP(Table1[[#This Row],[The benefits provided by my school meet my needs. ]],Key!$A$10:$B$15,2,FALSE)</f>
        <v>Agree</v>
      </c>
      <c r="F147" s="51" t="str">
        <f>VLOOKUP(Table1[[#This Row],[Someone seems to care about me at school. ]],Key!$A$10:$B$15,2,FALSE)</f>
        <v>Agree</v>
      </c>
      <c r="G147" s="51" t="str">
        <f>VLOOKUP(Table1[[#This Row],[I have the materials and resources needed to do my job well. ]],Key!$A$10:$B$15,2,FALSE)</f>
        <v>Agree</v>
      </c>
      <c r="H147" s="51" t="str">
        <f>VLOOKUP(Table1[[#This Row],[Most days, I have a manageable workload.]],Key!$A$10:$B$15,2,FALSE)</f>
        <v>Strongly Agree</v>
      </c>
      <c r="I147" s="51" t="str">
        <f>VLOOKUP(Table1[[#This Row],[I have the training and skills I need to do my best at work.]],Key!$A$10:$B$15,2,FALSE)</f>
        <v xml:space="preserve">Neutral </v>
      </c>
      <c r="J147" s="51" t="str">
        <f>VLOOKUP(Table1[[#This Row],[I understand how my daily work contributes to my school’s mission. ]],Key!$A$10:$B$15,2,FALSE)</f>
        <v>Agree</v>
      </c>
      <c r="K147" s="51" t="str">
        <f>VLOOKUP(Table1[[#This Row],[My school''s mission and values are reflected in the actions of school leaders.]],Key!$A$10:$B$15,2,FALSE)</f>
        <v>Agree</v>
      </c>
      <c r="L147" s="51" t="str">
        <f>VLOOKUP(Table1[[#This Row],[I am treated fairly by school leaders.]],Key!$A$10:$B$15,2,FALSE)</f>
        <v>Agree</v>
      </c>
      <c r="M147" s="51" t="str">
        <f>VLOOKUP(Table1[[#This Row],[I am treated fairly by my colleagues.]],Key!$A$10:$B$15,2,FALSE)</f>
        <v>Strongly Agree</v>
      </c>
      <c r="N147" s="51" t="str">
        <f>VLOOKUP(Table1[[#This Row],[I have ownership and control over my teaching practice and my classroom.]],Key!$A$10:$B$15,2,FALSE)</f>
        <v>Agree</v>
      </c>
      <c r="O147" s="51" t="str">
        <f>VLOOKUP(Table1[[#This Row],[My opinions are heard and valued by school leaders.]],Key!$A$10:$B$15,2,FALSE)</f>
        <v>Strongly Agree</v>
      </c>
      <c r="P147" s="51" t="str">
        <f>VLOOKUP(Table1[[#This Row],[In my current role, I get to do what I do best every day.]],Key!$A$10:$B$15,2,FALSE)</f>
        <v>Strongly Agree</v>
      </c>
      <c r="Q147" s="51" t="str">
        <f>VLOOKUP(Table1[[#This Row],[Faculty are recognized for excellent work by school leaders.]],Key!$A$10:$B$15,2,FALSE)</f>
        <v>Strongly Agree</v>
      </c>
      <c r="R147" s="51" t="str">
        <f>VLOOKUP(Table1[[#This Row],[I feel valued for my work as a faculty member.]],Key!$A$10:$B$15,2,FALSE)</f>
        <v xml:space="preserve">Neutral </v>
      </c>
      <c r="S147" s="51" t="str">
        <f>VLOOKUP(Table1[[#This Row],[In the past week, I’ve received recognition for doing my job well.]],Key!$A$10:$B$15,2,FALSE)</f>
        <v>Strongly Agree</v>
      </c>
      <c r="T147" s="51" t="str">
        <f>VLOOKUP(Table1[[#This Row],[In the past year, my school has provided opportunities for me to learn and grow as a faculty member. ]],Key!$A$10:$B$15,2,FALSE)</f>
        <v>Agree</v>
      </c>
      <c r="U147" s="51" t="str">
        <f>VLOOKUP(Table1[[#This Row],[My division director (or other direct supervisor) supports my career aspirations and goals]],Key!$A$10:$B$15,2,FALSE)</f>
        <v xml:space="preserve">Neutral </v>
      </c>
      <c r="V147" s="51" t="str">
        <f>VLOOKUP(Table1[[#This Row],[I see a path for professional advancement at my school.]],Key!$A$10:$B$15,2,FALSE)</f>
        <v>Strongly Agree</v>
      </c>
    </row>
    <row r="148" spans="1:22" x14ac:dyDescent="0.55000000000000004">
      <c r="A148" s="5">
        <v>146</v>
      </c>
      <c r="B148" s="51" t="str">
        <f>VLOOKUP(Table1[[#This Row],[Overall, I am satisfied with my experience at school.]],Key!$A$10:$B$15,2,FALSE)</f>
        <v>Agree</v>
      </c>
      <c r="C148" s="51" t="str">
        <f>VLOOKUP(Table1[[#This Row],[School leadership has communicated clear actions they will take in response to previous faculty survey results.]],Key!$A$10:$B$15,2,FALSE)</f>
        <v>Agree</v>
      </c>
      <c r="D148" s="51" t="str">
        <f>VLOOKUP(Table1[[#This Row],[I feel safe and welcome at school.]],Key!$A$10:$B$15,2,FALSE)</f>
        <v>Agree</v>
      </c>
      <c r="E148" s="51" t="str">
        <f>VLOOKUP(Table1[[#This Row],[The benefits provided by my school meet my needs. ]],Key!$A$10:$B$15,2,FALSE)</f>
        <v>Agree</v>
      </c>
      <c r="F148" s="51" t="str">
        <f>VLOOKUP(Table1[[#This Row],[Someone seems to care about me at school. ]],Key!$A$10:$B$15,2,FALSE)</f>
        <v>Agree</v>
      </c>
      <c r="G148" s="51" t="str">
        <f>VLOOKUP(Table1[[#This Row],[I have the materials and resources needed to do my job well. ]],Key!$A$10:$B$15,2,FALSE)</f>
        <v>Agree</v>
      </c>
      <c r="H148" s="51" t="str">
        <f>VLOOKUP(Table1[[#This Row],[Most days, I have a manageable workload.]],Key!$A$10:$B$15,2,FALSE)</f>
        <v>Agree</v>
      </c>
      <c r="I148" s="51" t="str">
        <f>VLOOKUP(Table1[[#This Row],[I have the training and skills I need to do my best at work.]],Key!$A$10:$B$15,2,FALSE)</f>
        <v>Agree</v>
      </c>
      <c r="J148" s="51" t="str">
        <f>VLOOKUP(Table1[[#This Row],[I understand how my daily work contributes to my school’s mission. ]],Key!$A$10:$B$15,2,FALSE)</f>
        <v>Agree</v>
      </c>
      <c r="K148" s="51" t="str">
        <f>VLOOKUP(Table1[[#This Row],[My school''s mission and values are reflected in the actions of school leaders.]],Key!$A$10:$B$15,2,FALSE)</f>
        <v>Agree</v>
      </c>
      <c r="L148" s="51" t="str">
        <f>VLOOKUP(Table1[[#This Row],[I am treated fairly by school leaders.]],Key!$A$10:$B$15,2,FALSE)</f>
        <v>Agree</v>
      </c>
      <c r="M148" s="51" t="str">
        <f>VLOOKUP(Table1[[#This Row],[I am treated fairly by my colleagues.]],Key!$A$10:$B$15,2,FALSE)</f>
        <v>Agree</v>
      </c>
      <c r="N148" s="51" t="str">
        <f>VLOOKUP(Table1[[#This Row],[I have ownership and control over my teaching practice and my classroom.]],Key!$A$10:$B$15,2,FALSE)</f>
        <v xml:space="preserve">Neutral </v>
      </c>
      <c r="O148" s="51" t="str">
        <f>VLOOKUP(Table1[[#This Row],[My opinions are heard and valued by school leaders.]],Key!$A$10:$B$15,2,FALSE)</f>
        <v xml:space="preserve">Neutral </v>
      </c>
      <c r="P148" s="51" t="str">
        <f>VLOOKUP(Table1[[#This Row],[In my current role, I get to do what I do best every day.]],Key!$A$10:$B$15,2,FALSE)</f>
        <v xml:space="preserve">Neutral </v>
      </c>
      <c r="Q148" s="51" t="str">
        <f>VLOOKUP(Table1[[#This Row],[Faculty are recognized for excellent work by school leaders.]],Key!$A$10:$B$15,2,FALSE)</f>
        <v>Agree</v>
      </c>
      <c r="R148" s="51" t="str">
        <f>VLOOKUP(Table1[[#This Row],[I feel valued for my work as a faculty member.]],Key!$A$10:$B$15,2,FALSE)</f>
        <v xml:space="preserve">Neutral </v>
      </c>
      <c r="S148" s="51" t="str">
        <f>VLOOKUP(Table1[[#This Row],[In the past week, I’ve received recognition for doing my job well.]],Key!$A$10:$B$15,2,FALSE)</f>
        <v xml:space="preserve">Neutral </v>
      </c>
      <c r="T148" s="51" t="str">
        <f>VLOOKUP(Table1[[#This Row],[In the past year, my school has provided opportunities for me to learn and grow as a faculty member. ]],Key!$A$10:$B$15,2,FALSE)</f>
        <v>Agree</v>
      </c>
      <c r="U148" s="51" t="str">
        <f>VLOOKUP(Table1[[#This Row],[My division director (or other direct supervisor) supports my career aspirations and goals]],Key!$A$10:$B$15,2,FALSE)</f>
        <v>Disagree</v>
      </c>
      <c r="V148" s="51" t="str">
        <f>VLOOKUP(Table1[[#This Row],[I see a path for professional advancement at my school.]],Key!$A$10:$B$15,2,FALSE)</f>
        <v>Disagree</v>
      </c>
    </row>
    <row r="149" spans="1:22" x14ac:dyDescent="0.55000000000000004">
      <c r="A149" s="5">
        <v>147</v>
      </c>
      <c r="B149" s="51" t="str">
        <f>VLOOKUP(Table1[[#This Row],[Overall, I am satisfied with my experience at school.]],Key!$A$10:$B$15,2,FALSE)</f>
        <v>Agree</v>
      </c>
      <c r="C149" s="51" t="str">
        <f>VLOOKUP(Table1[[#This Row],[School leadership has communicated clear actions they will take in response to previous faculty survey results.]],Key!$A$10:$B$15,2,FALSE)</f>
        <v>Agree</v>
      </c>
      <c r="D149" s="51" t="str">
        <f>VLOOKUP(Table1[[#This Row],[I feel safe and welcome at school.]],Key!$A$10:$B$15,2,FALSE)</f>
        <v>Agree</v>
      </c>
      <c r="E149" s="51" t="str">
        <f>VLOOKUP(Table1[[#This Row],[The benefits provided by my school meet my needs. ]],Key!$A$10:$B$15,2,FALSE)</f>
        <v>Strongly Agree</v>
      </c>
      <c r="F149" s="51" t="str">
        <f>VLOOKUP(Table1[[#This Row],[Someone seems to care about me at school. ]],Key!$A$10:$B$15,2,FALSE)</f>
        <v>Strongly Agree</v>
      </c>
      <c r="G149" s="51" t="str">
        <f>VLOOKUP(Table1[[#This Row],[I have the materials and resources needed to do my job well. ]],Key!$A$10:$B$15,2,FALSE)</f>
        <v>Strongly Agree</v>
      </c>
      <c r="H149" s="51" t="str">
        <f>VLOOKUP(Table1[[#This Row],[Most days, I have a manageable workload.]],Key!$A$10:$B$15,2,FALSE)</f>
        <v>Strongly Agree</v>
      </c>
      <c r="I149" s="51" t="str">
        <f>VLOOKUP(Table1[[#This Row],[I have the training and skills I need to do my best at work.]],Key!$A$10:$B$15,2,FALSE)</f>
        <v>Agree</v>
      </c>
      <c r="J149" s="51" t="str">
        <f>VLOOKUP(Table1[[#This Row],[I understand how my daily work contributes to my school’s mission. ]],Key!$A$10:$B$15,2,FALSE)</f>
        <v>Strongly Agree</v>
      </c>
      <c r="K149" s="51" t="str">
        <f>VLOOKUP(Table1[[#This Row],[My school''s mission and values are reflected in the actions of school leaders.]],Key!$A$10:$B$15,2,FALSE)</f>
        <v>Strongly Agree</v>
      </c>
      <c r="L149" s="51" t="str">
        <f>VLOOKUP(Table1[[#This Row],[I am treated fairly by school leaders.]],Key!$A$10:$B$15,2,FALSE)</f>
        <v>Agree</v>
      </c>
      <c r="M149" s="51" t="str">
        <f>VLOOKUP(Table1[[#This Row],[I am treated fairly by my colleagues.]],Key!$A$10:$B$15,2,FALSE)</f>
        <v>Agree</v>
      </c>
      <c r="N149" s="51" t="str">
        <f>VLOOKUP(Table1[[#This Row],[I have ownership and control over my teaching practice and my classroom.]],Key!$A$10:$B$15,2,FALSE)</f>
        <v>Strongly Agree</v>
      </c>
      <c r="O149" s="51" t="str">
        <f>VLOOKUP(Table1[[#This Row],[My opinions are heard and valued by school leaders.]],Key!$A$10:$B$15,2,FALSE)</f>
        <v>Strongly Agree</v>
      </c>
      <c r="P149" s="51" t="str">
        <f>VLOOKUP(Table1[[#This Row],[In my current role, I get to do what I do best every day.]],Key!$A$10:$B$15,2,FALSE)</f>
        <v>Strongly Agree</v>
      </c>
      <c r="Q149" s="51" t="str">
        <f>VLOOKUP(Table1[[#This Row],[Faculty are recognized for excellent work by school leaders.]],Key!$A$10:$B$15,2,FALSE)</f>
        <v>Agree</v>
      </c>
      <c r="R149" s="51" t="str">
        <f>VLOOKUP(Table1[[#This Row],[I feel valued for my work as a faculty member.]],Key!$A$10:$B$15,2,FALSE)</f>
        <v xml:space="preserve">Neutral </v>
      </c>
      <c r="S149" s="51" t="str">
        <f>VLOOKUP(Table1[[#This Row],[In the past week, I’ve received recognition for doing my job well.]],Key!$A$10:$B$15,2,FALSE)</f>
        <v>Agree</v>
      </c>
      <c r="T149" s="51" t="str">
        <f>VLOOKUP(Table1[[#This Row],[In the past year, my school has provided opportunities for me to learn and grow as a faculty member. ]],Key!$A$10:$B$15,2,FALSE)</f>
        <v>Agree</v>
      </c>
      <c r="U149" s="51" t="str">
        <f>VLOOKUP(Table1[[#This Row],[My division director (or other direct supervisor) supports my career aspirations and goals]],Key!$A$10:$B$15,2,FALSE)</f>
        <v>Agree</v>
      </c>
      <c r="V149" s="51" t="str">
        <f>VLOOKUP(Table1[[#This Row],[I see a path for professional advancement at my school.]],Key!$A$10:$B$15,2,FALSE)</f>
        <v>Agree</v>
      </c>
    </row>
    <row r="150" spans="1:22" x14ac:dyDescent="0.55000000000000004">
      <c r="A150" s="5">
        <v>148</v>
      </c>
      <c r="B150" s="51" t="str">
        <f>VLOOKUP(Table1[[#This Row],[Overall, I am satisfied with my experience at school.]],Key!$A$10:$B$15,2,FALSE)</f>
        <v xml:space="preserve">Neutral </v>
      </c>
      <c r="C150" s="51" t="str">
        <f>VLOOKUP(Table1[[#This Row],[School leadership has communicated clear actions they will take in response to previous faculty survey results.]],Key!$A$10:$B$15,2,FALSE)</f>
        <v>Agree</v>
      </c>
      <c r="D150" s="51" t="str">
        <f>VLOOKUP(Table1[[#This Row],[I feel safe and welcome at school.]],Key!$A$10:$B$15,2,FALSE)</f>
        <v>Agree</v>
      </c>
      <c r="E150" s="51" t="str">
        <f>VLOOKUP(Table1[[#This Row],[The benefits provided by my school meet my needs. ]],Key!$A$10:$B$15,2,FALSE)</f>
        <v>Agree</v>
      </c>
      <c r="F150" s="51" t="str">
        <f>VLOOKUP(Table1[[#This Row],[Someone seems to care about me at school. ]],Key!$A$10:$B$15,2,FALSE)</f>
        <v>Agree</v>
      </c>
      <c r="G150" s="51" t="str">
        <f>VLOOKUP(Table1[[#This Row],[I have the materials and resources needed to do my job well. ]],Key!$A$10:$B$15,2,FALSE)</f>
        <v>Agree</v>
      </c>
      <c r="H150" s="51" t="str">
        <f>VLOOKUP(Table1[[#This Row],[Most days, I have a manageable workload.]],Key!$A$10:$B$15,2,FALSE)</f>
        <v>Agree</v>
      </c>
      <c r="I150" s="51" t="str">
        <f>VLOOKUP(Table1[[#This Row],[I have the training and skills I need to do my best at work.]],Key!$A$10:$B$15,2,FALSE)</f>
        <v>Agree</v>
      </c>
      <c r="J150" s="51" t="str">
        <f>VLOOKUP(Table1[[#This Row],[I understand how my daily work contributes to my school’s mission. ]],Key!$A$10:$B$15,2,FALSE)</f>
        <v xml:space="preserve">Neutral </v>
      </c>
      <c r="K150" s="51" t="str">
        <f>VLOOKUP(Table1[[#This Row],[My school''s mission and values are reflected in the actions of school leaders.]],Key!$A$10:$B$15,2,FALSE)</f>
        <v>Agree</v>
      </c>
      <c r="L150" s="51" t="str">
        <f>VLOOKUP(Table1[[#This Row],[I am treated fairly by school leaders.]],Key!$A$10:$B$15,2,FALSE)</f>
        <v xml:space="preserve">Neutral </v>
      </c>
      <c r="M150" s="51" t="str">
        <f>VLOOKUP(Table1[[#This Row],[I am treated fairly by my colleagues.]],Key!$A$10:$B$15,2,FALSE)</f>
        <v xml:space="preserve">Neutral </v>
      </c>
      <c r="N150" s="51" t="str">
        <f>VLOOKUP(Table1[[#This Row],[I have ownership and control over my teaching practice and my classroom.]],Key!$A$10:$B$15,2,FALSE)</f>
        <v xml:space="preserve">Neutral </v>
      </c>
      <c r="O150" s="51" t="str">
        <f>VLOOKUP(Table1[[#This Row],[My opinions are heard and valued by school leaders.]],Key!$A$10:$B$15,2,FALSE)</f>
        <v>Agree</v>
      </c>
      <c r="P150" s="51" t="str">
        <f>VLOOKUP(Table1[[#This Row],[In my current role, I get to do what I do best every day.]],Key!$A$10:$B$15,2,FALSE)</f>
        <v>Agree</v>
      </c>
      <c r="Q150" s="51" t="str">
        <f>VLOOKUP(Table1[[#This Row],[Faculty are recognized for excellent work by school leaders.]],Key!$A$10:$B$15,2,FALSE)</f>
        <v>Agree</v>
      </c>
      <c r="R150" s="51" t="str">
        <f>VLOOKUP(Table1[[#This Row],[I feel valued for my work as a faculty member.]],Key!$A$10:$B$15,2,FALSE)</f>
        <v>Disagree</v>
      </c>
      <c r="S150" s="51" t="str">
        <f>VLOOKUP(Table1[[#This Row],[In the past week, I’ve received recognition for doing my job well.]],Key!$A$10:$B$15,2,FALSE)</f>
        <v xml:space="preserve">Neutral </v>
      </c>
      <c r="T150" s="51" t="str">
        <f>VLOOKUP(Table1[[#This Row],[In the past year, my school has provided opportunities for me to learn and grow as a faculty member. ]],Key!$A$10:$B$15,2,FALSE)</f>
        <v>Agree</v>
      </c>
      <c r="U150" s="51" t="str">
        <f>VLOOKUP(Table1[[#This Row],[My division director (or other direct supervisor) supports my career aspirations and goals]],Key!$A$10:$B$15,2,FALSE)</f>
        <v xml:space="preserve">Neutral </v>
      </c>
      <c r="V150" s="51" t="str">
        <f>VLOOKUP(Table1[[#This Row],[I see a path for professional advancement at my school.]],Key!$A$10:$B$15,2,FALSE)</f>
        <v>Agree</v>
      </c>
    </row>
    <row r="151" spans="1:22" x14ac:dyDescent="0.55000000000000004">
      <c r="A151" s="5">
        <v>149</v>
      </c>
      <c r="B151" s="51" t="str">
        <f>VLOOKUP(Table1[[#This Row],[Overall, I am satisfied with my experience at school.]],Key!$A$10:$B$15,2,FALSE)</f>
        <v>Agree</v>
      </c>
      <c r="C151" s="51" t="str">
        <f>VLOOKUP(Table1[[#This Row],[School leadership has communicated clear actions they will take in response to previous faculty survey results.]],Key!$A$10:$B$15,2,FALSE)</f>
        <v>Strongly Agree</v>
      </c>
      <c r="D151" s="51" t="str">
        <f>VLOOKUP(Table1[[#This Row],[I feel safe and welcome at school.]],Key!$A$10:$B$15,2,FALSE)</f>
        <v>Agree</v>
      </c>
      <c r="E151" s="51" t="str">
        <f>VLOOKUP(Table1[[#This Row],[The benefits provided by my school meet my needs. ]],Key!$A$10:$B$15,2,FALSE)</f>
        <v>Strongly Agree</v>
      </c>
      <c r="F151" s="51" t="str">
        <f>VLOOKUP(Table1[[#This Row],[Someone seems to care about me at school. ]],Key!$A$10:$B$15,2,FALSE)</f>
        <v>Agree</v>
      </c>
      <c r="G151" s="51" t="str">
        <f>VLOOKUP(Table1[[#This Row],[I have the materials and resources needed to do my job well. ]],Key!$A$10:$B$15,2,FALSE)</f>
        <v>Strongly Agree</v>
      </c>
      <c r="H151" s="51" t="str">
        <f>VLOOKUP(Table1[[#This Row],[Most days, I have a manageable workload.]],Key!$A$10:$B$15,2,FALSE)</f>
        <v>Strongly Disagree</v>
      </c>
      <c r="I151" s="51" t="str">
        <f>VLOOKUP(Table1[[#This Row],[I have the training and skills I need to do my best at work.]],Key!$A$10:$B$15,2,FALSE)</f>
        <v>Disagree</v>
      </c>
      <c r="J151" s="51" t="str">
        <f>VLOOKUP(Table1[[#This Row],[I understand how my daily work contributes to my school’s mission. ]],Key!$A$10:$B$15,2,FALSE)</f>
        <v>Agree</v>
      </c>
      <c r="K151" s="51" t="str">
        <f>VLOOKUP(Table1[[#This Row],[My school''s mission and values are reflected in the actions of school leaders.]],Key!$A$10:$B$15,2,FALSE)</f>
        <v>Agree</v>
      </c>
      <c r="L151" s="51" t="str">
        <f>VLOOKUP(Table1[[#This Row],[I am treated fairly by school leaders.]],Key!$A$10:$B$15,2,FALSE)</f>
        <v>Agree</v>
      </c>
      <c r="M151" s="51" t="str">
        <f>VLOOKUP(Table1[[#This Row],[I am treated fairly by my colleagues.]],Key!$A$10:$B$15,2,FALSE)</f>
        <v>Strongly Agree</v>
      </c>
      <c r="N151" s="51" t="str">
        <f>VLOOKUP(Table1[[#This Row],[I have ownership and control over my teaching practice and my classroom.]],Key!$A$10:$B$15,2,FALSE)</f>
        <v>Agree</v>
      </c>
      <c r="O151" s="51" t="str">
        <f>VLOOKUP(Table1[[#This Row],[My opinions are heard and valued by school leaders.]],Key!$A$10:$B$15,2,FALSE)</f>
        <v>Agree</v>
      </c>
      <c r="P151" s="51" t="str">
        <f>VLOOKUP(Table1[[#This Row],[In my current role, I get to do what I do best every day.]],Key!$A$10:$B$15,2,FALSE)</f>
        <v>Strongly Agree</v>
      </c>
      <c r="Q151" s="51" t="str">
        <f>VLOOKUP(Table1[[#This Row],[Faculty are recognized for excellent work by school leaders.]],Key!$A$10:$B$15,2,FALSE)</f>
        <v>Disagree</v>
      </c>
      <c r="R151" s="51" t="str">
        <f>VLOOKUP(Table1[[#This Row],[I feel valued for my work as a faculty member.]],Key!$A$10:$B$15,2,FALSE)</f>
        <v>Disagree</v>
      </c>
      <c r="S151" s="51" t="str">
        <f>VLOOKUP(Table1[[#This Row],[In the past week, I’ve received recognition for doing my job well.]],Key!$A$10:$B$15,2,FALSE)</f>
        <v>Agree</v>
      </c>
      <c r="T151" s="51" t="str">
        <f>VLOOKUP(Table1[[#This Row],[In the past year, my school has provided opportunities for me to learn and grow as a faculty member. ]],Key!$A$10:$B$15,2,FALSE)</f>
        <v>Strongly Disagree</v>
      </c>
      <c r="U151" s="51" t="str">
        <f>VLOOKUP(Table1[[#This Row],[My division director (or other direct supervisor) supports my career aspirations and goals]],Key!$A$10:$B$15,2,FALSE)</f>
        <v>Agree</v>
      </c>
      <c r="V151" s="51" t="str">
        <f>VLOOKUP(Table1[[#This Row],[I see a path for professional advancement at my school.]],Key!$A$10:$B$15,2,FALSE)</f>
        <v>Strongly Agree</v>
      </c>
    </row>
    <row r="152" spans="1:22" x14ac:dyDescent="0.55000000000000004">
      <c r="A152" s="5">
        <v>150</v>
      </c>
      <c r="B152" s="51" t="str">
        <f>VLOOKUP(Table1[[#This Row],[Overall, I am satisfied with my experience at school.]],Key!$A$10:$B$15,2,FALSE)</f>
        <v>Agree</v>
      </c>
      <c r="C152" s="51" t="str">
        <f>VLOOKUP(Table1[[#This Row],[School leadership has communicated clear actions they will take in response to previous faculty survey results.]],Key!$A$10:$B$15,2,FALSE)</f>
        <v>Agree</v>
      </c>
      <c r="D152" s="51" t="str">
        <f>VLOOKUP(Table1[[#This Row],[I feel safe and welcome at school.]],Key!$A$10:$B$15,2,FALSE)</f>
        <v>Agree</v>
      </c>
      <c r="E152" s="51" t="str">
        <f>VLOOKUP(Table1[[#This Row],[The benefits provided by my school meet my needs. ]],Key!$A$10:$B$15,2,FALSE)</f>
        <v>Agree</v>
      </c>
      <c r="F152" s="51" t="str">
        <f>VLOOKUP(Table1[[#This Row],[Someone seems to care about me at school. ]],Key!$A$10:$B$15,2,FALSE)</f>
        <v>Agree</v>
      </c>
      <c r="G152" s="51" t="str">
        <f>VLOOKUP(Table1[[#This Row],[I have the materials and resources needed to do my job well. ]],Key!$A$10:$B$15,2,FALSE)</f>
        <v>Strongly Agree</v>
      </c>
      <c r="H152" s="51" t="str">
        <f>VLOOKUP(Table1[[#This Row],[Most days, I have a manageable workload.]],Key!$A$10:$B$15,2,FALSE)</f>
        <v>Agree</v>
      </c>
      <c r="I152" s="51" t="str">
        <f>VLOOKUP(Table1[[#This Row],[I have the training and skills I need to do my best at work.]],Key!$A$10:$B$15,2,FALSE)</f>
        <v>Disagree</v>
      </c>
      <c r="J152" s="51" t="str">
        <f>VLOOKUP(Table1[[#This Row],[I understand how my daily work contributes to my school’s mission. ]],Key!$A$10:$B$15,2,FALSE)</f>
        <v>Strongly Agree</v>
      </c>
      <c r="K152" s="51" t="str">
        <f>VLOOKUP(Table1[[#This Row],[My school''s mission and values are reflected in the actions of school leaders.]],Key!$A$10:$B$15,2,FALSE)</f>
        <v>Agree</v>
      </c>
      <c r="L152" s="51" t="str">
        <f>VLOOKUP(Table1[[#This Row],[I am treated fairly by school leaders.]],Key!$A$10:$B$15,2,FALSE)</f>
        <v>Agree</v>
      </c>
      <c r="M152" s="51" t="str">
        <f>VLOOKUP(Table1[[#This Row],[I am treated fairly by my colleagues.]],Key!$A$10:$B$15,2,FALSE)</f>
        <v>Agree</v>
      </c>
      <c r="N152" s="51" t="str">
        <f>VLOOKUP(Table1[[#This Row],[I have ownership and control over my teaching practice and my classroom.]],Key!$A$10:$B$15,2,FALSE)</f>
        <v>Strongly Agree</v>
      </c>
      <c r="O152" s="51" t="str">
        <f>VLOOKUP(Table1[[#This Row],[My opinions are heard and valued by school leaders.]],Key!$A$10:$B$15,2,FALSE)</f>
        <v>Strongly Agree</v>
      </c>
      <c r="P152" s="51" t="str">
        <f>VLOOKUP(Table1[[#This Row],[In my current role, I get to do what I do best every day.]],Key!$A$10:$B$15,2,FALSE)</f>
        <v>Strongly Agree</v>
      </c>
      <c r="Q152" s="51" t="str">
        <f>VLOOKUP(Table1[[#This Row],[Faculty are recognized for excellent work by school leaders.]],Key!$A$10:$B$15,2,FALSE)</f>
        <v>Agree</v>
      </c>
      <c r="R152" s="51" t="str">
        <f>VLOOKUP(Table1[[#This Row],[I feel valued for my work as a faculty member.]],Key!$A$10:$B$15,2,FALSE)</f>
        <v>Agree</v>
      </c>
      <c r="S152" s="51" t="str">
        <f>VLOOKUP(Table1[[#This Row],[In the past week, I’ve received recognition for doing my job well.]],Key!$A$10:$B$15,2,FALSE)</f>
        <v>Agree</v>
      </c>
      <c r="T152" s="51" t="str">
        <f>VLOOKUP(Table1[[#This Row],[In the past year, my school has provided opportunities for me to learn and grow as a faculty member. ]],Key!$A$10:$B$15,2,FALSE)</f>
        <v xml:space="preserve">Neutral </v>
      </c>
      <c r="U152" s="51" t="str">
        <f>VLOOKUP(Table1[[#This Row],[My division director (or other direct supervisor) supports my career aspirations and goals]],Key!$A$10:$B$15,2,FALSE)</f>
        <v>Agree</v>
      </c>
      <c r="V152" s="51" t="str">
        <f>VLOOKUP(Table1[[#This Row],[I see a path for professional advancement at my school.]],Key!$A$10:$B$15,2,FALSE)</f>
        <v>Agree</v>
      </c>
    </row>
    <row r="153" spans="1:22" x14ac:dyDescent="0.55000000000000004">
      <c r="A153" s="5">
        <v>151</v>
      </c>
      <c r="B153" s="51" t="str">
        <f>VLOOKUP(Table1[[#This Row],[Overall, I am satisfied with my experience at school.]],Key!$A$10:$B$15,2,FALSE)</f>
        <v xml:space="preserve">Neutral </v>
      </c>
      <c r="C153" s="51" t="str">
        <f>VLOOKUP(Table1[[#This Row],[School leadership has communicated clear actions they will take in response to previous faculty survey results.]],Key!$A$10:$B$15,2,FALSE)</f>
        <v xml:space="preserve">Neutral </v>
      </c>
      <c r="D153" s="51" t="str">
        <f>VLOOKUP(Table1[[#This Row],[I feel safe and welcome at school.]],Key!$A$10:$B$15,2,FALSE)</f>
        <v xml:space="preserve">Neutral </v>
      </c>
      <c r="E153" s="51" t="str">
        <f>VLOOKUP(Table1[[#This Row],[The benefits provided by my school meet my needs. ]],Key!$A$10:$B$15,2,FALSE)</f>
        <v>Strongly Agree</v>
      </c>
      <c r="F153" s="51" t="str">
        <f>VLOOKUP(Table1[[#This Row],[Someone seems to care about me at school. ]],Key!$A$10:$B$15,2,FALSE)</f>
        <v xml:space="preserve">Neutral </v>
      </c>
      <c r="G153" s="51" t="str">
        <f>VLOOKUP(Table1[[#This Row],[I have the materials and resources needed to do my job well. ]],Key!$A$10:$B$15,2,FALSE)</f>
        <v>Agree</v>
      </c>
      <c r="H153" s="51" t="str">
        <f>VLOOKUP(Table1[[#This Row],[Most days, I have a manageable workload.]],Key!$A$10:$B$15,2,FALSE)</f>
        <v>Agree</v>
      </c>
      <c r="I153" s="51" t="str">
        <f>VLOOKUP(Table1[[#This Row],[I have the training and skills I need to do my best at work.]],Key!$A$10:$B$15,2,FALSE)</f>
        <v>Disagree</v>
      </c>
      <c r="J153" s="51" t="str">
        <f>VLOOKUP(Table1[[#This Row],[I understand how my daily work contributes to my school’s mission. ]],Key!$A$10:$B$15,2,FALSE)</f>
        <v>Agree</v>
      </c>
      <c r="K153" s="51" t="str">
        <f>VLOOKUP(Table1[[#This Row],[My school''s mission and values are reflected in the actions of school leaders.]],Key!$A$10:$B$15,2,FALSE)</f>
        <v>Not Applicable</v>
      </c>
      <c r="L153" s="51" t="str">
        <f>VLOOKUP(Table1[[#This Row],[I am treated fairly by school leaders.]],Key!$A$10:$B$15,2,FALSE)</f>
        <v xml:space="preserve">Neutral </v>
      </c>
      <c r="M153" s="51" t="str">
        <f>VLOOKUP(Table1[[#This Row],[I am treated fairly by my colleagues.]],Key!$A$10:$B$15,2,FALSE)</f>
        <v xml:space="preserve">Neutral </v>
      </c>
      <c r="N153" s="51" t="str">
        <f>VLOOKUP(Table1[[#This Row],[I have ownership and control over my teaching practice and my classroom.]],Key!$A$10:$B$15,2,FALSE)</f>
        <v>Agree</v>
      </c>
      <c r="O153" s="51" t="str">
        <f>VLOOKUP(Table1[[#This Row],[My opinions are heard and valued by school leaders.]],Key!$A$10:$B$15,2,FALSE)</f>
        <v xml:space="preserve">Neutral </v>
      </c>
      <c r="P153" s="51" t="str">
        <f>VLOOKUP(Table1[[#This Row],[In my current role, I get to do what I do best every day.]],Key!$A$10:$B$15,2,FALSE)</f>
        <v>Strongly Agree</v>
      </c>
      <c r="Q153" s="51" t="str">
        <f>VLOOKUP(Table1[[#This Row],[Faculty are recognized for excellent work by school leaders.]],Key!$A$10:$B$15,2,FALSE)</f>
        <v>Disagree</v>
      </c>
      <c r="R153" s="51" t="str">
        <f>VLOOKUP(Table1[[#This Row],[I feel valued for my work as a faculty member.]],Key!$A$10:$B$15,2,FALSE)</f>
        <v>Disagree</v>
      </c>
      <c r="S153" s="51" t="str">
        <f>VLOOKUP(Table1[[#This Row],[In the past week, I’ve received recognition for doing my job well.]],Key!$A$10:$B$15,2,FALSE)</f>
        <v>Disagree</v>
      </c>
      <c r="T153" s="51" t="str">
        <f>VLOOKUP(Table1[[#This Row],[In the past year, my school has provided opportunities for me to learn and grow as a faculty member. ]],Key!$A$10:$B$15,2,FALSE)</f>
        <v>Agree</v>
      </c>
      <c r="U153" s="51" t="str">
        <f>VLOOKUP(Table1[[#This Row],[My division director (or other direct supervisor) supports my career aspirations and goals]],Key!$A$10:$B$15,2,FALSE)</f>
        <v xml:space="preserve">Neutral </v>
      </c>
      <c r="V153" s="51" t="str">
        <f>VLOOKUP(Table1[[#This Row],[I see a path for professional advancement at my school.]],Key!$A$10:$B$15,2,FALSE)</f>
        <v>Disagree</v>
      </c>
    </row>
    <row r="154" spans="1:22" x14ac:dyDescent="0.55000000000000004">
      <c r="A154" s="5">
        <v>152</v>
      </c>
      <c r="B154" s="51" t="str">
        <f>VLOOKUP(Table1[[#This Row],[Overall, I am satisfied with my experience at school.]],Key!$A$10:$B$15,2,FALSE)</f>
        <v>Strongly Agree</v>
      </c>
      <c r="C154" s="51" t="str">
        <f>VLOOKUP(Table1[[#This Row],[School leadership has communicated clear actions they will take in response to previous faculty survey results.]],Key!$A$10:$B$15,2,FALSE)</f>
        <v>Strongly Agree</v>
      </c>
      <c r="D154" s="51" t="str">
        <f>VLOOKUP(Table1[[#This Row],[I feel safe and welcome at school.]],Key!$A$10:$B$15,2,FALSE)</f>
        <v>Agree</v>
      </c>
      <c r="E154" s="51" t="str">
        <f>VLOOKUP(Table1[[#This Row],[The benefits provided by my school meet my needs. ]],Key!$A$10:$B$15,2,FALSE)</f>
        <v>Strongly Agree</v>
      </c>
      <c r="F154" s="51" t="str">
        <f>VLOOKUP(Table1[[#This Row],[Someone seems to care about me at school. ]],Key!$A$10:$B$15,2,FALSE)</f>
        <v>Agree</v>
      </c>
      <c r="G154" s="51" t="str">
        <f>VLOOKUP(Table1[[#This Row],[I have the materials and resources needed to do my job well. ]],Key!$A$10:$B$15,2,FALSE)</f>
        <v>Agree</v>
      </c>
      <c r="H154" s="51" t="str">
        <f>VLOOKUP(Table1[[#This Row],[Most days, I have a manageable workload.]],Key!$A$10:$B$15,2,FALSE)</f>
        <v>Agree</v>
      </c>
      <c r="I154" s="51" t="str">
        <f>VLOOKUP(Table1[[#This Row],[I have the training and skills I need to do my best at work.]],Key!$A$10:$B$15,2,FALSE)</f>
        <v xml:space="preserve">Neutral </v>
      </c>
      <c r="J154" s="51" t="str">
        <f>VLOOKUP(Table1[[#This Row],[I understand how my daily work contributes to my school’s mission. ]],Key!$A$10:$B$15,2,FALSE)</f>
        <v xml:space="preserve">Neutral </v>
      </c>
      <c r="K154" s="51" t="str">
        <f>VLOOKUP(Table1[[#This Row],[My school''s mission and values are reflected in the actions of school leaders.]],Key!$A$10:$B$15,2,FALSE)</f>
        <v>Agree</v>
      </c>
      <c r="L154" s="51" t="str">
        <f>VLOOKUP(Table1[[#This Row],[I am treated fairly by school leaders.]],Key!$A$10:$B$15,2,FALSE)</f>
        <v>Agree</v>
      </c>
      <c r="M154" s="51" t="str">
        <f>VLOOKUP(Table1[[#This Row],[I am treated fairly by my colleagues.]],Key!$A$10:$B$15,2,FALSE)</f>
        <v>Agree</v>
      </c>
      <c r="N154" s="51" t="str">
        <f>VLOOKUP(Table1[[#This Row],[I have ownership and control over my teaching practice and my classroom.]],Key!$A$10:$B$15,2,FALSE)</f>
        <v>Agree</v>
      </c>
      <c r="O154" s="51" t="str">
        <f>VLOOKUP(Table1[[#This Row],[My opinions are heard and valued by school leaders.]],Key!$A$10:$B$15,2,FALSE)</f>
        <v>Agree</v>
      </c>
      <c r="P154" s="51" t="str">
        <f>VLOOKUP(Table1[[#This Row],[In my current role, I get to do what I do best every day.]],Key!$A$10:$B$15,2,FALSE)</f>
        <v>Agree</v>
      </c>
      <c r="Q154" s="51" t="str">
        <f>VLOOKUP(Table1[[#This Row],[Faculty are recognized for excellent work by school leaders.]],Key!$A$10:$B$15,2,FALSE)</f>
        <v>Strongly Agree</v>
      </c>
      <c r="R154" s="51" t="str">
        <f>VLOOKUP(Table1[[#This Row],[I feel valued for my work as a faculty member.]],Key!$A$10:$B$15,2,FALSE)</f>
        <v xml:space="preserve">Neutral </v>
      </c>
      <c r="S154" s="51" t="str">
        <f>VLOOKUP(Table1[[#This Row],[In the past week, I’ve received recognition for doing my job well.]],Key!$A$10:$B$15,2,FALSE)</f>
        <v xml:space="preserve">Neutral </v>
      </c>
      <c r="T154" s="51" t="str">
        <f>VLOOKUP(Table1[[#This Row],[In the past year, my school has provided opportunities for me to learn and grow as a faculty member. ]],Key!$A$10:$B$15,2,FALSE)</f>
        <v>Agree</v>
      </c>
      <c r="U154" s="51" t="str">
        <f>VLOOKUP(Table1[[#This Row],[My division director (or other direct supervisor) supports my career aspirations and goals]],Key!$A$10:$B$15,2,FALSE)</f>
        <v xml:space="preserve">Neutral </v>
      </c>
      <c r="V154" s="51" t="str">
        <f>VLOOKUP(Table1[[#This Row],[I see a path for professional advancement at my school.]],Key!$A$10:$B$15,2,FALSE)</f>
        <v>Agree</v>
      </c>
    </row>
    <row r="155" spans="1:22" x14ac:dyDescent="0.55000000000000004">
      <c r="A155" s="5">
        <v>153</v>
      </c>
      <c r="B155" s="51" t="str">
        <f>VLOOKUP(Table1[[#This Row],[Overall, I am satisfied with my experience at school.]],Key!$A$10:$B$15,2,FALSE)</f>
        <v xml:space="preserve">Neutral </v>
      </c>
      <c r="C155" s="51" t="str">
        <f>VLOOKUP(Table1[[#This Row],[School leadership has communicated clear actions they will take in response to previous faculty survey results.]],Key!$A$10:$B$15,2,FALSE)</f>
        <v>Disagree</v>
      </c>
      <c r="D155" s="51" t="str">
        <f>VLOOKUP(Table1[[#This Row],[I feel safe and welcome at school.]],Key!$A$10:$B$15,2,FALSE)</f>
        <v>Agree</v>
      </c>
      <c r="E155" s="51" t="str">
        <f>VLOOKUP(Table1[[#This Row],[The benefits provided by my school meet my needs. ]],Key!$A$10:$B$15,2,FALSE)</f>
        <v xml:space="preserve">Neutral </v>
      </c>
      <c r="F155" s="51" t="str">
        <f>VLOOKUP(Table1[[#This Row],[Someone seems to care about me at school. ]],Key!$A$10:$B$15,2,FALSE)</f>
        <v>Agree</v>
      </c>
      <c r="G155" s="51" t="str">
        <f>VLOOKUP(Table1[[#This Row],[I have the materials and resources needed to do my job well. ]],Key!$A$10:$B$15,2,FALSE)</f>
        <v>Disagree</v>
      </c>
      <c r="H155" s="51" t="str">
        <f>VLOOKUP(Table1[[#This Row],[Most days, I have a manageable workload.]],Key!$A$10:$B$15,2,FALSE)</f>
        <v>Agree</v>
      </c>
      <c r="I155" s="51" t="str">
        <f>VLOOKUP(Table1[[#This Row],[I have the training and skills I need to do my best at work.]],Key!$A$10:$B$15,2,FALSE)</f>
        <v>Disagree</v>
      </c>
      <c r="J155" s="51" t="str">
        <f>VLOOKUP(Table1[[#This Row],[I understand how my daily work contributes to my school’s mission. ]],Key!$A$10:$B$15,2,FALSE)</f>
        <v xml:space="preserve">Neutral </v>
      </c>
      <c r="K155" s="51" t="str">
        <f>VLOOKUP(Table1[[#This Row],[My school''s mission and values are reflected in the actions of school leaders.]],Key!$A$10:$B$15,2,FALSE)</f>
        <v>Agree</v>
      </c>
      <c r="L155" s="51" t="str">
        <f>VLOOKUP(Table1[[#This Row],[I am treated fairly by school leaders.]],Key!$A$10:$B$15,2,FALSE)</f>
        <v>Agree</v>
      </c>
      <c r="M155" s="51" t="str">
        <f>VLOOKUP(Table1[[#This Row],[I am treated fairly by my colleagues.]],Key!$A$10:$B$15,2,FALSE)</f>
        <v xml:space="preserve">Neutral </v>
      </c>
      <c r="N155" s="51" t="str">
        <f>VLOOKUP(Table1[[#This Row],[I have ownership and control over my teaching practice and my classroom.]],Key!$A$10:$B$15,2,FALSE)</f>
        <v>Agree</v>
      </c>
      <c r="O155" s="51" t="str">
        <f>VLOOKUP(Table1[[#This Row],[My opinions are heard and valued by school leaders.]],Key!$A$10:$B$15,2,FALSE)</f>
        <v>Disagree</v>
      </c>
      <c r="P155" s="51" t="str">
        <f>VLOOKUP(Table1[[#This Row],[In my current role, I get to do what I do best every day.]],Key!$A$10:$B$15,2,FALSE)</f>
        <v>Strongly Agree</v>
      </c>
      <c r="Q155" s="51" t="str">
        <f>VLOOKUP(Table1[[#This Row],[Faculty are recognized for excellent work by school leaders.]],Key!$A$10:$B$15,2,FALSE)</f>
        <v>Agree</v>
      </c>
      <c r="R155" s="51" t="str">
        <f>VLOOKUP(Table1[[#This Row],[I feel valued for my work as a faculty member.]],Key!$A$10:$B$15,2,FALSE)</f>
        <v xml:space="preserve">Neutral </v>
      </c>
      <c r="S155" s="51" t="str">
        <f>VLOOKUP(Table1[[#This Row],[In the past week, I’ve received recognition for doing my job well.]],Key!$A$10:$B$15,2,FALSE)</f>
        <v xml:space="preserve">Neutral </v>
      </c>
      <c r="T155" s="51" t="str">
        <f>VLOOKUP(Table1[[#This Row],[In the past year, my school has provided opportunities for me to learn and grow as a faculty member. ]],Key!$A$10:$B$15,2,FALSE)</f>
        <v>Strongly Agree</v>
      </c>
      <c r="U155" s="51" t="str">
        <f>VLOOKUP(Table1[[#This Row],[My division director (or other direct supervisor) supports my career aspirations and goals]],Key!$A$10:$B$15,2,FALSE)</f>
        <v xml:space="preserve">Neutral </v>
      </c>
      <c r="V155" s="51" t="str">
        <f>VLOOKUP(Table1[[#This Row],[I see a path for professional advancement at my school.]],Key!$A$10:$B$15,2,FALSE)</f>
        <v xml:space="preserve">Neutral </v>
      </c>
    </row>
    <row r="156" spans="1:22" x14ac:dyDescent="0.55000000000000004">
      <c r="A156" s="5">
        <v>154</v>
      </c>
      <c r="B156" s="51" t="str">
        <f>VLOOKUP(Table1[[#This Row],[Overall, I am satisfied with my experience at school.]],Key!$A$10:$B$15,2,FALSE)</f>
        <v>Agree</v>
      </c>
      <c r="C156" s="51" t="str">
        <f>VLOOKUP(Table1[[#This Row],[School leadership has communicated clear actions they will take in response to previous faculty survey results.]],Key!$A$10:$B$15,2,FALSE)</f>
        <v>Strongly Agree</v>
      </c>
      <c r="D156" s="51" t="str">
        <f>VLOOKUP(Table1[[#This Row],[I feel safe and welcome at school.]],Key!$A$10:$B$15,2,FALSE)</f>
        <v>Agree</v>
      </c>
      <c r="E156" s="51" t="str">
        <f>VLOOKUP(Table1[[#This Row],[The benefits provided by my school meet my needs. ]],Key!$A$10:$B$15,2,FALSE)</f>
        <v>Strongly Agree</v>
      </c>
      <c r="F156" s="51" t="str">
        <f>VLOOKUP(Table1[[#This Row],[Someone seems to care about me at school. ]],Key!$A$10:$B$15,2,FALSE)</f>
        <v>Agree</v>
      </c>
      <c r="G156" s="51" t="str">
        <f>VLOOKUP(Table1[[#This Row],[I have the materials and resources needed to do my job well. ]],Key!$A$10:$B$15,2,FALSE)</f>
        <v>Strongly Agree</v>
      </c>
      <c r="H156" s="51" t="str">
        <f>VLOOKUP(Table1[[#This Row],[Most days, I have a manageable workload.]],Key!$A$10:$B$15,2,FALSE)</f>
        <v xml:space="preserve">Neutral </v>
      </c>
      <c r="I156" s="51" t="str">
        <f>VLOOKUP(Table1[[#This Row],[I have the training and skills I need to do my best at work.]],Key!$A$10:$B$15,2,FALSE)</f>
        <v>Disagree</v>
      </c>
      <c r="J156" s="51" t="str">
        <f>VLOOKUP(Table1[[#This Row],[I understand how my daily work contributes to my school’s mission. ]],Key!$A$10:$B$15,2,FALSE)</f>
        <v>Agree</v>
      </c>
      <c r="K156" s="51" t="str">
        <f>VLOOKUP(Table1[[#This Row],[My school''s mission and values are reflected in the actions of school leaders.]],Key!$A$10:$B$15,2,FALSE)</f>
        <v>Agree</v>
      </c>
      <c r="L156" s="51" t="str">
        <f>VLOOKUP(Table1[[#This Row],[I am treated fairly by school leaders.]],Key!$A$10:$B$15,2,FALSE)</f>
        <v>Agree</v>
      </c>
      <c r="M156" s="51" t="str">
        <f>VLOOKUP(Table1[[#This Row],[I am treated fairly by my colleagues.]],Key!$A$10:$B$15,2,FALSE)</f>
        <v>Agree</v>
      </c>
      <c r="N156" s="51" t="str">
        <f>VLOOKUP(Table1[[#This Row],[I have ownership and control over my teaching practice and my classroom.]],Key!$A$10:$B$15,2,FALSE)</f>
        <v>Agree</v>
      </c>
      <c r="O156" s="51" t="str">
        <f>VLOOKUP(Table1[[#This Row],[My opinions are heard and valued by school leaders.]],Key!$A$10:$B$15,2,FALSE)</f>
        <v>Agree</v>
      </c>
      <c r="P156" s="51" t="str">
        <f>VLOOKUP(Table1[[#This Row],[In my current role, I get to do what I do best every day.]],Key!$A$10:$B$15,2,FALSE)</f>
        <v>Agree</v>
      </c>
      <c r="Q156" s="51" t="str">
        <f>VLOOKUP(Table1[[#This Row],[Faculty are recognized for excellent work by school leaders.]],Key!$A$10:$B$15,2,FALSE)</f>
        <v>Agree</v>
      </c>
      <c r="R156" s="51" t="str">
        <f>VLOOKUP(Table1[[#This Row],[I feel valued for my work as a faculty member.]],Key!$A$10:$B$15,2,FALSE)</f>
        <v xml:space="preserve">Neutral </v>
      </c>
      <c r="S156" s="51" t="str">
        <f>VLOOKUP(Table1[[#This Row],[In the past week, I’ve received recognition for doing my job well.]],Key!$A$10:$B$15,2,FALSE)</f>
        <v>Strongly Agree</v>
      </c>
      <c r="T156" s="51" t="str">
        <f>VLOOKUP(Table1[[#This Row],[In the past year, my school has provided opportunities for me to learn and grow as a faculty member. ]],Key!$A$10:$B$15,2,FALSE)</f>
        <v xml:space="preserve">Neutral </v>
      </c>
      <c r="U156" s="51" t="str">
        <f>VLOOKUP(Table1[[#This Row],[My division director (or other direct supervisor) supports my career aspirations and goals]],Key!$A$10:$B$15,2,FALSE)</f>
        <v xml:space="preserve">Neutral </v>
      </c>
      <c r="V156" s="51" t="str">
        <f>VLOOKUP(Table1[[#This Row],[I see a path for professional advancement at my school.]],Key!$A$10:$B$15,2,FALSE)</f>
        <v>Agree</v>
      </c>
    </row>
    <row r="157" spans="1:22" x14ac:dyDescent="0.55000000000000004">
      <c r="A157" s="5">
        <v>155</v>
      </c>
      <c r="B157" s="51" t="str">
        <f>VLOOKUP(Table1[[#This Row],[Overall, I am satisfied with my experience at school.]],Key!$A$10:$B$15,2,FALSE)</f>
        <v>Agree</v>
      </c>
      <c r="C157" s="51" t="str">
        <f>VLOOKUP(Table1[[#This Row],[School leadership has communicated clear actions they will take in response to previous faculty survey results.]],Key!$A$10:$B$15,2,FALSE)</f>
        <v>Strongly Agree</v>
      </c>
      <c r="D157" s="51" t="str">
        <f>VLOOKUP(Table1[[#This Row],[I feel safe and welcome at school.]],Key!$A$10:$B$15,2,FALSE)</f>
        <v>Disagree</v>
      </c>
      <c r="E157" s="51" t="str">
        <f>VLOOKUP(Table1[[#This Row],[The benefits provided by my school meet my needs. ]],Key!$A$10:$B$15,2,FALSE)</f>
        <v>Agree</v>
      </c>
      <c r="F157" s="51" t="str">
        <f>VLOOKUP(Table1[[#This Row],[Someone seems to care about me at school. ]],Key!$A$10:$B$15,2,FALSE)</f>
        <v>Agree</v>
      </c>
      <c r="G157" s="51" t="str">
        <f>VLOOKUP(Table1[[#This Row],[I have the materials and resources needed to do my job well. ]],Key!$A$10:$B$15,2,FALSE)</f>
        <v>Strongly Agree</v>
      </c>
      <c r="H157" s="51" t="str">
        <f>VLOOKUP(Table1[[#This Row],[Most days, I have a manageable workload.]],Key!$A$10:$B$15,2,FALSE)</f>
        <v xml:space="preserve">Neutral </v>
      </c>
      <c r="I157" s="51" t="str">
        <f>VLOOKUP(Table1[[#This Row],[I have the training and skills I need to do my best at work.]],Key!$A$10:$B$15,2,FALSE)</f>
        <v>Agree</v>
      </c>
      <c r="J157" s="51" t="str">
        <f>VLOOKUP(Table1[[#This Row],[I understand how my daily work contributes to my school’s mission. ]],Key!$A$10:$B$15,2,FALSE)</f>
        <v>Strongly Agree</v>
      </c>
      <c r="K157" s="51" t="str">
        <f>VLOOKUP(Table1[[#This Row],[My school''s mission and values are reflected in the actions of school leaders.]],Key!$A$10:$B$15,2,FALSE)</f>
        <v>Agree</v>
      </c>
      <c r="L157" s="51" t="str">
        <f>VLOOKUP(Table1[[#This Row],[I am treated fairly by school leaders.]],Key!$A$10:$B$15,2,FALSE)</f>
        <v xml:space="preserve">Neutral </v>
      </c>
      <c r="M157" s="51" t="str">
        <f>VLOOKUP(Table1[[#This Row],[I am treated fairly by my colleagues.]],Key!$A$10:$B$15,2,FALSE)</f>
        <v>Strongly Agree</v>
      </c>
      <c r="N157" s="51" t="str">
        <f>VLOOKUP(Table1[[#This Row],[I have ownership and control over my teaching practice and my classroom.]],Key!$A$10:$B$15,2,FALSE)</f>
        <v>Strongly Agree</v>
      </c>
      <c r="O157" s="51" t="str">
        <f>VLOOKUP(Table1[[#This Row],[My opinions are heard and valued by school leaders.]],Key!$A$10:$B$15,2,FALSE)</f>
        <v>Strongly Agree</v>
      </c>
      <c r="P157" s="51" t="str">
        <f>VLOOKUP(Table1[[#This Row],[In my current role, I get to do what I do best every day.]],Key!$A$10:$B$15,2,FALSE)</f>
        <v>Agree</v>
      </c>
      <c r="Q157" s="51" t="str">
        <f>VLOOKUP(Table1[[#This Row],[Faculty are recognized for excellent work by school leaders.]],Key!$A$10:$B$15,2,FALSE)</f>
        <v>Agree</v>
      </c>
      <c r="R157" s="51" t="str">
        <f>VLOOKUP(Table1[[#This Row],[I feel valued for my work as a faculty member.]],Key!$A$10:$B$15,2,FALSE)</f>
        <v>Agree</v>
      </c>
      <c r="S157" s="51" t="str">
        <f>VLOOKUP(Table1[[#This Row],[In the past week, I’ve received recognition for doing my job well.]],Key!$A$10:$B$15,2,FALSE)</f>
        <v>Strongly Agree</v>
      </c>
      <c r="T157" s="51" t="str">
        <f>VLOOKUP(Table1[[#This Row],[In the past year, my school has provided opportunities for me to learn and grow as a faculty member. ]],Key!$A$10:$B$15,2,FALSE)</f>
        <v>Strongly Agree</v>
      </c>
      <c r="U157" s="51" t="str">
        <f>VLOOKUP(Table1[[#This Row],[My division director (or other direct supervisor) supports my career aspirations and goals]],Key!$A$10:$B$15,2,FALSE)</f>
        <v>Disagree</v>
      </c>
      <c r="V157" s="51" t="str">
        <f>VLOOKUP(Table1[[#This Row],[I see a path for professional advancement at my school.]],Key!$A$10:$B$15,2,FALSE)</f>
        <v>Agree</v>
      </c>
    </row>
    <row r="158" spans="1:22" x14ac:dyDescent="0.55000000000000004">
      <c r="A158" s="5">
        <v>156</v>
      </c>
      <c r="B158" s="51" t="str">
        <f>VLOOKUP(Table1[[#This Row],[Overall, I am satisfied with my experience at school.]],Key!$A$10:$B$15,2,FALSE)</f>
        <v>Agree</v>
      </c>
      <c r="C158" s="51" t="str">
        <f>VLOOKUP(Table1[[#This Row],[School leadership has communicated clear actions they will take in response to previous faculty survey results.]],Key!$A$10:$B$15,2,FALSE)</f>
        <v>Agree</v>
      </c>
      <c r="D158" s="51" t="str">
        <f>VLOOKUP(Table1[[#This Row],[I feel safe and welcome at school.]],Key!$A$10:$B$15,2,FALSE)</f>
        <v xml:space="preserve">Neutral </v>
      </c>
      <c r="E158" s="51" t="str">
        <f>VLOOKUP(Table1[[#This Row],[The benefits provided by my school meet my needs. ]],Key!$A$10:$B$15,2,FALSE)</f>
        <v>Strongly Agree</v>
      </c>
      <c r="F158" s="51" t="str">
        <f>VLOOKUP(Table1[[#This Row],[Someone seems to care about me at school. ]],Key!$A$10:$B$15,2,FALSE)</f>
        <v>Agree</v>
      </c>
      <c r="G158" s="51" t="str">
        <f>VLOOKUP(Table1[[#This Row],[I have the materials and resources needed to do my job well. ]],Key!$A$10:$B$15,2,FALSE)</f>
        <v>Strongly Agree</v>
      </c>
      <c r="H158" s="51" t="str">
        <f>VLOOKUP(Table1[[#This Row],[Most days, I have a manageable workload.]],Key!$A$10:$B$15,2,FALSE)</f>
        <v>Agree</v>
      </c>
      <c r="I158" s="51" t="str">
        <f>VLOOKUP(Table1[[#This Row],[I have the training and skills I need to do my best at work.]],Key!$A$10:$B$15,2,FALSE)</f>
        <v>Agree</v>
      </c>
      <c r="J158" s="51" t="str">
        <f>VLOOKUP(Table1[[#This Row],[I understand how my daily work contributes to my school’s mission. ]],Key!$A$10:$B$15,2,FALSE)</f>
        <v>Agree</v>
      </c>
      <c r="K158" s="51" t="str">
        <f>VLOOKUP(Table1[[#This Row],[My school''s mission and values are reflected in the actions of school leaders.]],Key!$A$10:$B$15,2,FALSE)</f>
        <v>Strongly Agree</v>
      </c>
      <c r="L158" s="51" t="str">
        <f>VLOOKUP(Table1[[#This Row],[I am treated fairly by school leaders.]],Key!$A$10:$B$15,2,FALSE)</f>
        <v xml:space="preserve">Neutral </v>
      </c>
      <c r="M158" s="51" t="str">
        <f>VLOOKUP(Table1[[#This Row],[I am treated fairly by my colleagues.]],Key!$A$10:$B$15,2,FALSE)</f>
        <v>Agree</v>
      </c>
      <c r="N158" s="51" t="str">
        <f>VLOOKUP(Table1[[#This Row],[I have ownership and control over my teaching practice and my classroom.]],Key!$A$10:$B$15,2,FALSE)</f>
        <v>Agree</v>
      </c>
      <c r="O158" s="51" t="str">
        <f>VLOOKUP(Table1[[#This Row],[My opinions are heard and valued by school leaders.]],Key!$A$10:$B$15,2,FALSE)</f>
        <v>Agree</v>
      </c>
      <c r="P158" s="51" t="str">
        <f>VLOOKUP(Table1[[#This Row],[In my current role, I get to do what I do best every day.]],Key!$A$10:$B$15,2,FALSE)</f>
        <v>Agree</v>
      </c>
      <c r="Q158" s="51" t="str">
        <f>VLOOKUP(Table1[[#This Row],[Faculty are recognized for excellent work by school leaders.]],Key!$A$10:$B$15,2,FALSE)</f>
        <v>Agree</v>
      </c>
      <c r="R158" s="51" t="str">
        <f>VLOOKUP(Table1[[#This Row],[I feel valued for my work as a faculty member.]],Key!$A$10:$B$15,2,FALSE)</f>
        <v xml:space="preserve">Neutral </v>
      </c>
      <c r="S158" s="51" t="str">
        <f>VLOOKUP(Table1[[#This Row],[In the past week, I’ve received recognition for doing my job well.]],Key!$A$10:$B$15,2,FALSE)</f>
        <v>Agree</v>
      </c>
      <c r="T158" s="51" t="str">
        <f>VLOOKUP(Table1[[#This Row],[In the past year, my school has provided opportunities for me to learn and grow as a faculty member. ]],Key!$A$10:$B$15,2,FALSE)</f>
        <v>Agree</v>
      </c>
      <c r="U158" s="51" t="str">
        <f>VLOOKUP(Table1[[#This Row],[My division director (or other direct supervisor) supports my career aspirations and goals]],Key!$A$10:$B$15,2,FALSE)</f>
        <v xml:space="preserve">Neutral </v>
      </c>
      <c r="V158" s="51" t="str">
        <f>VLOOKUP(Table1[[#This Row],[I see a path for professional advancement at my school.]],Key!$A$10:$B$15,2,FALSE)</f>
        <v>Agree</v>
      </c>
    </row>
    <row r="159" spans="1:22" x14ac:dyDescent="0.55000000000000004">
      <c r="A159" s="5">
        <v>157</v>
      </c>
      <c r="B159" s="51" t="str">
        <f>VLOOKUP(Table1[[#This Row],[Overall, I am satisfied with my experience at school.]],Key!$A$10:$B$15,2,FALSE)</f>
        <v>Agree</v>
      </c>
      <c r="C159" s="51" t="str">
        <f>VLOOKUP(Table1[[#This Row],[School leadership has communicated clear actions they will take in response to previous faculty survey results.]],Key!$A$10:$B$15,2,FALSE)</f>
        <v>Strongly Agree</v>
      </c>
      <c r="D159" s="51" t="str">
        <f>VLOOKUP(Table1[[#This Row],[I feel safe and welcome at school.]],Key!$A$10:$B$15,2,FALSE)</f>
        <v xml:space="preserve">Neutral </v>
      </c>
      <c r="E159" s="51" t="str">
        <f>VLOOKUP(Table1[[#This Row],[The benefits provided by my school meet my needs. ]],Key!$A$10:$B$15,2,FALSE)</f>
        <v>Strongly Agree</v>
      </c>
      <c r="F159" s="51" t="str">
        <f>VLOOKUP(Table1[[#This Row],[Someone seems to care about me at school. ]],Key!$A$10:$B$15,2,FALSE)</f>
        <v>Agree</v>
      </c>
      <c r="G159" s="51" t="str">
        <f>VLOOKUP(Table1[[#This Row],[I have the materials and resources needed to do my job well. ]],Key!$A$10:$B$15,2,FALSE)</f>
        <v>Strongly Agree</v>
      </c>
      <c r="H159" s="51" t="str">
        <f>VLOOKUP(Table1[[#This Row],[Most days, I have a manageable workload.]],Key!$A$10:$B$15,2,FALSE)</f>
        <v>Agree</v>
      </c>
      <c r="I159" s="51" t="str">
        <f>VLOOKUP(Table1[[#This Row],[I have the training and skills I need to do my best at work.]],Key!$A$10:$B$15,2,FALSE)</f>
        <v>Agree</v>
      </c>
      <c r="J159" s="51" t="str">
        <f>VLOOKUP(Table1[[#This Row],[I understand how my daily work contributes to my school’s mission. ]],Key!$A$10:$B$15,2,FALSE)</f>
        <v>Agree</v>
      </c>
      <c r="K159" s="51" t="str">
        <f>VLOOKUP(Table1[[#This Row],[My school''s mission and values are reflected in the actions of school leaders.]],Key!$A$10:$B$15,2,FALSE)</f>
        <v>Agree</v>
      </c>
      <c r="L159" s="51" t="str">
        <f>VLOOKUP(Table1[[#This Row],[I am treated fairly by school leaders.]],Key!$A$10:$B$15,2,FALSE)</f>
        <v>Agree</v>
      </c>
      <c r="M159" s="51" t="str">
        <f>VLOOKUP(Table1[[#This Row],[I am treated fairly by my colleagues.]],Key!$A$10:$B$15,2,FALSE)</f>
        <v>Agree</v>
      </c>
      <c r="N159" s="51" t="str">
        <f>VLOOKUP(Table1[[#This Row],[I have ownership and control over my teaching practice and my classroom.]],Key!$A$10:$B$15,2,FALSE)</f>
        <v>Strongly Agree</v>
      </c>
      <c r="O159" s="51" t="str">
        <f>VLOOKUP(Table1[[#This Row],[My opinions are heard and valued by school leaders.]],Key!$A$10:$B$15,2,FALSE)</f>
        <v>Strongly Agree</v>
      </c>
      <c r="P159" s="51" t="str">
        <f>VLOOKUP(Table1[[#This Row],[In my current role, I get to do what I do best every day.]],Key!$A$10:$B$15,2,FALSE)</f>
        <v>Strongly Agree</v>
      </c>
      <c r="Q159" s="51" t="str">
        <f>VLOOKUP(Table1[[#This Row],[Faculty are recognized for excellent work by school leaders.]],Key!$A$10:$B$15,2,FALSE)</f>
        <v>Strongly Agree</v>
      </c>
      <c r="R159" s="51" t="str">
        <f>VLOOKUP(Table1[[#This Row],[I feel valued for my work as a faculty member.]],Key!$A$10:$B$15,2,FALSE)</f>
        <v>Strongly Agree</v>
      </c>
      <c r="S159" s="51" t="str">
        <f>VLOOKUP(Table1[[#This Row],[In the past week, I’ve received recognition for doing my job well.]],Key!$A$10:$B$15,2,FALSE)</f>
        <v>Strongly Agree</v>
      </c>
      <c r="T159" s="51" t="str">
        <f>VLOOKUP(Table1[[#This Row],[In the past year, my school has provided opportunities for me to learn and grow as a faculty member. ]],Key!$A$10:$B$15,2,FALSE)</f>
        <v>Strongly Agree</v>
      </c>
      <c r="U159" s="51" t="str">
        <f>VLOOKUP(Table1[[#This Row],[My division director (or other direct supervisor) supports my career aspirations and goals]],Key!$A$10:$B$15,2,FALSE)</f>
        <v>Disagree</v>
      </c>
      <c r="V159" s="51" t="str">
        <f>VLOOKUP(Table1[[#This Row],[I see a path for professional advancement at my school.]],Key!$A$10:$B$15,2,FALSE)</f>
        <v>Agree</v>
      </c>
    </row>
    <row r="160" spans="1:22" x14ac:dyDescent="0.55000000000000004">
      <c r="A160" s="5">
        <v>158</v>
      </c>
      <c r="B160" s="51" t="str">
        <f>VLOOKUP(Table1[[#This Row],[Overall, I am satisfied with my experience at school.]],Key!$A$10:$B$15,2,FALSE)</f>
        <v>Agree</v>
      </c>
      <c r="C160" s="51" t="str">
        <f>VLOOKUP(Table1[[#This Row],[School leadership has communicated clear actions they will take in response to previous faculty survey results.]],Key!$A$10:$B$15,2,FALSE)</f>
        <v>Agree</v>
      </c>
      <c r="D160" s="51" t="str">
        <f>VLOOKUP(Table1[[#This Row],[I feel safe and welcome at school.]],Key!$A$10:$B$15,2,FALSE)</f>
        <v xml:space="preserve">Neutral </v>
      </c>
      <c r="E160" s="51" t="str">
        <f>VLOOKUP(Table1[[#This Row],[The benefits provided by my school meet my needs. ]],Key!$A$10:$B$15,2,FALSE)</f>
        <v>Strongly Agree</v>
      </c>
      <c r="F160" s="51" t="str">
        <f>VLOOKUP(Table1[[#This Row],[Someone seems to care about me at school. ]],Key!$A$10:$B$15,2,FALSE)</f>
        <v>Agree</v>
      </c>
      <c r="G160" s="51" t="str">
        <f>VLOOKUP(Table1[[#This Row],[I have the materials and resources needed to do my job well. ]],Key!$A$10:$B$15,2,FALSE)</f>
        <v>Agree</v>
      </c>
      <c r="H160" s="51" t="str">
        <f>VLOOKUP(Table1[[#This Row],[Most days, I have a manageable workload.]],Key!$A$10:$B$15,2,FALSE)</f>
        <v>Agree</v>
      </c>
      <c r="I160" s="51" t="str">
        <f>VLOOKUP(Table1[[#This Row],[I have the training and skills I need to do my best at work.]],Key!$A$10:$B$15,2,FALSE)</f>
        <v>Disagree</v>
      </c>
      <c r="J160" s="51" t="str">
        <f>VLOOKUP(Table1[[#This Row],[I understand how my daily work contributes to my school’s mission. ]],Key!$A$10:$B$15,2,FALSE)</f>
        <v>Agree</v>
      </c>
      <c r="K160" s="51" t="str">
        <f>VLOOKUP(Table1[[#This Row],[My school''s mission and values are reflected in the actions of school leaders.]],Key!$A$10:$B$15,2,FALSE)</f>
        <v>Agree</v>
      </c>
      <c r="L160" s="51" t="str">
        <f>VLOOKUP(Table1[[#This Row],[I am treated fairly by school leaders.]],Key!$A$10:$B$15,2,FALSE)</f>
        <v>Agree</v>
      </c>
      <c r="M160" s="51" t="str">
        <f>VLOOKUP(Table1[[#This Row],[I am treated fairly by my colleagues.]],Key!$A$10:$B$15,2,FALSE)</f>
        <v>Agree</v>
      </c>
      <c r="N160" s="51" t="str">
        <f>VLOOKUP(Table1[[#This Row],[I have ownership and control over my teaching practice and my classroom.]],Key!$A$10:$B$15,2,FALSE)</f>
        <v>Agree</v>
      </c>
      <c r="O160" s="51" t="str">
        <f>VLOOKUP(Table1[[#This Row],[My opinions are heard and valued by school leaders.]],Key!$A$10:$B$15,2,FALSE)</f>
        <v>Agree</v>
      </c>
      <c r="P160" s="51" t="str">
        <f>VLOOKUP(Table1[[#This Row],[In my current role, I get to do what I do best every day.]],Key!$A$10:$B$15,2,FALSE)</f>
        <v>Strongly Agree</v>
      </c>
      <c r="Q160" s="51" t="str">
        <f>VLOOKUP(Table1[[#This Row],[Faculty are recognized for excellent work by school leaders.]],Key!$A$10:$B$15,2,FALSE)</f>
        <v xml:space="preserve">Neutral </v>
      </c>
      <c r="R160" s="51" t="str">
        <f>VLOOKUP(Table1[[#This Row],[I feel valued for my work as a faculty member.]],Key!$A$10:$B$15,2,FALSE)</f>
        <v xml:space="preserve">Neutral </v>
      </c>
      <c r="S160" s="51" t="str">
        <f>VLOOKUP(Table1[[#This Row],[In the past week, I’ve received recognition for doing my job well.]],Key!$A$10:$B$15,2,FALSE)</f>
        <v>Disagree</v>
      </c>
      <c r="T160" s="51" t="str">
        <f>VLOOKUP(Table1[[#This Row],[In the past year, my school has provided opportunities for me to learn and grow as a faculty member. ]],Key!$A$10:$B$15,2,FALSE)</f>
        <v>Agree</v>
      </c>
      <c r="U160" s="51" t="str">
        <f>VLOOKUP(Table1[[#This Row],[My division director (or other direct supervisor) supports my career aspirations and goals]],Key!$A$10:$B$15,2,FALSE)</f>
        <v xml:space="preserve">Neutral </v>
      </c>
      <c r="V160" s="51" t="str">
        <f>VLOOKUP(Table1[[#This Row],[I see a path for professional advancement at my school.]],Key!$A$10:$B$15,2,FALSE)</f>
        <v xml:space="preserve">Neutral </v>
      </c>
    </row>
    <row r="161" spans="1:22" x14ac:dyDescent="0.55000000000000004">
      <c r="A161" s="5">
        <v>159</v>
      </c>
      <c r="B161" s="51" t="str">
        <f>VLOOKUP(Table1[[#This Row],[Overall, I am satisfied with my experience at school.]],Key!$A$10:$B$15,2,FALSE)</f>
        <v>Agree</v>
      </c>
      <c r="C161" s="51" t="str">
        <f>VLOOKUP(Table1[[#This Row],[School leadership has communicated clear actions they will take in response to previous faculty survey results.]],Key!$A$10:$B$15,2,FALSE)</f>
        <v>Agree</v>
      </c>
      <c r="D161" s="51" t="str">
        <f>VLOOKUP(Table1[[#This Row],[I feel safe and welcome at school.]],Key!$A$10:$B$15,2,FALSE)</f>
        <v>Agree</v>
      </c>
      <c r="E161" s="51" t="str">
        <f>VLOOKUP(Table1[[#This Row],[The benefits provided by my school meet my needs. ]],Key!$A$10:$B$15,2,FALSE)</f>
        <v>Strongly Agree</v>
      </c>
      <c r="F161" s="51" t="str">
        <f>VLOOKUP(Table1[[#This Row],[Someone seems to care about me at school. ]],Key!$A$10:$B$15,2,FALSE)</f>
        <v>Agree</v>
      </c>
      <c r="G161" s="51" t="str">
        <f>VLOOKUP(Table1[[#This Row],[I have the materials and resources needed to do my job well. ]],Key!$A$10:$B$15,2,FALSE)</f>
        <v>Strongly Agree</v>
      </c>
      <c r="H161" s="51" t="str">
        <f>VLOOKUP(Table1[[#This Row],[Most days, I have a manageable workload.]],Key!$A$10:$B$15,2,FALSE)</f>
        <v>Agree</v>
      </c>
      <c r="I161" s="51" t="str">
        <f>VLOOKUP(Table1[[#This Row],[I have the training and skills I need to do my best at work.]],Key!$A$10:$B$15,2,FALSE)</f>
        <v>Disagree</v>
      </c>
      <c r="J161" s="51" t="str">
        <f>VLOOKUP(Table1[[#This Row],[I understand how my daily work contributes to my school’s mission. ]],Key!$A$10:$B$15,2,FALSE)</f>
        <v>Strongly Agree</v>
      </c>
      <c r="K161" s="51" t="str">
        <f>VLOOKUP(Table1[[#This Row],[My school''s mission and values are reflected in the actions of school leaders.]],Key!$A$10:$B$15,2,FALSE)</f>
        <v>Agree</v>
      </c>
      <c r="L161" s="51" t="str">
        <f>VLOOKUP(Table1[[#This Row],[I am treated fairly by school leaders.]],Key!$A$10:$B$15,2,FALSE)</f>
        <v xml:space="preserve">Neutral </v>
      </c>
      <c r="M161" s="51" t="str">
        <f>VLOOKUP(Table1[[#This Row],[I am treated fairly by my colleagues.]],Key!$A$10:$B$15,2,FALSE)</f>
        <v>Agree</v>
      </c>
      <c r="N161" s="51" t="str">
        <f>VLOOKUP(Table1[[#This Row],[I have ownership and control over my teaching practice and my classroom.]],Key!$A$10:$B$15,2,FALSE)</f>
        <v>Agree</v>
      </c>
      <c r="O161" s="51" t="str">
        <f>VLOOKUP(Table1[[#This Row],[My opinions are heard and valued by school leaders.]],Key!$A$10:$B$15,2,FALSE)</f>
        <v>Strongly Agree</v>
      </c>
      <c r="P161" s="51" t="str">
        <f>VLOOKUP(Table1[[#This Row],[In my current role, I get to do what I do best every day.]],Key!$A$10:$B$15,2,FALSE)</f>
        <v>Strongly Agree</v>
      </c>
      <c r="Q161" s="51" t="str">
        <f>VLOOKUP(Table1[[#This Row],[Faculty are recognized for excellent work by school leaders.]],Key!$A$10:$B$15,2,FALSE)</f>
        <v>Disagree</v>
      </c>
      <c r="R161" s="51" t="str">
        <f>VLOOKUP(Table1[[#This Row],[I feel valued for my work as a faculty member.]],Key!$A$10:$B$15,2,FALSE)</f>
        <v xml:space="preserve">Neutral </v>
      </c>
      <c r="S161" s="51" t="str">
        <f>VLOOKUP(Table1[[#This Row],[In the past week, I’ve received recognition for doing my job well.]],Key!$A$10:$B$15,2,FALSE)</f>
        <v>Strongly Agree</v>
      </c>
      <c r="T161" s="51" t="str">
        <f>VLOOKUP(Table1[[#This Row],[In the past year, my school has provided opportunities for me to learn and grow as a faculty member. ]],Key!$A$10:$B$15,2,FALSE)</f>
        <v>Disagree</v>
      </c>
      <c r="U161" s="51" t="str">
        <f>VLOOKUP(Table1[[#This Row],[My division director (or other direct supervisor) supports my career aspirations and goals]],Key!$A$10:$B$15,2,FALSE)</f>
        <v>Disagree</v>
      </c>
      <c r="V161" s="51" t="str">
        <f>VLOOKUP(Table1[[#This Row],[I see a path for professional advancement at my school.]],Key!$A$10:$B$15,2,FALSE)</f>
        <v>Strongly Agree</v>
      </c>
    </row>
    <row r="162" spans="1:22" x14ac:dyDescent="0.55000000000000004">
      <c r="A162" s="5">
        <v>160</v>
      </c>
      <c r="B162" s="51" t="str">
        <f>VLOOKUP(Table1[[#This Row],[Overall, I am satisfied with my experience at school.]],Key!$A$10:$B$15,2,FALSE)</f>
        <v>Strongly Agree</v>
      </c>
      <c r="C162" s="51" t="str">
        <f>VLOOKUP(Table1[[#This Row],[School leadership has communicated clear actions they will take in response to previous faculty survey results.]],Key!$A$10:$B$15,2,FALSE)</f>
        <v>Strongly Agree</v>
      </c>
      <c r="D162" s="51" t="str">
        <f>VLOOKUP(Table1[[#This Row],[I feel safe and welcome at school.]],Key!$A$10:$B$15,2,FALSE)</f>
        <v>Agree</v>
      </c>
      <c r="E162" s="51" t="str">
        <f>VLOOKUP(Table1[[#This Row],[The benefits provided by my school meet my needs. ]],Key!$A$10:$B$15,2,FALSE)</f>
        <v>Strongly Agree</v>
      </c>
      <c r="F162" s="51" t="str">
        <f>VLOOKUP(Table1[[#This Row],[Someone seems to care about me at school. ]],Key!$A$10:$B$15,2,FALSE)</f>
        <v>Agree</v>
      </c>
      <c r="G162" s="51" t="str">
        <f>VLOOKUP(Table1[[#This Row],[I have the materials and resources needed to do my job well. ]],Key!$A$10:$B$15,2,FALSE)</f>
        <v>Strongly Agree</v>
      </c>
      <c r="H162" s="51" t="str">
        <f>VLOOKUP(Table1[[#This Row],[Most days, I have a manageable workload.]],Key!$A$10:$B$15,2,FALSE)</f>
        <v xml:space="preserve">Neutral </v>
      </c>
      <c r="I162" s="51" t="str">
        <f>VLOOKUP(Table1[[#This Row],[I have the training and skills I need to do my best at work.]],Key!$A$10:$B$15,2,FALSE)</f>
        <v>Disagree</v>
      </c>
      <c r="J162" s="51" t="str">
        <f>VLOOKUP(Table1[[#This Row],[I understand how my daily work contributes to my school’s mission. ]],Key!$A$10:$B$15,2,FALSE)</f>
        <v>Strongly Agree</v>
      </c>
      <c r="K162" s="51" t="str">
        <f>VLOOKUP(Table1[[#This Row],[My school''s mission and values are reflected in the actions of school leaders.]],Key!$A$10:$B$15,2,FALSE)</f>
        <v>Strongly Agree</v>
      </c>
      <c r="L162" s="51" t="str">
        <f>VLOOKUP(Table1[[#This Row],[I am treated fairly by school leaders.]],Key!$A$10:$B$15,2,FALSE)</f>
        <v>Strongly Agree</v>
      </c>
      <c r="M162" s="51" t="str">
        <f>VLOOKUP(Table1[[#This Row],[I am treated fairly by my colleagues.]],Key!$A$10:$B$15,2,FALSE)</f>
        <v>Strongly Agree</v>
      </c>
      <c r="N162" s="51" t="str">
        <f>VLOOKUP(Table1[[#This Row],[I have ownership and control over my teaching practice and my classroom.]],Key!$A$10:$B$15,2,FALSE)</f>
        <v>Strongly Agree</v>
      </c>
      <c r="O162" s="51" t="str">
        <f>VLOOKUP(Table1[[#This Row],[My opinions are heard and valued by school leaders.]],Key!$A$10:$B$15,2,FALSE)</f>
        <v>Strongly Agree</v>
      </c>
      <c r="P162" s="51" t="str">
        <f>VLOOKUP(Table1[[#This Row],[In my current role, I get to do what I do best every day.]],Key!$A$10:$B$15,2,FALSE)</f>
        <v>Strongly Agree</v>
      </c>
      <c r="Q162" s="51" t="str">
        <f>VLOOKUP(Table1[[#This Row],[Faculty are recognized for excellent work by school leaders.]],Key!$A$10:$B$15,2,FALSE)</f>
        <v>Agree</v>
      </c>
      <c r="R162" s="51" t="str">
        <f>VLOOKUP(Table1[[#This Row],[I feel valued for my work as a faculty member.]],Key!$A$10:$B$15,2,FALSE)</f>
        <v>Strongly Agree</v>
      </c>
      <c r="S162" s="51" t="str">
        <f>VLOOKUP(Table1[[#This Row],[In the past week, I’ve received recognition for doing my job well.]],Key!$A$10:$B$15,2,FALSE)</f>
        <v>Strongly Agree</v>
      </c>
      <c r="T162" s="51" t="str">
        <f>VLOOKUP(Table1[[#This Row],[In the past year, my school has provided opportunities for me to learn and grow as a faculty member. ]],Key!$A$10:$B$15,2,FALSE)</f>
        <v>Agree</v>
      </c>
      <c r="U162" s="51" t="str">
        <f>VLOOKUP(Table1[[#This Row],[My division director (or other direct supervisor) supports my career aspirations and goals]],Key!$A$10:$B$15,2,FALSE)</f>
        <v>Strongly Agree</v>
      </c>
      <c r="V162" s="51" t="str">
        <f>VLOOKUP(Table1[[#This Row],[I see a path for professional advancement at my school.]],Key!$A$10:$B$15,2,FALSE)</f>
        <v>Strongly Agree</v>
      </c>
    </row>
    <row r="163" spans="1:22" x14ac:dyDescent="0.55000000000000004">
      <c r="A163" s="5">
        <v>161</v>
      </c>
      <c r="B163" s="51" t="str">
        <f>VLOOKUP(Table1[[#This Row],[Overall, I am satisfied with my experience at school.]],Key!$A$10:$B$15,2,FALSE)</f>
        <v>Agree</v>
      </c>
      <c r="C163" s="51" t="str">
        <f>VLOOKUP(Table1[[#This Row],[School leadership has communicated clear actions they will take in response to previous faculty survey results.]],Key!$A$10:$B$15,2,FALSE)</f>
        <v>Agree</v>
      </c>
      <c r="D163" s="51" t="str">
        <f>VLOOKUP(Table1[[#This Row],[I feel safe and welcome at school.]],Key!$A$10:$B$15,2,FALSE)</f>
        <v>Agree</v>
      </c>
      <c r="E163" s="51" t="str">
        <f>VLOOKUP(Table1[[#This Row],[The benefits provided by my school meet my needs. ]],Key!$A$10:$B$15,2,FALSE)</f>
        <v>Agree</v>
      </c>
      <c r="F163" s="51" t="str">
        <f>VLOOKUP(Table1[[#This Row],[Someone seems to care about me at school. ]],Key!$A$10:$B$15,2,FALSE)</f>
        <v>Agree</v>
      </c>
      <c r="G163" s="51" t="str">
        <f>VLOOKUP(Table1[[#This Row],[I have the materials and resources needed to do my job well. ]],Key!$A$10:$B$15,2,FALSE)</f>
        <v xml:space="preserve">Neutral </v>
      </c>
      <c r="H163" s="51" t="str">
        <f>VLOOKUP(Table1[[#This Row],[Most days, I have a manageable workload.]],Key!$A$10:$B$15,2,FALSE)</f>
        <v>Agree</v>
      </c>
      <c r="I163" s="51" t="str">
        <f>VLOOKUP(Table1[[#This Row],[I have the training and skills I need to do my best at work.]],Key!$A$10:$B$15,2,FALSE)</f>
        <v>Disagree</v>
      </c>
      <c r="J163" s="51" t="str">
        <f>VLOOKUP(Table1[[#This Row],[I understand how my daily work contributes to my school’s mission. ]],Key!$A$10:$B$15,2,FALSE)</f>
        <v>Strongly Agree</v>
      </c>
      <c r="K163" s="51" t="str">
        <f>VLOOKUP(Table1[[#This Row],[My school''s mission and values are reflected in the actions of school leaders.]],Key!$A$10:$B$15,2,FALSE)</f>
        <v>Strongly Agree</v>
      </c>
      <c r="L163" s="51" t="str">
        <f>VLOOKUP(Table1[[#This Row],[I am treated fairly by school leaders.]],Key!$A$10:$B$15,2,FALSE)</f>
        <v>Strongly Agree</v>
      </c>
      <c r="M163" s="51" t="str">
        <f>VLOOKUP(Table1[[#This Row],[I am treated fairly by my colleagues.]],Key!$A$10:$B$15,2,FALSE)</f>
        <v>Strongly Agree</v>
      </c>
      <c r="N163" s="51" t="str">
        <f>VLOOKUP(Table1[[#This Row],[I have ownership and control over my teaching practice and my classroom.]],Key!$A$10:$B$15,2,FALSE)</f>
        <v>Agree</v>
      </c>
      <c r="O163" s="51" t="str">
        <f>VLOOKUP(Table1[[#This Row],[My opinions are heard and valued by school leaders.]],Key!$A$10:$B$15,2,FALSE)</f>
        <v>Strongly Agree</v>
      </c>
      <c r="P163" s="51" t="str">
        <f>VLOOKUP(Table1[[#This Row],[In my current role, I get to do what I do best every day.]],Key!$A$10:$B$15,2,FALSE)</f>
        <v>Agree</v>
      </c>
      <c r="Q163" s="51" t="str">
        <f>VLOOKUP(Table1[[#This Row],[Faculty are recognized for excellent work by school leaders.]],Key!$A$10:$B$15,2,FALSE)</f>
        <v>Strongly Agree</v>
      </c>
      <c r="R163" s="51" t="str">
        <f>VLOOKUP(Table1[[#This Row],[I feel valued for my work as a faculty member.]],Key!$A$10:$B$15,2,FALSE)</f>
        <v>Strongly Agree</v>
      </c>
      <c r="S163" s="51" t="str">
        <f>VLOOKUP(Table1[[#This Row],[In the past week, I’ve received recognition for doing my job well.]],Key!$A$10:$B$15,2,FALSE)</f>
        <v>Strongly Agree</v>
      </c>
      <c r="T163" s="51" t="str">
        <f>VLOOKUP(Table1[[#This Row],[In the past year, my school has provided opportunities for me to learn and grow as a faculty member. ]],Key!$A$10:$B$15,2,FALSE)</f>
        <v>Strongly Agree</v>
      </c>
      <c r="U163" s="51" t="str">
        <f>VLOOKUP(Table1[[#This Row],[My division director (or other direct supervisor) supports my career aspirations and goals]],Key!$A$10:$B$15,2,FALSE)</f>
        <v>Agree</v>
      </c>
      <c r="V163" s="51" t="str">
        <f>VLOOKUP(Table1[[#This Row],[I see a path for professional advancement at my school.]],Key!$A$10:$B$15,2,FALSE)</f>
        <v xml:space="preserve">Neutral </v>
      </c>
    </row>
    <row r="164" spans="1:22" x14ac:dyDescent="0.55000000000000004">
      <c r="A164" s="5">
        <v>162</v>
      </c>
      <c r="B164" s="51" t="str">
        <f>VLOOKUP(Table1[[#This Row],[Overall, I am satisfied with my experience at school.]],Key!$A$10:$B$15,2,FALSE)</f>
        <v>Disagree</v>
      </c>
      <c r="C164" s="51" t="str">
        <f>VLOOKUP(Table1[[#This Row],[School leadership has communicated clear actions they will take in response to previous faculty survey results.]],Key!$A$10:$B$15,2,FALSE)</f>
        <v>Agree</v>
      </c>
      <c r="D164" s="51" t="str">
        <f>VLOOKUP(Table1[[#This Row],[I feel safe and welcome at school.]],Key!$A$10:$B$15,2,FALSE)</f>
        <v>Strongly Disagree</v>
      </c>
      <c r="E164" s="51" t="str">
        <f>VLOOKUP(Table1[[#This Row],[The benefits provided by my school meet my needs. ]],Key!$A$10:$B$15,2,FALSE)</f>
        <v>Disagree</v>
      </c>
      <c r="F164" s="51" t="str">
        <f>VLOOKUP(Table1[[#This Row],[Someone seems to care about me at school. ]],Key!$A$10:$B$15,2,FALSE)</f>
        <v>Agree</v>
      </c>
      <c r="G164" s="51" t="str">
        <f>VLOOKUP(Table1[[#This Row],[I have the materials and resources needed to do my job well. ]],Key!$A$10:$B$15,2,FALSE)</f>
        <v>Strongly Agree</v>
      </c>
      <c r="H164" s="51" t="str">
        <f>VLOOKUP(Table1[[#This Row],[Most days, I have a manageable workload.]],Key!$A$10:$B$15,2,FALSE)</f>
        <v>Disagree</v>
      </c>
      <c r="I164" s="51" t="str">
        <f>VLOOKUP(Table1[[#This Row],[I have the training and skills I need to do my best at work.]],Key!$A$10:$B$15,2,FALSE)</f>
        <v>Strongly Disagree</v>
      </c>
      <c r="J164" s="51" t="str">
        <f>VLOOKUP(Table1[[#This Row],[I understand how my daily work contributes to my school’s mission. ]],Key!$A$10:$B$15,2,FALSE)</f>
        <v>Agree</v>
      </c>
      <c r="K164" s="51" t="str">
        <f>VLOOKUP(Table1[[#This Row],[My school''s mission and values are reflected in the actions of school leaders.]],Key!$A$10:$B$15,2,FALSE)</f>
        <v>Agree</v>
      </c>
      <c r="L164" s="51" t="str">
        <f>VLOOKUP(Table1[[#This Row],[I am treated fairly by school leaders.]],Key!$A$10:$B$15,2,FALSE)</f>
        <v>Disagree</v>
      </c>
      <c r="M164" s="51" t="str">
        <f>VLOOKUP(Table1[[#This Row],[I am treated fairly by my colleagues.]],Key!$A$10:$B$15,2,FALSE)</f>
        <v>Agree</v>
      </c>
      <c r="N164" s="51" t="str">
        <f>VLOOKUP(Table1[[#This Row],[I have ownership and control over my teaching practice and my classroom.]],Key!$A$10:$B$15,2,FALSE)</f>
        <v>Strongly Disagree</v>
      </c>
      <c r="O164" s="51" t="str">
        <f>VLOOKUP(Table1[[#This Row],[My opinions are heard and valued by school leaders.]],Key!$A$10:$B$15,2,FALSE)</f>
        <v>Agree</v>
      </c>
      <c r="P164" s="51" t="str">
        <f>VLOOKUP(Table1[[#This Row],[In my current role, I get to do what I do best every day.]],Key!$A$10:$B$15,2,FALSE)</f>
        <v>Disagree</v>
      </c>
      <c r="Q164" s="51" t="str">
        <f>VLOOKUP(Table1[[#This Row],[Faculty are recognized for excellent work by school leaders.]],Key!$A$10:$B$15,2,FALSE)</f>
        <v>Disagree</v>
      </c>
      <c r="R164" s="51" t="str">
        <f>VLOOKUP(Table1[[#This Row],[I feel valued for my work as a faculty member.]],Key!$A$10:$B$15,2,FALSE)</f>
        <v>Disagree</v>
      </c>
      <c r="S164" s="51" t="str">
        <f>VLOOKUP(Table1[[#This Row],[In the past week, I’ve received recognition for doing my job well.]],Key!$A$10:$B$15,2,FALSE)</f>
        <v>Agree</v>
      </c>
      <c r="T164" s="51" t="str">
        <f>VLOOKUP(Table1[[#This Row],[In the past year, my school has provided opportunities for me to learn and grow as a faculty member. ]],Key!$A$10:$B$15,2,FALSE)</f>
        <v>Agree</v>
      </c>
      <c r="U164" s="51" t="str">
        <f>VLOOKUP(Table1[[#This Row],[My division director (or other direct supervisor) supports my career aspirations and goals]],Key!$A$10:$B$15,2,FALSE)</f>
        <v>Strongly Disagree</v>
      </c>
      <c r="V164" s="51" t="str">
        <f>VLOOKUP(Table1[[#This Row],[I see a path for professional advancement at my school.]],Key!$A$10:$B$15,2,FALSE)</f>
        <v>Agree</v>
      </c>
    </row>
    <row r="165" spans="1:22" x14ac:dyDescent="0.55000000000000004">
      <c r="A165" s="5">
        <v>163</v>
      </c>
      <c r="B165" s="51" t="str">
        <f>VLOOKUP(Table1[[#This Row],[Overall, I am satisfied with my experience at school.]],Key!$A$10:$B$15,2,FALSE)</f>
        <v>Agree</v>
      </c>
      <c r="C165" s="51" t="str">
        <f>VLOOKUP(Table1[[#This Row],[School leadership has communicated clear actions they will take in response to previous faculty survey results.]],Key!$A$10:$B$15,2,FALSE)</f>
        <v>Agree</v>
      </c>
      <c r="D165" s="51" t="str">
        <f>VLOOKUP(Table1[[#This Row],[I feel safe and welcome at school.]],Key!$A$10:$B$15,2,FALSE)</f>
        <v>Agree</v>
      </c>
      <c r="E165" s="51" t="str">
        <f>VLOOKUP(Table1[[#This Row],[The benefits provided by my school meet my needs. ]],Key!$A$10:$B$15,2,FALSE)</f>
        <v>Agree</v>
      </c>
      <c r="F165" s="51" t="str">
        <f>VLOOKUP(Table1[[#This Row],[Someone seems to care about me at school. ]],Key!$A$10:$B$15,2,FALSE)</f>
        <v>Agree</v>
      </c>
      <c r="G165" s="51" t="str">
        <f>VLOOKUP(Table1[[#This Row],[I have the materials and resources needed to do my job well. ]],Key!$A$10:$B$15,2,FALSE)</f>
        <v>Strongly Agree</v>
      </c>
      <c r="H165" s="51" t="str">
        <f>VLOOKUP(Table1[[#This Row],[Most days, I have a manageable workload.]],Key!$A$10:$B$15,2,FALSE)</f>
        <v>Agree</v>
      </c>
      <c r="I165" s="51" t="str">
        <f>VLOOKUP(Table1[[#This Row],[I have the training and skills I need to do my best at work.]],Key!$A$10:$B$15,2,FALSE)</f>
        <v>Agree</v>
      </c>
      <c r="J165" s="51" t="str">
        <f>VLOOKUP(Table1[[#This Row],[I understand how my daily work contributes to my school’s mission. ]],Key!$A$10:$B$15,2,FALSE)</f>
        <v>Strongly Agree</v>
      </c>
      <c r="K165" s="51" t="str">
        <f>VLOOKUP(Table1[[#This Row],[My school''s mission and values are reflected in the actions of school leaders.]],Key!$A$10:$B$15,2,FALSE)</f>
        <v>Agree</v>
      </c>
      <c r="L165" s="51" t="str">
        <f>VLOOKUP(Table1[[#This Row],[I am treated fairly by school leaders.]],Key!$A$10:$B$15,2,FALSE)</f>
        <v>Strongly Agree</v>
      </c>
      <c r="M165" s="51" t="str">
        <f>VLOOKUP(Table1[[#This Row],[I am treated fairly by my colleagues.]],Key!$A$10:$B$15,2,FALSE)</f>
        <v>Strongly Agree</v>
      </c>
      <c r="N165" s="51" t="str">
        <f>VLOOKUP(Table1[[#This Row],[I have ownership and control over my teaching practice and my classroom.]],Key!$A$10:$B$15,2,FALSE)</f>
        <v>Strongly Agree</v>
      </c>
      <c r="O165" s="51" t="str">
        <f>VLOOKUP(Table1[[#This Row],[My opinions are heard and valued by school leaders.]],Key!$A$10:$B$15,2,FALSE)</f>
        <v>Strongly Agree</v>
      </c>
      <c r="P165" s="51" t="str">
        <f>VLOOKUP(Table1[[#This Row],[In my current role, I get to do what I do best every day.]],Key!$A$10:$B$15,2,FALSE)</f>
        <v>Strongly Agree</v>
      </c>
      <c r="Q165" s="51" t="str">
        <f>VLOOKUP(Table1[[#This Row],[Faculty are recognized for excellent work by school leaders.]],Key!$A$10:$B$15,2,FALSE)</f>
        <v>Strongly Agree</v>
      </c>
      <c r="R165" s="51" t="str">
        <f>VLOOKUP(Table1[[#This Row],[I feel valued for my work as a faculty member.]],Key!$A$10:$B$15,2,FALSE)</f>
        <v>Strongly Agree</v>
      </c>
      <c r="S165" s="51" t="str">
        <f>VLOOKUP(Table1[[#This Row],[In the past week, I’ve received recognition for doing my job well.]],Key!$A$10:$B$15,2,FALSE)</f>
        <v>Strongly Agree</v>
      </c>
      <c r="T165" s="51" t="str">
        <f>VLOOKUP(Table1[[#This Row],[In the past year, my school has provided opportunities for me to learn and grow as a faculty member. ]],Key!$A$10:$B$15,2,FALSE)</f>
        <v>Agree</v>
      </c>
      <c r="U165" s="51" t="str">
        <f>VLOOKUP(Table1[[#This Row],[My division director (or other direct supervisor) supports my career aspirations and goals]],Key!$A$10:$B$15,2,FALSE)</f>
        <v>Agree</v>
      </c>
      <c r="V165" s="51" t="str">
        <f>VLOOKUP(Table1[[#This Row],[I see a path for professional advancement at my school.]],Key!$A$10:$B$15,2,FALSE)</f>
        <v>Agree</v>
      </c>
    </row>
    <row r="166" spans="1:22" x14ac:dyDescent="0.55000000000000004">
      <c r="A166" s="5">
        <v>164</v>
      </c>
      <c r="B166" s="51" t="str">
        <f>VLOOKUP(Table1[[#This Row],[Overall, I am satisfied with my experience at school.]],Key!$A$10:$B$15,2,FALSE)</f>
        <v xml:space="preserve">Neutral </v>
      </c>
      <c r="C166" s="51" t="str">
        <f>VLOOKUP(Table1[[#This Row],[School leadership has communicated clear actions they will take in response to previous faculty survey results.]],Key!$A$10:$B$15,2,FALSE)</f>
        <v>Disagree</v>
      </c>
      <c r="D166" s="51" t="str">
        <f>VLOOKUP(Table1[[#This Row],[I feel safe and welcome at school.]],Key!$A$10:$B$15,2,FALSE)</f>
        <v>Agree</v>
      </c>
      <c r="E166" s="51" t="str">
        <f>VLOOKUP(Table1[[#This Row],[The benefits provided by my school meet my needs. ]],Key!$A$10:$B$15,2,FALSE)</f>
        <v>Agree</v>
      </c>
      <c r="F166" s="51" t="str">
        <f>VLOOKUP(Table1[[#This Row],[Someone seems to care about me at school. ]],Key!$A$10:$B$15,2,FALSE)</f>
        <v>Disagree</v>
      </c>
      <c r="G166" s="51" t="str">
        <f>VLOOKUP(Table1[[#This Row],[I have the materials and resources needed to do my job well. ]],Key!$A$10:$B$15,2,FALSE)</f>
        <v>Agree</v>
      </c>
      <c r="H166" s="51" t="str">
        <f>VLOOKUP(Table1[[#This Row],[Most days, I have a manageable workload.]],Key!$A$10:$B$15,2,FALSE)</f>
        <v xml:space="preserve">Neutral </v>
      </c>
      <c r="I166" s="51" t="str">
        <f>VLOOKUP(Table1[[#This Row],[I have the training and skills I need to do my best at work.]],Key!$A$10:$B$15,2,FALSE)</f>
        <v>Disagree</v>
      </c>
      <c r="J166" s="51" t="str">
        <f>VLOOKUP(Table1[[#This Row],[I understand how my daily work contributes to my school’s mission. ]],Key!$A$10:$B$15,2,FALSE)</f>
        <v>Agree</v>
      </c>
      <c r="K166" s="51" t="str">
        <f>VLOOKUP(Table1[[#This Row],[My school''s mission and values are reflected in the actions of school leaders.]],Key!$A$10:$B$15,2,FALSE)</f>
        <v xml:space="preserve">Neutral </v>
      </c>
      <c r="L166" s="51" t="str">
        <f>VLOOKUP(Table1[[#This Row],[I am treated fairly by school leaders.]],Key!$A$10:$B$15,2,FALSE)</f>
        <v xml:space="preserve">Neutral </v>
      </c>
      <c r="M166" s="51" t="str">
        <f>VLOOKUP(Table1[[#This Row],[I am treated fairly by my colleagues.]],Key!$A$10:$B$15,2,FALSE)</f>
        <v>Disagree</v>
      </c>
      <c r="N166" s="51" t="str">
        <f>VLOOKUP(Table1[[#This Row],[I have ownership and control over my teaching practice and my classroom.]],Key!$A$10:$B$15,2,FALSE)</f>
        <v>Agree</v>
      </c>
      <c r="O166" s="51" t="str">
        <f>VLOOKUP(Table1[[#This Row],[My opinions are heard and valued by school leaders.]],Key!$A$10:$B$15,2,FALSE)</f>
        <v>Disagree</v>
      </c>
      <c r="P166" s="51" t="str">
        <f>VLOOKUP(Table1[[#This Row],[In my current role, I get to do what I do best every day.]],Key!$A$10:$B$15,2,FALSE)</f>
        <v>Agree</v>
      </c>
      <c r="Q166" s="51" t="str">
        <f>VLOOKUP(Table1[[#This Row],[Faculty are recognized for excellent work by school leaders.]],Key!$A$10:$B$15,2,FALSE)</f>
        <v xml:space="preserve">Neutral </v>
      </c>
      <c r="R166" s="51" t="str">
        <f>VLOOKUP(Table1[[#This Row],[I feel valued for my work as a faculty member.]],Key!$A$10:$B$15,2,FALSE)</f>
        <v xml:space="preserve">Neutral </v>
      </c>
      <c r="S166" s="51" t="str">
        <f>VLOOKUP(Table1[[#This Row],[In the past week, I’ve received recognition for doing my job well.]],Key!$A$10:$B$15,2,FALSE)</f>
        <v>Disagree</v>
      </c>
      <c r="T166" s="51" t="str">
        <f>VLOOKUP(Table1[[#This Row],[In the past year, my school has provided opportunities for me to learn and grow as a faculty member. ]],Key!$A$10:$B$15,2,FALSE)</f>
        <v>Disagree</v>
      </c>
      <c r="U166" s="51" t="str">
        <f>VLOOKUP(Table1[[#This Row],[My division director (or other direct supervisor) supports my career aspirations and goals]],Key!$A$10:$B$15,2,FALSE)</f>
        <v xml:space="preserve">Neutral </v>
      </c>
      <c r="V166" s="51" t="str">
        <f>VLOOKUP(Table1[[#This Row],[I see a path for professional advancement at my school.]],Key!$A$10:$B$15,2,FALSE)</f>
        <v>Disagree</v>
      </c>
    </row>
    <row r="167" spans="1:22" x14ac:dyDescent="0.55000000000000004">
      <c r="A167" s="5">
        <v>165</v>
      </c>
      <c r="B167" s="51" t="str">
        <f>VLOOKUP(Table1[[#This Row],[Overall, I am satisfied with my experience at school.]],Key!$A$10:$B$15,2,FALSE)</f>
        <v>Agree</v>
      </c>
      <c r="C167" s="51" t="str">
        <f>VLOOKUP(Table1[[#This Row],[School leadership has communicated clear actions they will take in response to previous faculty survey results.]],Key!$A$10:$B$15,2,FALSE)</f>
        <v>Strongly Agree</v>
      </c>
      <c r="D167" s="51" t="str">
        <f>VLOOKUP(Table1[[#This Row],[I feel safe and welcome at school.]],Key!$A$10:$B$15,2,FALSE)</f>
        <v>Agree</v>
      </c>
      <c r="E167" s="51" t="str">
        <f>VLOOKUP(Table1[[#This Row],[The benefits provided by my school meet my needs. ]],Key!$A$10:$B$15,2,FALSE)</f>
        <v>Strongly Agree</v>
      </c>
      <c r="F167" s="51" t="str">
        <f>VLOOKUP(Table1[[#This Row],[Someone seems to care about me at school. ]],Key!$A$10:$B$15,2,FALSE)</f>
        <v>Agree</v>
      </c>
      <c r="G167" s="51" t="str">
        <f>VLOOKUP(Table1[[#This Row],[I have the materials and resources needed to do my job well. ]],Key!$A$10:$B$15,2,FALSE)</f>
        <v>Strongly Agree</v>
      </c>
      <c r="H167" s="51" t="str">
        <f>VLOOKUP(Table1[[#This Row],[Most days, I have a manageable workload.]],Key!$A$10:$B$15,2,FALSE)</f>
        <v>Strongly Agree</v>
      </c>
      <c r="I167" s="51" t="str">
        <f>VLOOKUP(Table1[[#This Row],[I have the training and skills I need to do my best at work.]],Key!$A$10:$B$15,2,FALSE)</f>
        <v xml:space="preserve">Neutral </v>
      </c>
      <c r="J167" s="51" t="str">
        <f>VLOOKUP(Table1[[#This Row],[I understand how my daily work contributes to my school’s mission. ]],Key!$A$10:$B$15,2,FALSE)</f>
        <v>Strongly Agree</v>
      </c>
      <c r="K167" s="51" t="str">
        <f>VLOOKUP(Table1[[#This Row],[My school''s mission and values are reflected in the actions of school leaders.]],Key!$A$10:$B$15,2,FALSE)</f>
        <v>Agree</v>
      </c>
      <c r="L167" s="51" t="str">
        <f>VLOOKUP(Table1[[#This Row],[I am treated fairly by school leaders.]],Key!$A$10:$B$15,2,FALSE)</f>
        <v>Agree</v>
      </c>
      <c r="M167" s="51" t="str">
        <f>VLOOKUP(Table1[[#This Row],[I am treated fairly by my colleagues.]],Key!$A$10:$B$15,2,FALSE)</f>
        <v>Strongly Agree</v>
      </c>
      <c r="N167" s="51" t="str">
        <f>VLOOKUP(Table1[[#This Row],[I have ownership and control over my teaching practice and my classroom.]],Key!$A$10:$B$15,2,FALSE)</f>
        <v>Strongly Agree</v>
      </c>
      <c r="O167" s="51" t="str">
        <f>VLOOKUP(Table1[[#This Row],[My opinions are heard and valued by school leaders.]],Key!$A$10:$B$15,2,FALSE)</f>
        <v>Strongly Agree</v>
      </c>
      <c r="P167" s="51" t="str">
        <f>VLOOKUP(Table1[[#This Row],[In my current role, I get to do what I do best every day.]],Key!$A$10:$B$15,2,FALSE)</f>
        <v>Strongly Agree</v>
      </c>
      <c r="Q167" s="51" t="str">
        <f>VLOOKUP(Table1[[#This Row],[Faculty are recognized for excellent work by school leaders.]],Key!$A$10:$B$15,2,FALSE)</f>
        <v>Strongly Agree</v>
      </c>
      <c r="R167" s="51" t="str">
        <f>VLOOKUP(Table1[[#This Row],[I feel valued for my work as a faculty member.]],Key!$A$10:$B$15,2,FALSE)</f>
        <v>Agree</v>
      </c>
      <c r="S167" s="51" t="str">
        <f>VLOOKUP(Table1[[#This Row],[In the past week, I’ve received recognition for doing my job well.]],Key!$A$10:$B$15,2,FALSE)</f>
        <v>Agree</v>
      </c>
      <c r="T167" s="51" t="str">
        <f>VLOOKUP(Table1[[#This Row],[In the past year, my school has provided opportunities for me to learn and grow as a faculty member. ]],Key!$A$10:$B$15,2,FALSE)</f>
        <v>Strongly Agree</v>
      </c>
      <c r="U167" s="51" t="str">
        <f>VLOOKUP(Table1[[#This Row],[My division director (or other direct supervisor) supports my career aspirations and goals]],Key!$A$10:$B$15,2,FALSE)</f>
        <v>Agree</v>
      </c>
      <c r="V167" s="51" t="str">
        <f>VLOOKUP(Table1[[#This Row],[I see a path for professional advancement at my school.]],Key!$A$10:$B$15,2,FALSE)</f>
        <v>Strongly Agree</v>
      </c>
    </row>
    <row r="168" spans="1:22" x14ac:dyDescent="0.55000000000000004">
      <c r="A168" s="5">
        <v>166</v>
      </c>
      <c r="B168" s="51" t="str">
        <f>VLOOKUP(Table1[[#This Row],[Overall, I am satisfied with my experience at school.]],Key!$A$10:$B$15,2,FALSE)</f>
        <v xml:space="preserve">Neutral </v>
      </c>
      <c r="C168" s="51" t="str">
        <f>VLOOKUP(Table1[[#This Row],[School leadership has communicated clear actions they will take in response to previous faculty survey results.]],Key!$A$10:$B$15,2,FALSE)</f>
        <v xml:space="preserve">Neutral </v>
      </c>
      <c r="D168" s="51" t="str">
        <f>VLOOKUP(Table1[[#This Row],[I feel safe and welcome at school.]],Key!$A$10:$B$15,2,FALSE)</f>
        <v xml:space="preserve">Neutral </v>
      </c>
      <c r="E168" s="51" t="str">
        <f>VLOOKUP(Table1[[#This Row],[The benefits provided by my school meet my needs. ]],Key!$A$10:$B$15,2,FALSE)</f>
        <v>Strongly Agree</v>
      </c>
      <c r="F168" s="51" t="str">
        <f>VLOOKUP(Table1[[#This Row],[Someone seems to care about me at school. ]],Key!$A$10:$B$15,2,FALSE)</f>
        <v>Agree</v>
      </c>
      <c r="G168" s="51" t="str">
        <f>VLOOKUP(Table1[[#This Row],[I have the materials and resources needed to do my job well. ]],Key!$A$10:$B$15,2,FALSE)</f>
        <v>Agree</v>
      </c>
      <c r="H168" s="51" t="str">
        <f>VLOOKUP(Table1[[#This Row],[Most days, I have a manageable workload.]],Key!$A$10:$B$15,2,FALSE)</f>
        <v>Agree</v>
      </c>
      <c r="I168" s="51" t="str">
        <f>VLOOKUP(Table1[[#This Row],[I have the training and skills I need to do my best at work.]],Key!$A$10:$B$15,2,FALSE)</f>
        <v>Disagree</v>
      </c>
      <c r="J168" s="51" t="str">
        <f>VLOOKUP(Table1[[#This Row],[I understand how my daily work contributes to my school’s mission. ]],Key!$A$10:$B$15,2,FALSE)</f>
        <v>Agree</v>
      </c>
      <c r="K168" s="51" t="str">
        <f>VLOOKUP(Table1[[#This Row],[My school''s mission and values are reflected in the actions of school leaders.]],Key!$A$10:$B$15,2,FALSE)</f>
        <v>Strongly Agree</v>
      </c>
      <c r="L168" s="51" t="str">
        <f>VLOOKUP(Table1[[#This Row],[I am treated fairly by school leaders.]],Key!$A$10:$B$15,2,FALSE)</f>
        <v>Strongly Agree</v>
      </c>
      <c r="M168" s="51" t="str">
        <f>VLOOKUP(Table1[[#This Row],[I am treated fairly by my colleagues.]],Key!$A$10:$B$15,2,FALSE)</f>
        <v>Strongly Agree</v>
      </c>
      <c r="N168" s="51" t="str">
        <f>VLOOKUP(Table1[[#This Row],[I have ownership and control over my teaching practice and my classroom.]],Key!$A$10:$B$15,2,FALSE)</f>
        <v>Strongly Agree</v>
      </c>
      <c r="O168" s="51" t="str">
        <f>VLOOKUP(Table1[[#This Row],[My opinions are heard and valued by school leaders.]],Key!$A$10:$B$15,2,FALSE)</f>
        <v>Agree</v>
      </c>
      <c r="P168" s="51" t="str">
        <f>VLOOKUP(Table1[[#This Row],[In my current role, I get to do what I do best every day.]],Key!$A$10:$B$15,2,FALSE)</f>
        <v xml:space="preserve">Neutral </v>
      </c>
      <c r="Q168" s="51" t="str">
        <f>VLOOKUP(Table1[[#This Row],[Faculty are recognized for excellent work by school leaders.]],Key!$A$10:$B$15,2,FALSE)</f>
        <v>Agree</v>
      </c>
      <c r="R168" s="51" t="str">
        <f>VLOOKUP(Table1[[#This Row],[I feel valued for my work as a faculty member.]],Key!$A$10:$B$15,2,FALSE)</f>
        <v>Strongly Agree</v>
      </c>
      <c r="S168" s="51" t="str">
        <f>VLOOKUP(Table1[[#This Row],[In the past week, I’ve received recognition for doing my job well.]],Key!$A$10:$B$15,2,FALSE)</f>
        <v>Agree</v>
      </c>
      <c r="T168" s="51" t="str">
        <f>VLOOKUP(Table1[[#This Row],[In the past year, my school has provided opportunities for me to learn and grow as a faculty member. ]],Key!$A$10:$B$15,2,FALSE)</f>
        <v>Agree</v>
      </c>
      <c r="U168" s="51" t="str">
        <f>VLOOKUP(Table1[[#This Row],[My division director (or other direct supervisor) supports my career aspirations and goals]],Key!$A$10:$B$15,2,FALSE)</f>
        <v xml:space="preserve">Neutral </v>
      </c>
      <c r="V168" s="51" t="str">
        <f>VLOOKUP(Table1[[#This Row],[I see a path for professional advancement at my school.]],Key!$A$10:$B$15,2,FALSE)</f>
        <v xml:space="preserve">Neutral </v>
      </c>
    </row>
    <row r="169" spans="1:22" x14ac:dyDescent="0.55000000000000004">
      <c r="A169" s="5">
        <v>167</v>
      </c>
      <c r="B169" s="51" t="str">
        <f>VLOOKUP(Table1[[#This Row],[Overall, I am satisfied with my experience at school.]],Key!$A$10:$B$15,2,FALSE)</f>
        <v xml:space="preserve">Neutral </v>
      </c>
      <c r="C169" s="51" t="str">
        <f>VLOOKUP(Table1[[#This Row],[School leadership has communicated clear actions they will take in response to previous faculty survey results.]],Key!$A$10:$B$15,2,FALSE)</f>
        <v xml:space="preserve">Neutral </v>
      </c>
      <c r="D169" s="51" t="str">
        <f>VLOOKUP(Table1[[#This Row],[I feel safe and welcome at school.]],Key!$A$10:$B$15,2,FALSE)</f>
        <v xml:space="preserve">Neutral </v>
      </c>
      <c r="E169" s="51" t="str">
        <f>VLOOKUP(Table1[[#This Row],[The benefits provided by my school meet my needs. ]],Key!$A$10:$B$15,2,FALSE)</f>
        <v xml:space="preserve">Neutral </v>
      </c>
      <c r="F169" s="51" t="str">
        <f>VLOOKUP(Table1[[#This Row],[Someone seems to care about me at school. ]],Key!$A$10:$B$15,2,FALSE)</f>
        <v>Agree</v>
      </c>
      <c r="G169" s="51" t="str">
        <f>VLOOKUP(Table1[[#This Row],[I have the materials and resources needed to do my job well. ]],Key!$A$10:$B$15,2,FALSE)</f>
        <v>Strongly Agree</v>
      </c>
      <c r="H169" s="51" t="str">
        <f>VLOOKUP(Table1[[#This Row],[Most days, I have a manageable workload.]],Key!$A$10:$B$15,2,FALSE)</f>
        <v xml:space="preserve">Neutral </v>
      </c>
      <c r="I169" s="51" t="str">
        <f>VLOOKUP(Table1[[#This Row],[I have the training and skills I need to do my best at work.]],Key!$A$10:$B$15,2,FALSE)</f>
        <v xml:space="preserve">Neutral </v>
      </c>
      <c r="J169" s="51" t="str">
        <f>VLOOKUP(Table1[[#This Row],[I understand how my daily work contributes to my school’s mission. ]],Key!$A$10:$B$15,2,FALSE)</f>
        <v>Agree</v>
      </c>
      <c r="K169" s="51" t="str">
        <f>VLOOKUP(Table1[[#This Row],[My school''s mission and values are reflected in the actions of school leaders.]],Key!$A$10:$B$15,2,FALSE)</f>
        <v>Strongly Agree</v>
      </c>
      <c r="L169" s="51" t="str">
        <f>VLOOKUP(Table1[[#This Row],[I am treated fairly by school leaders.]],Key!$A$10:$B$15,2,FALSE)</f>
        <v xml:space="preserve">Neutral </v>
      </c>
      <c r="M169" s="51" t="str">
        <f>VLOOKUP(Table1[[#This Row],[I am treated fairly by my colleagues.]],Key!$A$10:$B$15,2,FALSE)</f>
        <v xml:space="preserve">Neutral </v>
      </c>
      <c r="N169" s="51" t="str">
        <f>VLOOKUP(Table1[[#This Row],[I have ownership and control over my teaching practice and my classroom.]],Key!$A$10:$B$15,2,FALSE)</f>
        <v>Disagree</v>
      </c>
      <c r="O169" s="51" t="str">
        <f>VLOOKUP(Table1[[#This Row],[My opinions are heard and valued by school leaders.]],Key!$A$10:$B$15,2,FALSE)</f>
        <v>Disagree</v>
      </c>
      <c r="P169" s="51" t="str">
        <f>VLOOKUP(Table1[[#This Row],[In my current role, I get to do what I do best every day.]],Key!$A$10:$B$15,2,FALSE)</f>
        <v>Agree</v>
      </c>
      <c r="Q169" s="51" t="str">
        <f>VLOOKUP(Table1[[#This Row],[Faculty are recognized for excellent work by school leaders.]],Key!$A$10:$B$15,2,FALSE)</f>
        <v xml:space="preserve">Neutral </v>
      </c>
      <c r="R169" s="51" t="str">
        <f>VLOOKUP(Table1[[#This Row],[I feel valued for my work as a faculty member.]],Key!$A$10:$B$15,2,FALSE)</f>
        <v>Disagree</v>
      </c>
      <c r="S169" s="51" t="str">
        <f>VLOOKUP(Table1[[#This Row],[In the past week, I’ve received recognition for doing my job well.]],Key!$A$10:$B$15,2,FALSE)</f>
        <v>Disagree</v>
      </c>
      <c r="T169" s="51" t="str">
        <f>VLOOKUP(Table1[[#This Row],[In the past year, my school has provided opportunities for me to learn and grow as a faculty member. ]],Key!$A$10:$B$15,2,FALSE)</f>
        <v>Agree</v>
      </c>
      <c r="U169" s="51" t="str">
        <f>VLOOKUP(Table1[[#This Row],[My division director (or other direct supervisor) supports my career aspirations and goals]],Key!$A$10:$B$15,2,FALSE)</f>
        <v>Disagree</v>
      </c>
      <c r="V169" s="51" t="str">
        <f>VLOOKUP(Table1[[#This Row],[I see a path for professional advancement at my school.]],Key!$A$10:$B$15,2,FALSE)</f>
        <v>Disagree</v>
      </c>
    </row>
    <row r="170" spans="1:22" x14ac:dyDescent="0.55000000000000004">
      <c r="A170" s="5">
        <v>168</v>
      </c>
      <c r="B170" s="51" t="str">
        <f>VLOOKUP(Table1[[#This Row],[Overall, I am satisfied with my experience at school.]],Key!$A$10:$B$15,2,FALSE)</f>
        <v>Agree</v>
      </c>
      <c r="C170" s="51" t="str">
        <f>VLOOKUP(Table1[[#This Row],[School leadership has communicated clear actions they will take in response to previous faculty survey results.]],Key!$A$10:$B$15,2,FALSE)</f>
        <v>Strongly Agree</v>
      </c>
      <c r="D170" s="51" t="str">
        <f>VLOOKUP(Table1[[#This Row],[I feel safe and welcome at school.]],Key!$A$10:$B$15,2,FALSE)</f>
        <v>Agree</v>
      </c>
      <c r="E170" s="51" t="str">
        <f>VLOOKUP(Table1[[#This Row],[The benefits provided by my school meet my needs. ]],Key!$A$10:$B$15,2,FALSE)</f>
        <v>Strongly Agree</v>
      </c>
      <c r="F170" s="51" t="str">
        <f>VLOOKUP(Table1[[#This Row],[Someone seems to care about me at school. ]],Key!$A$10:$B$15,2,FALSE)</f>
        <v>Strongly Agree</v>
      </c>
      <c r="G170" s="51" t="str">
        <f>VLOOKUP(Table1[[#This Row],[I have the materials and resources needed to do my job well. ]],Key!$A$10:$B$15,2,FALSE)</f>
        <v>Strongly Agree</v>
      </c>
      <c r="H170" s="51" t="str">
        <f>VLOOKUP(Table1[[#This Row],[Most days, I have a manageable workload.]],Key!$A$10:$B$15,2,FALSE)</f>
        <v>Agree</v>
      </c>
      <c r="I170" s="51" t="str">
        <f>VLOOKUP(Table1[[#This Row],[I have the training and skills I need to do my best at work.]],Key!$A$10:$B$15,2,FALSE)</f>
        <v xml:space="preserve">Neutral </v>
      </c>
      <c r="J170" s="51" t="str">
        <f>VLOOKUP(Table1[[#This Row],[I understand how my daily work contributes to my school’s mission. ]],Key!$A$10:$B$15,2,FALSE)</f>
        <v>Agree</v>
      </c>
      <c r="K170" s="51" t="str">
        <f>VLOOKUP(Table1[[#This Row],[My school''s mission and values are reflected in the actions of school leaders.]],Key!$A$10:$B$15,2,FALSE)</f>
        <v>Strongly Agree</v>
      </c>
      <c r="L170" s="51" t="str">
        <f>VLOOKUP(Table1[[#This Row],[I am treated fairly by school leaders.]],Key!$A$10:$B$15,2,FALSE)</f>
        <v xml:space="preserve">Neutral </v>
      </c>
      <c r="M170" s="51" t="str">
        <f>VLOOKUP(Table1[[#This Row],[I am treated fairly by my colleagues.]],Key!$A$10:$B$15,2,FALSE)</f>
        <v>Agree</v>
      </c>
      <c r="N170" s="51" t="str">
        <f>VLOOKUP(Table1[[#This Row],[I have ownership and control over my teaching practice and my classroom.]],Key!$A$10:$B$15,2,FALSE)</f>
        <v>Agree</v>
      </c>
      <c r="O170" s="51" t="str">
        <f>VLOOKUP(Table1[[#This Row],[My opinions are heard and valued by school leaders.]],Key!$A$10:$B$15,2,FALSE)</f>
        <v>Strongly Agree</v>
      </c>
      <c r="P170" s="51" t="str">
        <f>VLOOKUP(Table1[[#This Row],[In my current role, I get to do what I do best every day.]],Key!$A$10:$B$15,2,FALSE)</f>
        <v>Strongly Agree</v>
      </c>
      <c r="Q170" s="51" t="str">
        <f>VLOOKUP(Table1[[#This Row],[Faculty are recognized for excellent work by school leaders.]],Key!$A$10:$B$15,2,FALSE)</f>
        <v>Agree</v>
      </c>
      <c r="R170" s="51" t="str">
        <f>VLOOKUP(Table1[[#This Row],[I feel valued for my work as a faculty member.]],Key!$A$10:$B$15,2,FALSE)</f>
        <v xml:space="preserve">Neutral </v>
      </c>
      <c r="S170" s="51" t="str">
        <f>VLOOKUP(Table1[[#This Row],[In the past week, I’ve received recognition for doing my job well.]],Key!$A$10:$B$15,2,FALSE)</f>
        <v>Agree</v>
      </c>
      <c r="T170" s="51" t="str">
        <f>VLOOKUP(Table1[[#This Row],[In the past year, my school has provided opportunities for me to learn and grow as a faculty member. ]],Key!$A$10:$B$15,2,FALSE)</f>
        <v>Strongly Agree</v>
      </c>
      <c r="U170" s="51" t="str">
        <f>VLOOKUP(Table1[[#This Row],[My division director (or other direct supervisor) supports my career aspirations and goals]],Key!$A$10:$B$15,2,FALSE)</f>
        <v xml:space="preserve">Neutral </v>
      </c>
      <c r="V170" s="51" t="str">
        <f>VLOOKUP(Table1[[#This Row],[I see a path for professional advancement at my school.]],Key!$A$10:$B$15,2,FALSE)</f>
        <v>Strongly Agree</v>
      </c>
    </row>
    <row r="171" spans="1:22" x14ac:dyDescent="0.55000000000000004">
      <c r="A171" s="5">
        <v>169</v>
      </c>
      <c r="B171" s="51" t="str">
        <f>VLOOKUP(Table1[[#This Row],[Overall, I am satisfied with my experience at school.]],Key!$A$10:$B$15,2,FALSE)</f>
        <v>Disagree</v>
      </c>
      <c r="C171" s="51" t="str">
        <f>VLOOKUP(Table1[[#This Row],[School leadership has communicated clear actions they will take in response to previous faculty survey results.]],Key!$A$10:$B$15,2,FALSE)</f>
        <v>Agree</v>
      </c>
      <c r="D171" s="51" t="str">
        <f>VLOOKUP(Table1[[#This Row],[I feel safe and welcome at school.]],Key!$A$10:$B$15,2,FALSE)</f>
        <v>Disagree</v>
      </c>
      <c r="E171" s="51" t="str">
        <f>VLOOKUP(Table1[[#This Row],[The benefits provided by my school meet my needs. ]],Key!$A$10:$B$15,2,FALSE)</f>
        <v>Disagree</v>
      </c>
      <c r="F171" s="51" t="str">
        <f>VLOOKUP(Table1[[#This Row],[Someone seems to care about me at school. ]],Key!$A$10:$B$15,2,FALSE)</f>
        <v>Agree</v>
      </c>
      <c r="G171" s="51" t="str">
        <f>VLOOKUP(Table1[[#This Row],[I have the materials and resources needed to do my job well. ]],Key!$A$10:$B$15,2,FALSE)</f>
        <v xml:space="preserve">Neutral </v>
      </c>
      <c r="H171" s="51" t="str">
        <f>VLOOKUP(Table1[[#This Row],[Most days, I have a manageable workload.]],Key!$A$10:$B$15,2,FALSE)</f>
        <v>Strongly Agree</v>
      </c>
      <c r="I171" s="51" t="str">
        <f>VLOOKUP(Table1[[#This Row],[I have the training and skills I need to do my best at work.]],Key!$A$10:$B$15,2,FALSE)</f>
        <v>Strongly Agree</v>
      </c>
      <c r="J171" s="51" t="str">
        <f>VLOOKUP(Table1[[#This Row],[I understand how my daily work contributes to my school’s mission. ]],Key!$A$10:$B$15,2,FALSE)</f>
        <v>Strongly Agree</v>
      </c>
      <c r="K171" s="51" t="str">
        <f>VLOOKUP(Table1[[#This Row],[My school''s mission and values are reflected in the actions of school leaders.]],Key!$A$10:$B$15,2,FALSE)</f>
        <v>Strongly Agree</v>
      </c>
      <c r="L171" s="51" t="str">
        <f>VLOOKUP(Table1[[#This Row],[I am treated fairly by school leaders.]],Key!$A$10:$B$15,2,FALSE)</f>
        <v xml:space="preserve">Neutral </v>
      </c>
      <c r="M171" s="51" t="str">
        <f>VLOOKUP(Table1[[#This Row],[I am treated fairly by my colleagues.]],Key!$A$10:$B$15,2,FALSE)</f>
        <v>Strongly Agree</v>
      </c>
      <c r="N171" s="51" t="str">
        <f>VLOOKUP(Table1[[#This Row],[I have ownership and control over my teaching practice and my classroom.]],Key!$A$10:$B$15,2,FALSE)</f>
        <v>Disagree</v>
      </c>
      <c r="O171" s="51" t="str">
        <f>VLOOKUP(Table1[[#This Row],[My opinions are heard and valued by school leaders.]],Key!$A$10:$B$15,2,FALSE)</f>
        <v>Strongly Agree</v>
      </c>
      <c r="P171" s="51" t="str">
        <f>VLOOKUP(Table1[[#This Row],[In my current role, I get to do what I do best every day.]],Key!$A$10:$B$15,2,FALSE)</f>
        <v>Strongly Agree</v>
      </c>
      <c r="Q171" s="51" t="str">
        <f>VLOOKUP(Table1[[#This Row],[Faculty are recognized for excellent work by school leaders.]],Key!$A$10:$B$15,2,FALSE)</f>
        <v>Strongly Disagree</v>
      </c>
      <c r="R171" s="51" t="str">
        <f>VLOOKUP(Table1[[#This Row],[I feel valued for my work as a faculty member.]],Key!$A$10:$B$15,2,FALSE)</f>
        <v>Disagree</v>
      </c>
      <c r="S171" s="51" t="str">
        <f>VLOOKUP(Table1[[#This Row],[In the past week, I’ve received recognition for doing my job well.]],Key!$A$10:$B$15,2,FALSE)</f>
        <v>Agree</v>
      </c>
      <c r="T171" s="51" t="str">
        <f>VLOOKUP(Table1[[#This Row],[In the past year, my school has provided opportunities for me to learn and grow as a faculty member. ]],Key!$A$10:$B$15,2,FALSE)</f>
        <v>Strongly Agree</v>
      </c>
      <c r="U171" s="51" t="str">
        <f>VLOOKUP(Table1[[#This Row],[My division director (or other direct supervisor) supports my career aspirations and goals]],Key!$A$10:$B$15,2,FALSE)</f>
        <v>Agree</v>
      </c>
      <c r="V171" s="51" t="str">
        <f>VLOOKUP(Table1[[#This Row],[I see a path for professional advancement at my school.]],Key!$A$10:$B$15,2,FALSE)</f>
        <v>Agree</v>
      </c>
    </row>
    <row r="172" spans="1:22" x14ac:dyDescent="0.55000000000000004">
      <c r="A172" s="5">
        <v>170</v>
      </c>
      <c r="B172" s="51" t="str">
        <f>VLOOKUP(Table1[[#This Row],[Overall, I am satisfied with my experience at school.]],Key!$A$10:$B$15,2,FALSE)</f>
        <v>Agree</v>
      </c>
      <c r="C172" s="51" t="str">
        <f>VLOOKUP(Table1[[#This Row],[School leadership has communicated clear actions they will take in response to previous faculty survey results.]],Key!$A$10:$B$15,2,FALSE)</f>
        <v>Agree</v>
      </c>
      <c r="D172" s="51" t="str">
        <f>VLOOKUP(Table1[[#This Row],[I feel safe and welcome at school.]],Key!$A$10:$B$15,2,FALSE)</f>
        <v>Disagree</v>
      </c>
      <c r="E172" s="51" t="str">
        <f>VLOOKUP(Table1[[#This Row],[The benefits provided by my school meet my needs. ]],Key!$A$10:$B$15,2,FALSE)</f>
        <v>Agree</v>
      </c>
      <c r="F172" s="51" t="str">
        <f>VLOOKUP(Table1[[#This Row],[Someone seems to care about me at school. ]],Key!$A$10:$B$15,2,FALSE)</f>
        <v>Agree</v>
      </c>
      <c r="G172" s="51" t="str">
        <f>VLOOKUP(Table1[[#This Row],[I have the materials and resources needed to do my job well. ]],Key!$A$10:$B$15,2,FALSE)</f>
        <v>Agree</v>
      </c>
      <c r="H172" s="51" t="str">
        <f>VLOOKUP(Table1[[#This Row],[Most days, I have a manageable workload.]],Key!$A$10:$B$15,2,FALSE)</f>
        <v>Agree</v>
      </c>
      <c r="I172" s="51" t="str">
        <f>VLOOKUP(Table1[[#This Row],[I have the training and skills I need to do my best at work.]],Key!$A$10:$B$15,2,FALSE)</f>
        <v>Agree</v>
      </c>
      <c r="J172" s="51" t="str">
        <f>VLOOKUP(Table1[[#This Row],[I understand how my daily work contributes to my school’s mission. ]],Key!$A$10:$B$15,2,FALSE)</f>
        <v>Strongly Agree</v>
      </c>
      <c r="K172" s="51" t="str">
        <f>VLOOKUP(Table1[[#This Row],[My school''s mission and values are reflected in the actions of school leaders.]],Key!$A$10:$B$15,2,FALSE)</f>
        <v>Agree</v>
      </c>
      <c r="L172" s="51" t="str">
        <f>VLOOKUP(Table1[[#This Row],[I am treated fairly by school leaders.]],Key!$A$10:$B$15,2,FALSE)</f>
        <v>Disagree</v>
      </c>
      <c r="M172" s="51" t="str">
        <f>VLOOKUP(Table1[[#This Row],[I am treated fairly by my colleagues.]],Key!$A$10:$B$15,2,FALSE)</f>
        <v>Agree</v>
      </c>
      <c r="N172" s="51" t="str">
        <f>VLOOKUP(Table1[[#This Row],[I have ownership and control over my teaching practice and my classroom.]],Key!$A$10:$B$15,2,FALSE)</f>
        <v>Disagree</v>
      </c>
      <c r="O172" s="51" t="str">
        <f>VLOOKUP(Table1[[#This Row],[My opinions are heard and valued by school leaders.]],Key!$A$10:$B$15,2,FALSE)</f>
        <v>Agree</v>
      </c>
      <c r="P172" s="51" t="str">
        <f>VLOOKUP(Table1[[#This Row],[In my current role, I get to do what I do best every day.]],Key!$A$10:$B$15,2,FALSE)</f>
        <v>Strongly Agree</v>
      </c>
      <c r="Q172" s="51" t="str">
        <f>VLOOKUP(Table1[[#This Row],[Faculty are recognized for excellent work by school leaders.]],Key!$A$10:$B$15,2,FALSE)</f>
        <v>Agree</v>
      </c>
      <c r="R172" s="51" t="str">
        <f>VLOOKUP(Table1[[#This Row],[I feel valued for my work as a faculty member.]],Key!$A$10:$B$15,2,FALSE)</f>
        <v>Disagree</v>
      </c>
      <c r="S172" s="51" t="str">
        <f>VLOOKUP(Table1[[#This Row],[In the past week, I’ve received recognition for doing my job well.]],Key!$A$10:$B$15,2,FALSE)</f>
        <v>Agree</v>
      </c>
      <c r="T172" s="51" t="str">
        <f>VLOOKUP(Table1[[#This Row],[In the past year, my school has provided opportunities for me to learn and grow as a faculty member. ]],Key!$A$10:$B$15,2,FALSE)</f>
        <v>Agree</v>
      </c>
      <c r="U172" s="51" t="str">
        <f>VLOOKUP(Table1[[#This Row],[My division director (or other direct supervisor) supports my career aspirations and goals]],Key!$A$10:$B$15,2,FALSE)</f>
        <v>Disagree</v>
      </c>
      <c r="V172" s="51" t="str">
        <f>VLOOKUP(Table1[[#This Row],[I see a path for professional advancement at my school.]],Key!$A$10:$B$15,2,FALSE)</f>
        <v>Agree</v>
      </c>
    </row>
    <row r="173" spans="1:22" x14ac:dyDescent="0.55000000000000004">
      <c r="A173" s="5">
        <v>171</v>
      </c>
      <c r="B173" s="51" t="str">
        <f>VLOOKUP(Table1[[#This Row],[Overall, I am satisfied with my experience at school.]],Key!$A$10:$B$15,2,FALSE)</f>
        <v>Strongly Agree</v>
      </c>
      <c r="C173" s="51" t="str">
        <f>VLOOKUP(Table1[[#This Row],[School leadership has communicated clear actions they will take in response to previous faculty survey results.]],Key!$A$10:$B$15,2,FALSE)</f>
        <v>Strongly Agree</v>
      </c>
      <c r="D173" s="51" t="str">
        <f>VLOOKUP(Table1[[#This Row],[I feel safe and welcome at school.]],Key!$A$10:$B$15,2,FALSE)</f>
        <v>Agree</v>
      </c>
      <c r="E173" s="51" t="str">
        <f>VLOOKUP(Table1[[#This Row],[The benefits provided by my school meet my needs. ]],Key!$A$10:$B$15,2,FALSE)</f>
        <v>Strongly Agree</v>
      </c>
      <c r="F173" s="51" t="str">
        <f>VLOOKUP(Table1[[#This Row],[Someone seems to care about me at school. ]],Key!$A$10:$B$15,2,FALSE)</f>
        <v>Strongly Agree</v>
      </c>
      <c r="G173" s="51" t="str">
        <f>VLOOKUP(Table1[[#This Row],[I have the materials and resources needed to do my job well. ]],Key!$A$10:$B$15,2,FALSE)</f>
        <v>Strongly Agree</v>
      </c>
      <c r="H173" s="51" t="str">
        <f>VLOOKUP(Table1[[#This Row],[Most days, I have a manageable workload.]],Key!$A$10:$B$15,2,FALSE)</f>
        <v>Strongly Agree</v>
      </c>
      <c r="I173" s="51" t="str">
        <f>VLOOKUP(Table1[[#This Row],[I have the training and skills I need to do my best at work.]],Key!$A$10:$B$15,2,FALSE)</f>
        <v>Strongly Agree</v>
      </c>
      <c r="J173" s="51" t="str">
        <f>VLOOKUP(Table1[[#This Row],[I understand how my daily work contributes to my school’s mission. ]],Key!$A$10:$B$15,2,FALSE)</f>
        <v>Strongly Agree</v>
      </c>
      <c r="K173" s="51" t="str">
        <f>VLOOKUP(Table1[[#This Row],[My school''s mission and values are reflected in the actions of school leaders.]],Key!$A$10:$B$15,2,FALSE)</f>
        <v>Strongly Agree</v>
      </c>
      <c r="L173" s="51" t="str">
        <f>VLOOKUP(Table1[[#This Row],[I am treated fairly by school leaders.]],Key!$A$10:$B$15,2,FALSE)</f>
        <v>Strongly Agree</v>
      </c>
      <c r="M173" s="51" t="str">
        <f>VLOOKUP(Table1[[#This Row],[I am treated fairly by my colleagues.]],Key!$A$10:$B$15,2,FALSE)</f>
        <v>Strongly Agree</v>
      </c>
      <c r="N173" s="51" t="str">
        <f>VLOOKUP(Table1[[#This Row],[I have ownership and control over my teaching practice and my classroom.]],Key!$A$10:$B$15,2,FALSE)</f>
        <v>Strongly Agree</v>
      </c>
      <c r="O173" s="51" t="str">
        <f>VLOOKUP(Table1[[#This Row],[My opinions are heard and valued by school leaders.]],Key!$A$10:$B$15,2,FALSE)</f>
        <v>Strongly Agree</v>
      </c>
      <c r="P173" s="51" t="str">
        <f>VLOOKUP(Table1[[#This Row],[In my current role, I get to do what I do best every day.]],Key!$A$10:$B$15,2,FALSE)</f>
        <v>Strongly Agree</v>
      </c>
      <c r="Q173" s="51" t="str">
        <f>VLOOKUP(Table1[[#This Row],[Faculty are recognized for excellent work by school leaders.]],Key!$A$10:$B$15,2,FALSE)</f>
        <v>Strongly Agree</v>
      </c>
      <c r="R173" s="51" t="str">
        <f>VLOOKUP(Table1[[#This Row],[I feel valued for my work as a faculty member.]],Key!$A$10:$B$15,2,FALSE)</f>
        <v>Agree</v>
      </c>
      <c r="S173" s="51" t="str">
        <f>VLOOKUP(Table1[[#This Row],[In the past week, I’ve received recognition for doing my job well.]],Key!$A$10:$B$15,2,FALSE)</f>
        <v>Strongly Agree</v>
      </c>
      <c r="T173" s="51" t="str">
        <f>VLOOKUP(Table1[[#This Row],[In the past year, my school has provided opportunities for me to learn and grow as a faculty member. ]],Key!$A$10:$B$15,2,FALSE)</f>
        <v>Strongly Agree</v>
      </c>
      <c r="U173" s="51" t="str">
        <f>VLOOKUP(Table1[[#This Row],[My division director (or other direct supervisor) supports my career aspirations and goals]],Key!$A$10:$B$15,2,FALSE)</f>
        <v>Strongly Agree</v>
      </c>
      <c r="V173" s="51" t="str">
        <f>VLOOKUP(Table1[[#This Row],[I see a path for professional advancement at my school.]],Key!$A$10:$B$15,2,FALSE)</f>
        <v>Strongly Agree</v>
      </c>
    </row>
    <row r="174" spans="1:22" x14ac:dyDescent="0.55000000000000004">
      <c r="A174" s="5">
        <v>172</v>
      </c>
      <c r="B174" s="51" t="str">
        <f>VLOOKUP(Table1[[#This Row],[Overall, I am satisfied with my experience at school.]],Key!$A$10:$B$15,2,FALSE)</f>
        <v>Agree</v>
      </c>
      <c r="C174" s="51" t="str">
        <f>VLOOKUP(Table1[[#This Row],[School leadership has communicated clear actions they will take in response to previous faculty survey results.]],Key!$A$10:$B$15,2,FALSE)</f>
        <v>Strongly Agree</v>
      </c>
      <c r="D174" s="51" t="str">
        <f>VLOOKUP(Table1[[#This Row],[I feel safe and welcome at school.]],Key!$A$10:$B$15,2,FALSE)</f>
        <v>Agree</v>
      </c>
      <c r="E174" s="51" t="str">
        <f>VLOOKUP(Table1[[#This Row],[The benefits provided by my school meet my needs. ]],Key!$A$10:$B$15,2,FALSE)</f>
        <v>Strongly Agree</v>
      </c>
      <c r="F174" s="51" t="str">
        <f>VLOOKUP(Table1[[#This Row],[Someone seems to care about me at school. ]],Key!$A$10:$B$15,2,FALSE)</f>
        <v>Strongly Agree</v>
      </c>
      <c r="G174" s="51" t="str">
        <f>VLOOKUP(Table1[[#This Row],[I have the materials and resources needed to do my job well. ]],Key!$A$10:$B$15,2,FALSE)</f>
        <v>Strongly Agree</v>
      </c>
      <c r="H174" s="51" t="str">
        <f>VLOOKUP(Table1[[#This Row],[Most days, I have a manageable workload.]],Key!$A$10:$B$15,2,FALSE)</f>
        <v>Strongly Agree</v>
      </c>
      <c r="I174" s="51" t="str">
        <f>VLOOKUP(Table1[[#This Row],[I have the training and skills I need to do my best at work.]],Key!$A$10:$B$15,2,FALSE)</f>
        <v>Agree</v>
      </c>
      <c r="J174" s="51" t="str">
        <f>VLOOKUP(Table1[[#This Row],[I understand how my daily work contributes to my school’s mission. ]],Key!$A$10:$B$15,2,FALSE)</f>
        <v>Strongly Agree</v>
      </c>
      <c r="K174" s="51" t="str">
        <f>VLOOKUP(Table1[[#This Row],[My school''s mission and values are reflected in the actions of school leaders.]],Key!$A$10:$B$15,2,FALSE)</f>
        <v>Strongly Agree</v>
      </c>
      <c r="L174" s="51" t="str">
        <f>VLOOKUP(Table1[[#This Row],[I am treated fairly by school leaders.]],Key!$A$10:$B$15,2,FALSE)</f>
        <v>Agree</v>
      </c>
      <c r="M174" s="51" t="str">
        <f>VLOOKUP(Table1[[#This Row],[I am treated fairly by my colleagues.]],Key!$A$10:$B$15,2,FALSE)</f>
        <v>Strongly Agree</v>
      </c>
      <c r="N174" s="51" t="str">
        <f>VLOOKUP(Table1[[#This Row],[I have ownership and control over my teaching practice and my classroom.]],Key!$A$10:$B$15,2,FALSE)</f>
        <v xml:space="preserve">Neutral </v>
      </c>
      <c r="O174" s="51" t="str">
        <f>VLOOKUP(Table1[[#This Row],[My opinions are heard and valued by school leaders.]],Key!$A$10:$B$15,2,FALSE)</f>
        <v>Strongly Agree</v>
      </c>
      <c r="P174" s="51" t="str">
        <f>VLOOKUP(Table1[[#This Row],[In my current role, I get to do what I do best every day.]],Key!$A$10:$B$15,2,FALSE)</f>
        <v>Agree</v>
      </c>
      <c r="Q174" s="51" t="str">
        <f>VLOOKUP(Table1[[#This Row],[Faculty are recognized for excellent work by school leaders.]],Key!$A$10:$B$15,2,FALSE)</f>
        <v>Strongly Agree</v>
      </c>
      <c r="R174" s="51" t="str">
        <f>VLOOKUP(Table1[[#This Row],[I feel valued for my work as a faculty member.]],Key!$A$10:$B$15,2,FALSE)</f>
        <v xml:space="preserve">Neutral </v>
      </c>
      <c r="S174" s="51" t="str">
        <f>VLOOKUP(Table1[[#This Row],[In the past week, I’ve received recognition for doing my job well.]],Key!$A$10:$B$15,2,FALSE)</f>
        <v>Strongly Agree</v>
      </c>
      <c r="T174" s="51" t="str">
        <f>VLOOKUP(Table1[[#This Row],[In the past year, my school has provided opportunities for me to learn and grow as a faculty member. ]],Key!$A$10:$B$15,2,FALSE)</f>
        <v>Strongly Agree</v>
      </c>
      <c r="U174" s="51" t="str">
        <f>VLOOKUP(Table1[[#This Row],[My division director (or other direct supervisor) supports my career aspirations and goals]],Key!$A$10:$B$15,2,FALSE)</f>
        <v xml:space="preserve">Neutral </v>
      </c>
      <c r="V174" s="51" t="str">
        <f>VLOOKUP(Table1[[#This Row],[I see a path for professional advancement at my school.]],Key!$A$10:$B$15,2,FALSE)</f>
        <v xml:space="preserve">Neutral </v>
      </c>
    </row>
    <row r="175" spans="1:22" x14ac:dyDescent="0.55000000000000004">
      <c r="A175" s="5">
        <v>173</v>
      </c>
      <c r="B175" s="51" t="str">
        <f>VLOOKUP(Table1[[#This Row],[Overall, I am satisfied with my experience at school.]],Key!$A$10:$B$15,2,FALSE)</f>
        <v>Disagree</v>
      </c>
      <c r="C175" s="51" t="str">
        <f>VLOOKUP(Table1[[#This Row],[School leadership has communicated clear actions they will take in response to previous faculty survey results.]],Key!$A$10:$B$15,2,FALSE)</f>
        <v>Disagree</v>
      </c>
      <c r="D175" s="51" t="str">
        <f>VLOOKUP(Table1[[#This Row],[I feel safe and welcome at school.]],Key!$A$10:$B$15,2,FALSE)</f>
        <v>Disagree</v>
      </c>
      <c r="E175" s="51" t="str">
        <f>VLOOKUP(Table1[[#This Row],[The benefits provided by my school meet my needs. ]],Key!$A$10:$B$15,2,FALSE)</f>
        <v>Disagree</v>
      </c>
      <c r="F175" s="51" t="str">
        <f>VLOOKUP(Table1[[#This Row],[Someone seems to care about me at school. ]],Key!$A$10:$B$15,2,FALSE)</f>
        <v>Disagree</v>
      </c>
      <c r="G175" s="51" t="str">
        <f>VLOOKUP(Table1[[#This Row],[I have the materials and resources needed to do my job well. ]],Key!$A$10:$B$15,2,FALSE)</f>
        <v>Strongly Disagree</v>
      </c>
      <c r="H175" s="51" t="str">
        <f>VLOOKUP(Table1[[#This Row],[Most days, I have a manageable workload.]],Key!$A$10:$B$15,2,FALSE)</f>
        <v>Disagree</v>
      </c>
      <c r="I175" s="51" t="str">
        <f>VLOOKUP(Table1[[#This Row],[I have the training and skills I need to do my best at work.]],Key!$A$10:$B$15,2,FALSE)</f>
        <v>Disagree</v>
      </c>
      <c r="J175" s="51" t="str">
        <f>VLOOKUP(Table1[[#This Row],[I understand how my daily work contributes to my school’s mission. ]],Key!$A$10:$B$15,2,FALSE)</f>
        <v>Strongly Disagree</v>
      </c>
      <c r="K175" s="51" t="str">
        <f>VLOOKUP(Table1[[#This Row],[My school''s mission and values are reflected in the actions of school leaders.]],Key!$A$10:$B$15,2,FALSE)</f>
        <v>Disagree</v>
      </c>
      <c r="L175" s="51" t="str">
        <f>VLOOKUP(Table1[[#This Row],[I am treated fairly by school leaders.]],Key!$A$10:$B$15,2,FALSE)</f>
        <v>Disagree</v>
      </c>
      <c r="M175" s="51" t="str">
        <f>VLOOKUP(Table1[[#This Row],[I am treated fairly by my colleagues.]],Key!$A$10:$B$15,2,FALSE)</f>
        <v>Disagree</v>
      </c>
      <c r="N175" s="51" t="str">
        <f>VLOOKUP(Table1[[#This Row],[I have ownership and control over my teaching practice and my classroom.]],Key!$A$10:$B$15,2,FALSE)</f>
        <v>Disagree</v>
      </c>
      <c r="O175" s="51" t="str">
        <f>VLOOKUP(Table1[[#This Row],[My opinions are heard and valued by school leaders.]],Key!$A$10:$B$15,2,FALSE)</f>
        <v>Disagree</v>
      </c>
      <c r="P175" s="51" t="str">
        <f>VLOOKUP(Table1[[#This Row],[In my current role, I get to do what I do best every day.]],Key!$A$10:$B$15,2,FALSE)</f>
        <v xml:space="preserve">Neutral </v>
      </c>
      <c r="Q175" s="51" t="str">
        <f>VLOOKUP(Table1[[#This Row],[Faculty are recognized for excellent work by school leaders.]],Key!$A$10:$B$15,2,FALSE)</f>
        <v>Disagree</v>
      </c>
      <c r="R175" s="51" t="str">
        <f>VLOOKUP(Table1[[#This Row],[I feel valued for my work as a faculty member.]],Key!$A$10:$B$15,2,FALSE)</f>
        <v>Disagree</v>
      </c>
      <c r="S175" s="51" t="str">
        <f>VLOOKUP(Table1[[#This Row],[In the past week, I’ve received recognition for doing my job well.]],Key!$A$10:$B$15,2,FALSE)</f>
        <v>Disagree</v>
      </c>
      <c r="T175" s="51" t="str">
        <f>VLOOKUP(Table1[[#This Row],[In the past year, my school has provided opportunities for me to learn and grow as a faculty member. ]],Key!$A$10:$B$15,2,FALSE)</f>
        <v>Strongly Disagree</v>
      </c>
      <c r="U175" s="51" t="str">
        <f>VLOOKUP(Table1[[#This Row],[My division director (or other direct supervisor) supports my career aspirations and goals]],Key!$A$10:$B$15,2,FALSE)</f>
        <v>Disagree</v>
      </c>
      <c r="V175" s="51" t="str">
        <f>VLOOKUP(Table1[[#This Row],[I see a path for professional advancement at my school.]],Key!$A$10:$B$15,2,FALSE)</f>
        <v>Disagree</v>
      </c>
    </row>
    <row r="176" spans="1:22" x14ac:dyDescent="0.55000000000000004">
      <c r="A176" s="5">
        <v>174</v>
      </c>
      <c r="B176" s="51" t="str">
        <f>VLOOKUP(Table1[[#This Row],[Overall, I am satisfied with my experience at school.]],Key!$A$10:$B$15,2,FALSE)</f>
        <v>Agree</v>
      </c>
      <c r="C176" s="51" t="str">
        <f>VLOOKUP(Table1[[#This Row],[School leadership has communicated clear actions they will take in response to previous faculty survey results.]],Key!$A$10:$B$15,2,FALSE)</f>
        <v>Agree</v>
      </c>
      <c r="D176" s="51" t="str">
        <f>VLOOKUP(Table1[[#This Row],[I feel safe and welcome at school.]],Key!$A$10:$B$15,2,FALSE)</f>
        <v>Agree</v>
      </c>
      <c r="E176" s="51" t="str">
        <f>VLOOKUP(Table1[[#This Row],[The benefits provided by my school meet my needs. ]],Key!$A$10:$B$15,2,FALSE)</f>
        <v>Agree</v>
      </c>
      <c r="F176" s="51" t="str">
        <f>VLOOKUP(Table1[[#This Row],[Someone seems to care about me at school. ]],Key!$A$10:$B$15,2,FALSE)</f>
        <v>Agree</v>
      </c>
      <c r="G176" s="51" t="str">
        <f>VLOOKUP(Table1[[#This Row],[I have the materials and resources needed to do my job well. ]],Key!$A$10:$B$15,2,FALSE)</f>
        <v>Agree</v>
      </c>
      <c r="H176" s="51" t="str">
        <f>VLOOKUP(Table1[[#This Row],[Most days, I have a manageable workload.]],Key!$A$10:$B$15,2,FALSE)</f>
        <v>Agree</v>
      </c>
      <c r="I176" s="51" t="str">
        <f>VLOOKUP(Table1[[#This Row],[I have the training and skills I need to do my best at work.]],Key!$A$10:$B$15,2,FALSE)</f>
        <v>Agree</v>
      </c>
      <c r="J176" s="51" t="str">
        <f>VLOOKUP(Table1[[#This Row],[I understand how my daily work contributes to my school’s mission. ]],Key!$A$10:$B$15,2,FALSE)</f>
        <v>Agree</v>
      </c>
      <c r="K176" s="51" t="str">
        <f>VLOOKUP(Table1[[#This Row],[My school''s mission and values are reflected in the actions of school leaders.]],Key!$A$10:$B$15,2,FALSE)</f>
        <v>Agree</v>
      </c>
      <c r="L176" s="51" t="str">
        <f>VLOOKUP(Table1[[#This Row],[I am treated fairly by school leaders.]],Key!$A$10:$B$15,2,FALSE)</f>
        <v>Agree</v>
      </c>
      <c r="M176" s="51" t="str">
        <f>VLOOKUP(Table1[[#This Row],[I am treated fairly by my colleagues.]],Key!$A$10:$B$15,2,FALSE)</f>
        <v>Agree</v>
      </c>
      <c r="N176" s="51" t="str">
        <f>VLOOKUP(Table1[[#This Row],[I have ownership and control over my teaching practice and my classroom.]],Key!$A$10:$B$15,2,FALSE)</f>
        <v>Agree</v>
      </c>
      <c r="O176" s="51" t="str">
        <f>VLOOKUP(Table1[[#This Row],[My opinions are heard and valued by school leaders.]],Key!$A$10:$B$15,2,FALSE)</f>
        <v>Agree</v>
      </c>
      <c r="P176" s="51" t="str">
        <f>VLOOKUP(Table1[[#This Row],[In my current role, I get to do what I do best every day.]],Key!$A$10:$B$15,2,FALSE)</f>
        <v>Agree</v>
      </c>
      <c r="Q176" s="51" t="str">
        <f>VLOOKUP(Table1[[#This Row],[Faculty are recognized for excellent work by school leaders.]],Key!$A$10:$B$15,2,FALSE)</f>
        <v>Strongly Agree</v>
      </c>
      <c r="R176" s="51" t="str">
        <f>VLOOKUP(Table1[[#This Row],[I feel valued for my work as a faculty member.]],Key!$A$10:$B$15,2,FALSE)</f>
        <v>Agree</v>
      </c>
      <c r="S176" s="51" t="str">
        <f>VLOOKUP(Table1[[#This Row],[In the past week, I’ve received recognition for doing my job well.]],Key!$A$10:$B$15,2,FALSE)</f>
        <v>Agree</v>
      </c>
      <c r="T176" s="51" t="str">
        <f>VLOOKUP(Table1[[#This Row],[In the past year, my school has provided opportunities for me to learn and grow as a faculty member. ]],Key!$A$10:$B$15,2,FALSE)</f>
        <v>Agree</v>
      </c>
      <c r="U176" s="51" t="str">
        <f>VLOOKUP(Table1[[#This Row],[My division director (or other direct supervisor) supports my career aspirations and goals]],Key!$A$10:$B$15,2,FALSE)</f>
        <v>Agree</v>
      </c>
      <c r="V176" s="51" t="str">
        <f>VLOOKUP(Table1[[#This Row],[I see a path for professional advancement at my school.]],Key!$A$10:$B$15,2,FALSE)</f>
        <v>Agree</v>
      </c>
    </row>
    <row r="177" spans="1:22" x14ac:dyDescent="0.55000000000000004">
      <c r="A177" s="5">
        <v>175</v>
      </c>
      <c r="B177" s="51" t="str">
        <f>VLOOKUP(Table1[[#This Row],[Overall, I am satisfied with my experience at school.]],Key!$A$10:$B$15,2,FALSE)</f>
        <v>Strongly Agree</v>
      </c>
      <c r="C177" s="51" t="str">
        <f>VLOOKUP(Table1[[#This Row],[School leadership has communicated clear actions they will take in response to previous faculty survey results.]],Key!$A$10:$B$15,2,FALSE)</f>
        <v>Strongly Agree</v>
      </c>
      <c r="D177" s="51" t="str">
        <f>VLOOKUP(Table1[[#This Row],[I feel safe and welcome at school.]],Key!$A$10:$B$15,2,FALSE)</f>
        <v>Strongly Agree</v>
      </c>
      <c r="E177" s="51" t="str">
        <f>VLOOKUP(Table1[[#This Row],[The benefits provided by my school meet my needs. ]],Key!$A$10:$B$15,2,FALSE)</f>
        <v>Strongly Agree</v>
      </c>
      <c r="F177" s="51" t="str">
        <f>VLOOKUP(Table1[[#This Row],[Someone seems to care about me at school. ]],Key!$A$10:$B$15,2,FALSE)</f>
        <v>Strongly Agree</v>
      </c>
      <c r="G177" s="51" t="str">
        <f>VLOOKUP(Table1[[#This Row],[I have the materials and resources needed to do my job well. ]],Key!$A$10:$B$15,2,FALSE)</f>
        <v>Strongly Agree</v>
      </c>
      <c r="H177" s="51" t="str">
        <f>VLOOKUP(Table1[[#This Row],[Most days, I have a manageable workload.]],Key!$A$10:$B$15,2,FALSE)</f>
        <v>Strongly Agree</v>
      </c>
      <c r="I177" s="51" t="str">
        <f>VLOOKUP(Table1[[#This Row],[I have the training and skills I need to do my best at work.]],Key!$A$10:$B$15,2,FALSE)</f>
        <v>Strongly Agree</v>
      </c>
      <c r="J177" s="51" t="str">
        <f>VLOOKUP(Table1[[#This Row],[I understand how my daily work contributes to my school’s mission. ]],Key!$A$10:$B$15,2,FALSE)</f>
        <v>Strongly Agree</v>
      </c>
      <c r="K177" s="51" t="str">
        <f>VLOOKUP(Table1[[#This Row],[My school''s mission and values are reflected in the actions of school leaders.]],Key!$A$10:$B$15,2,FALSE)</f>
        <v>Strongly Agree</v>
      </c>
      <c r="L177" s="51" t="str">
        <f>VLOOKUP(Table1[[#This Row],[I am treated fairly by school leaders.]],Key!$A$10:$B$15,2,FALSE)</f>
        <v>Strongly Agree</v>
      </c>
      <c r="M177" s="51" t="str">
        <f>VLOOKUP(Table1[[#This Row],[I am treated fairly by my colleagues.]],Key!$A$10:$B$15,2,FALSE)</f>
        <v>Strongly Agree</v>
      </c>
      <c r="N177" s="51" t="str">
        <f>VLOOKUP(Table1[[#This Row],[I have ownership and control over my teaching practice and my classroom.]],Key!$A$10:$B$15,2,FALSE)</f>
        <v>Strongly Agree</v>
      </c>
      <c r="O177" s="51" t="str">
        <f>VLOOKUP(Table1[[#This Row],[My opinions are heard and valued by school leaders.]],Key!$A$10:$B$15,2,FALSE)</f>
        <v>Strongly Agree</v>
      </c>
      <c r="P177" s="51" t="str">
        <f>VLOOKUP(Table1[[#This Row],[In my current role, I get to do what I do best every day.]],Key!$A$10:$B$15,2,FALSE)</f>
        <v>Strongly Agree</v>
      </c>
      <c r="Q177" s="51" t="str">
        <f>VLOOKUP(Table1[[#This Row],[Faculty are recognized for excellent work by school leaders.]],Key!$A$10:$B$15,2,FALSE)</f>
        <v>Strongly Agree</v>
      </c>
      <c r="R177" s="51" t="str">
        <f>VLOOKUP(Table1[[#This Row],[I feel valued for my work as a faculty member.]],Key!$A$10:$B$15,2,FALSE)</f>
        <v>Strongly Agree</v>
      </c>
      <c r="S177" s="51" t="str">
        <f>VLOOKUP(Table1[[#This Row],[In the past week, I’ve received recognition for doing my job well.]],Key!$A$10:$B$15,2,FALSE)</f>
        <v>Strongly Agree</v>
      </c>
      <c r="T177" s="51" t="str">
        <f>VLOOKUP(Table1[[#This Row],[In the past year, my school has provided opportunities for me to learn and grow as a faculty member. ]],Key!$A$10:$B$15,2,FALSE)</f>
        <v>Strongly Agree</v>
      </c>
      <c r="U177" s="51" t="str">
        <f>VLOOKUP(Table1[[#This Row],[My division director (or other direct supervisor) supports my career aspirations and goals]],Key!$A$10:$B$15,2,FALSE)</f>
        <v>Strongly Agree</v>
      </c>
      <c r="V177" s="51" t="str">
        <f>VLOOKUP(Table1[[#This Row],[I see a path for professional advancement at my school.]],Key!$A$10:$B$15,2,FALSE)</f>
        <v>Strongly Agree</v>
      </c>
    </row>
    <row r="178" spans="1:22" x14ac:dyDescent="0.55000000000000004">
      <c r="A178" s="5">
        <v>176</v>
      </c>
      <c r="B178" s="51" t="str">
        <f>VLOOKUP(Table1[[#This Row],[Overall, I am satisfied with my experience at school.]],Key!$A$10:$B$15,2,FALSE)</f>
        <v>Agree</v>
      </c>
      <c r="C178" s="51" t="str">
        <f>VLOOKUP(Table1[[#This Row],[School leadership has communicated clear actions they will take in response to previous faculty survey results.]],Key!$A$10:$B$15,2,FALSE)</f>
        <v>Agree</v>
      </c>
      <c r="D178" s="51" t="str">
        <f>VLOOKUP(Table1[[#This Row],[I feel safe and welcome at school.]],Key!$A$10:$B$15,2,FALSE)</f>
        <v xml:space="preserve">Neutral </v>
      </c>
      <c r="E178" s="51" t="str">
        <f>VLOOKUP(Table1[[#This Row],[The benefits provided by my school meet my needs. ]],Key!$A$10:$B$15,2,FALSE)</f>
        <v>Strongly Agree</v>
      </c>
      <c r="F178" s="51" t="str">
        <f>VLOOKUP(Table1[[#This Row],[Someone seems to care about me at school. ]],Key!$A$10:$B$15,2,FALSE)</f>
        <v>Agree</v>
      </c>
      <c r="G178" s="51" t="str">
        <f>VLOOKUP(Table1[[#This Row],[I have the materials and resources needed to do my job well. ]],Key!$A$10:$B$15,2,FALSE)</f>
        <v>Strongly Agree</v>
      </c>
      <c r="H178" s="51" t="str">
        <f>VLOOKUP(Table1[[#This Row],[Most days, I have a manageable workload.]],Key!$A$10:$B$15,2,FALSE)</f>
        <v>Disagree</v>
      </c>
      <c r="I178" s="51" t="str">
        <f>VLOOKUP(Table1[[#This Row],[I have the training and skills I need to do my best at work.]],Key!$A$10:$B$15,2,FALSE)</f>
        <v>Agree</v>
      </c>
      <c r="J178" s="51" t="str">
        <f>VLOOKUP(Table1[[#This Row],[I understand how my daily work contributes to my school’s mission. ]],Key!$A$10:$B$15,2,FALSE)</f>
        <v xml:space="preserve">Neutral </v>
      </c>
      <c r="K178" s="51" t="str">
        <f>VLOOKUP(Table1[[#This Row],[My school''s mission and values are reflected in the actions of school leaders.]],Key!$A$10:$B$15,2,FALSE)</f>
        <v>Agree</v>
      </c>
      <c r="L178" s="51" t="str">
        <f>VLOOKUP(Table1[[#This Row],[I am treated fairly by school leaders.]],Key!$A$10:$B$15,2,FALSE)</f>
        <v>Agree</v>
      </c>
      <c r="M178" s="51" t="str">
        <f>VLOOKUP(Table1[[#This Row],[I am treated fairly by my colleagues.]],Key!$A$10:$B$15,2,FALSE)</f>
        <v>Strongly Agree</v>
      </c>
      <c r="N178" s="51" t="str">
        <f>VLOOKUP(Table1[[#This Row],[I have ownership and control over my teaching practice and my classroom.]],Key!$A$10:$B$15,2,FALSE)</f>
        <v>Agree</v>
      </c>
      <c r="O178" s="51" t="str">
        <f>VLOOKUP(Table1[[#This Row],[My opinions are heard and valued by school leaders.]],Key!$A$10:$B$15,2,FALSE)</f>
        <v>Agree</v>
      </c>
      <c r="P178" s="51" t="str">
        <f>VLOOKUP(Table1[[#This Row],[In my current role, I get to do what I do best every day.]],Key!$A$10:$B$15,2,FALSE)</f>
        <v>Agree</v>
      </c>
      <c r="Q178" s="51" t="str">
        <f>VLOOKUP(Table1[[#This Row],[Faculty are recognized for excellent work by school leaders.]],Key!$A$10:$B$15,2,FALSE)</f>
        <v>Agree</v>
      </c>
      <c r="R178" s="51" t="str">
        <f>VLOOKUP(Table1[[#This Row],[I feel valued for my work as a faculty member.]],Key!$A$10:$B$15,2,FALSE)</f>
        <v>Agree</v>
      </c>
      <c r="S178" s="51" t="str">
        <f>VLOOKUP(Table1[[#This Row],[In the past week, I’ve received recognition for doing my job well.]],Key!$A$10:$B$15,2,FALSE)</f>
        <v>Strongly Agree</v>
      </c>
      <c r="T178" s="51" t="str">
        <f>VLOOKUP(Table1[[#This Row],[In the past year, my school has provided opportunities for me to learn and grow as a faculty member. ]],Key!$A$10:$B$15,2,FALSE)</f>
        <v>Agree</v>
      </c>
      <c r="U178" s="51" t="str">
        <f>VLOOKUP(Table1[[#This Row],[My division director (or other direct supervisor) supports my career aspirations and goals]],Key!$A$10:$B$15,2,FALSE)</f>
        <v>Agree</v>
      </c>
      <c r="V178" s="51" t="str">
        <f>VLOOKUP(Table1[[#This Row],[I see a path for professional advancement at my school.]],Key!$A$10:$B$15,2,FALSE)</f>
        <v>Strongly Agree</v>
      </c>
    </row>
    <row r="179" spans="1:22" x14ac:dyDescent="0.55000000000000004">
      <c r="A179" s="5">
        <v>177</v>
      </c>
      <c r="B179" s="51" t="str">
        <f>VLOOKUP(Table1[[#This Row],[Overall, I am satisfied with my experience at school.]],Key!$A$10:$B$15,2,FALSE)</f>
        <v>Strongly Agree</v>
      </c>
      <c r="C179" s="51" t="str">
        <f>VLOOKUP(Table1[[#This Row],[School leadership has communicated clear actions they will take in response to previous faculty survey results.]],Key!$A$10:$B$15,2,FALSE)</f>
        <v>Strongly Agree</v>
      </c>
      <c r="D179" s="51" t="str">
        <f>VLOOKUP(Table1[[#This Row],[I feel safe and welcome at school.]],Key!$A$10:$B$15,2,FALSE)</f>
        <v>Strongly Agree</v>
      </c>
      <c r="E179" s="51" t="str">
        <f>VLOOKUP(Table1[[#This Row],[The benefits provided by my school meet my needs. ]],Key!$A$10:$B$15,2,FALSE)</f>
        <v>Strongly Agree</v>
      </c>
      <c r="F179" s="51" t="str">
        <f>VLOOKUP(Table1[[#This Row],[Someone seems to care about me at school. ]],Key!$A$10:$B$15,2,FALSE)</f>
        <v xml:space="preserve">Neutral </v>
      </c>
      <c r="G179" s="51" t="str">
        <f>VLOOKUP(Table1[[#This Row],[I have the materials and resources needed to do my job well. ]],Key!$A$10:$B$15,2,FALSE)</f>
        <v>Strongly Agree</v>
      </c>
      <c r="H179" s="51" t="str">
        <f>VLOOKUP(Table1[[#This Row],[Most days, I have a manageable workload.]],Key!$A$10:$B$15,2,FALSE)</f>
        <v>Strongly Agree</v>
      </c>
      <c r="I179" s="51" t="str">
        <f>VLOOKUP(Table1[[#This Row],[I have the training and skills I need to do my best at work.]],Key!$A$10:$B$15,2,FALSE)</f>
        <v>Strongly Agree</v>
      </c>
      <c r="J179" s="51" t="str">
        <f>VLOOKUP(Table1[[#This Row],[I understand how my daily work contributes to my school’s mission. ]],Key!$A$10:$B$15,2,FALSE)</f>
        <v>Strongly Agree</v>
      </c>
      <c r="K179" s="51" t="str">
        <f>VLOOKUP(Table1[[#This Row],[My school''s mission and values are reflected in the actions of school leaders.]],Key!$A$10:$B$15,2,FALSE)</f>
        <v>Strongly Agree</v>
      </c>
      <c r="L179" s="51" t="str">
        <f>VLOOKUP(Table1[[#This Row],[I am treated fairly by school leaders.]],Key!$A$10:$B$15,2,FALSE)</f>
        <v>Agree</v>
      </c>
      <c r="M179" s="51" t="str">
        <f>VLOOKUP(Table1[[#This Row],[I am treated fairly by my colleagues.]],Key!$A$10:$B$15,2,FALSE)</f>
        <v>Strongly Agree</v>
      </c>
      <c r="N179" s="51" t="str">
        <f>VLOOKUP(Table1[[#This Row],[I have ownership and control over my teaching practice and my classroom.]],Key!$A$10:$B$15,2,FALSE)</f>
        <v>Agree</v>
      </c>
      <c r="O179" s="51" t="str">
        <f>VLOOKUP(Table1[[#This Row],[My opinions are heard and valued by school leaders.]],Key!$A$10:$B$15,2,FALSE)</f>
        <v>Strongly Agree</v>
      </c>
      <c r="P179" s="51" t="str">
        <f>VLOOKUP(Table1[[#This Row],[In my current role, I get to do what I do best every day.]],Key!$A$10:$B$15,2,FALSE)</f>
        <v>Strongly Agree</v>
      </c>
      <c r="Q179" s="51" t="str">
        <f>VLOOKUP(Table1[[#This Row],[Faculty are recognized for excellent work by school leaders.]],Key!$A$10:$B$15,2,FALSE)</f>
        <v>Strongly Agree</v>
      </c>
      <c r="R179" s="51" t="str">
        <f>VLOOKUP(Table1[[#This Row],[I feel valued for my work as a faculty member.]],Key!$A$10:$B$15,2,FALSE)</f>
        <v xml:space="preserve">Neutral </v>
      </c>
      <c r="S179" s="51" t="str">
        <f>VLOOKUP(Table1[[#This Row],[In the past week, I’ve received recognition for doing my job well.]],Key!$A$10:$B$15,2,FALSE)</f>
        <v>Strongly Agree</v>
      </c>
      <c r="T179" s="51" t="str">
        <f>VLOOKUP(Table1[[#This Row],[In the past year, my school has provided opportunities for me to learn and grow as a faculty member. ]],Key!$A$10:$B$15,2,FALSE)</f>
        <v>Strongly Agree</v>
      </c>
      <c r="U179" s="51" t="str">
        <f>VLOOKUP(Table1[[#This Row],[My division director (or other direct supervisor) supports my career aspirations and goals]],Key!$A$10:$B$15,2,FALSE)</f>
        <v>Agree</v>
      </c>
      <c r="V179" s="51" t="str">
        <f>VLOOKUP(Table1[[#This Row],[I see a path for professional advancement at my school.]],Key!$A$10:$B$15,2,FALSE)</f>
        <v>Strongly Agree</v>
      </c>
    </row>
    <row r="180" spans="1:22" x14ac:dyDescent="0.55000000000000004">
      <c r="A180" s="5">
        <v>178</v>
      </c>
      <c r="B180" s="51" t="str">
        <f>VLOOKUP(Table1[[#This Row],[Overall, I am satisfied with my experience at school.]],Key!$A$10:$B$15,2,FALSE)</f>
        <v>Strongly Agree</v>
      </c>
      <c r="C180" s="51" t="str">
        <f>VLOOKUP(Table1[[#This Row],[School leadership has communicated clear actions they will take in response to previous faculty survey results.]],Key!$A$10:$B$15,2,FALSE)</f>
        <v>Strongly Agree</v>
      </c>
      <c r="D180" s="51" t="str">
        <f>VLOOKUP(Table1[[#This Row],[I feel safe and welcome at school.]],Key!$A$10:$B$15,2,FALSE)</f>
        <v xml:space="preserve">Neutral </v>
      </c>
      <c r="E180" s="51" t="str">
        <f>VLOOKUP(Table1[[#This Row],[The benefits provided by my school meet my needs. ]],Key!$A$10:$B$15,2,FALSE)</f>
        <v>Strongly Agree</v>
      </c>
      <c r="F180" s="51" t="str">
        <f>VLOOKUP(Table1[[#This Row],[Someone seems to care about me at school. ]],Key!$A$10:$B$15,2,FALSE)</f>
        <v>Agree</v>
      </c>
      <c r="G180" s="51" t="str">
        <f>VLOOKUP(Table1[[#This Row],[I have the materials and resources needed to do my job well. ]],Key!$A$10:$B$15,2,FALSE)</f>
        <v>Agree</v>
      </c>
      <c r="H180" s="51" t="str">
        <f>VLOOKUP(Table1[[#This Row],[Most days, I have a manageable workload.]],Key!$A$10:$B$15,2,FALSE)</f>
        <v>Strongly Agree</v>
      </c>
      <c r="I180" s="51" t="str">
        <f>VLOOKUP(Table1[[#This Row],[I have the training and skills I need to do my best at work.]],Key!$A$10:$B$15,2,FALSE)</f>
        <v>Agree</v>
      </c>
      <c r="J180" s="51" t="str">
        <f>VLOOKUP(Table1[[#This Row],[I understand how my daily work contributes to my school’s mission. ]],Key!$A$10:$B$15,2,FALSE)</f>
        <v>Agree</v>
      </c>
      <c r="K180" s="51" t="str">
        <f>VLOOKUP(Table1[[#This Row],[My school''s mission and values are reflected in the actions of school leaders.]],Key!$A$10:$B$15,2,FALSE)</f>
        <v>Agree</v>
      </c>
      <c r="L180" s="51" t="str">
        <f>VLOOKUP(Table1[[#This Row],[I am treated fairly by school leaders.]],Key!$A$10:$B$15,2,FALSE)</f>
        <v>Strongly Agree</v>
      </c>
      <c r="M180" s="51" t="str">
        <f>VLOOKUP(Table1[[#This Row],[I am treated fairly by my colleagues.]],Key!$A$10:$B$15,2,FALSE)</f>
        <v>Strongly Agree</v>
      </c>
      <c r="N180" s="51" t="str">
        <f>VLOOKUP(Table1[[#This Row],[I have ownership and control over my teaching practice and my classroom.]],Key!$A$10:$B$15,2,FALSE)</f>
        <v>Strongly Agree</v>
      </c>
      <c r="O180" s="51" t="str">
        <f>VLOOKUP(Table1[[#This Row],[My opinions are heard and valued by school leaders.]],Key!$A$10:$B$15,2,FALSE)</f>
        <v>Strongly Agree</v>
      </c>
      <c r="P180" s="51" t="str">
        <f>VLOOKUP(Table1[[#This Row],[In my current role, I get to do what I do best every day.]],Key!$A$10:$B$15,2,FALSE)</f>
        <v>Strongly Agree</v>
      </c>
      <c r="Q180" s="51" t="str">
        <f>VLOOKUP(Table1[[#This Row],[Faculty are recognized for excellent work by school leaders.]],Key!$A$10:$B$15,2,FALSE)</f>
        <v>Strongly Agree</v>
      </c>
      <c r="R180" s="51" t="str">
        <f>VLOOKUP(Table1[[#This Row],[I feel valued for my work as a faculty member.]],Key!$A$10:$B$15,2,FALSE)</f>
        <v>Agree</v>
      </c>
      <c r="S180" s="51" t="str">
        <f>VLOOKUP(Table1[[#This Row],[In the past week, I’ve received recognition for doing my job well.]],Key!$A$10:$B$15,2,FALSE)</f>
        <v>Strongly Agree</v>
      </c>
      <c r="T180" s="51" t="str">
        <f>VLOOKUP(Table1[[#This Row],[In the past year, my school has provided opportunities for me to learn and grow as a faculty member. ]],Key!$A$10:$B$15,2,FALSE)</f>
        <v>Agree</v>
      </c>
      <c r="U180" s="51" t="str">
        <f>VLOOKUP(Table1[[#This Row],[My division director (or other direct supervisor) supports my career aspirations and goals]],Key!$A$10:$B$15,2,FALSE)</f>
        <v xml:space="preserve">Neutral </v>
      </c>
      <c r="V180" s="51" t="str">
        <f>VLOOKUP(Table1[[#This Row],[I see a path for professional advancement at my school.]],Key!$A$10:$B$15,2,FALSE)</f>
        <v xml:space="preserve">Neutral </v>
      </c>
    </row>
    <row r="181" spans="1:22" x14ac:dyDescent="0.55000000000000004">
      <c r="A181" s="5">
        <v>179</v>
      </c>
      <c r="B181" s="51" t="str">
        <f>VLOOKUP(Table1[[#This Row],[Overall, I am satisfied with my experience at school.]],Key!$A$10:$B$15,2,FALSE)</f>
        <v>Agree</v>
      </c>
      <c r="C181" s="51" t="str">
        <f>VLOOKUP(Table1[[#This Row],[School leadership has communicated clear actions they will take in response to previous faculty survey results.]],Key!$A$10:$B$15,2,FALSE)</f>
        <v>Agree</v>
      </c>
      <c r="D181" s="51" t="str">
        <f>VLOOKUP(Table1[[#This Row],[I feel safe and welcome at school.]],Key!$A$10:$B$15,2,FALSE)</f>
        <v>Agree</v>
      </c>
      <c r="E181" s="51" t="str">
        <f>VLOOKUP(Table1[[#This Row],[The benefits provided by my school meet my needs. ]],Key!$A$10:$B$15,2,FALSE)</f>
        <v xml:space="preserve">Neutral </v>
      </c>
      <c r="F181" s="51" t="str">
        <f>VLOOKUP(Table1[[#This Row],[Someone seems to care about me at school. ]],Key!$A$10:$B$15,2,FALSE)</f>
        <v>Disagree</v>
      </c>
      <c r="G181" s="51" t="str">
        <f>VLOOKUP(Table1[[#This Row],[I have the materials and resources needed to do my job well. ]],Key!$A$10:$B$15,2,FALSE)</f>
        <v>Agree</v>
      </c>
      <c r="H181" s="51" t="str">
        <f>VLOOKUP(Table1[[#This Row],[Most days, I have a manageable workload.]],Key!$A$10:$B$15,2,FALSE)</f>
        <v>Agree</v>
      </c>
      <c r="I181" s="51" t="str">
        <f>VLOOKUP(Table1[[#This Row],[I have the training and skills I need to do my best at work.]],Key!$A$10:$B$15,2,FALSE)</f>
        <v>Disagree</v>
      </c>
      <c r="J181" s="51" t="str">
        <f>VLOOKUP(Table1[[#This Row],[I understand how my daily work contributes to my school’s mission. ]],Key!$A$10:$B$15,2,FALSE)</f>
        <v>Strongly Agree</v>
      </c>
      <c r="K181" s="51" t="str">
        <f>VLOOKUP(Table1[[#This Row],[My school''s mission and values are reflected in the actions of school leaders.]],Key!$A$10:$B$15,2,FALSE)</f>
        <v>Agree</v>
      </c>
      <c r="L181" s="51" t="str">
        <f>VLOOKUP(Table1[[#This Row],[I am treated fairly by school leaders.]],Key!$A$10:$B$15,2,FALSE)</f>
        <v xml:space="preserve">Neutral </v>
      </c>
      <c r="M181" s="51" t="str">
        <f>VLOOKUP(Table1[[#This Row],[I am treated fairly by my colleagues.]],Key!$A$10:$B$15,2,FALSE)</f>
        <v>Agree</v>
      </c>
      <c r="N181" s="51" t="str">
        <f>VLOOKUP(Table1[[#This Row],[I have ownership and control over my teaching practice and my classroom.]],Key!$A$10:$B$15,2,FALSE)</f>
        <v xml:space="preserve">Neutral </v>
      </c>
      <c r="O181" s="51" t="str">
        <f>VLOOKUP(Table1[[#This Row],[My opinions are heard and valued by school leaders.]],Key!$A$10:$B$15,2,FALSE)</f>
        <v xml:space="preserve">Neutral </v>
      </c>
      <c r="P181" s="51" t="str">
        <f>VLOOKUP(Table1[[#This Row],[In my current role, I get to do what I do best every day.]],Key!$A$10:$B$15,2,FALSE)</f>
        <v>Agree</v>
      </c>
      <c r="Q181" s="51" t="str">
        <f>VLOOKUP(Table1[[#This Row],[Faculty are recognized for excellent work by school leaders.]],Key!$A$10:$B$15,2,FALSE)</f>
        <v xml:space="preserve">Neutral </v>
      </c>
      <c r="R181" s="51" t="str">
        <f>VLOOKUP(Table1[[#This Row],[I feel valued for my work as a faculty member.]],Key!$A$10:$B$15,2,FALSE)</f>
        <v xml:space="preserve">Neutral </v>
      </c>
      <c r="S181" s="51" t="str">
        <f>VLOOKUP(Table1[[#This Row],[In the past week, I’ve received recognition for doing my job well.]],Key!$A$10:$B$15,2,FALSE)</f>
        <v>Agree</v>
      </c>
      <c r="T181" s="51" t="str">
        <f>VLOOKUP(Table1[[#This Row],[In the past year, my school has provided opportunities for me to learn and grow as a faculty member. ]],Key!$A$10:$B$15,2,FALSE)</f>
        <v xml:space="preserve">Neutral </v>
      </c>
      <c r="U181" s="51" t="str">
        <f>VLOOKUP(Table1[[#This Row],[My division director (or other direct supervisor) supports my career aspirations and goals]],Key!$A$10:$B$15,2,FALSE)</f>
        <v>Disagree</v>
      </c>
      <c r="V181" s="51" t="str">
        <f>VLOOKUP(Table1[[#This Row],[I see a path for professional advancement at my school.]],Key!$A$10:$B$15,2,FALSE)</f>
        <v>Disagree</v>
      </c>
    </row>
    <row r="182" spans="1:22" x14ac:dyDescent="0.55000000000000004">
      <c r="A182" s="5">
        <v>180</v>
      </c>
      <c r="B182" s="51" t="str">
        <f>VLOOKUP(Table1[[#This Row],[Overall, I am satisfied with my experience at school.]],Key!$A$10:$B$15,2,FALSE)</f>
        <v>Agree</v>
      </c>
      <c r="C182" s="51" t="str">
        <f>VLOOKUP(Table1[[#This Row],[School leadership has communicated clear actions they will take in response to previous faculty survey results.]],Key!$A$10:$B$15,2,FALSE)</f>
        <v>Agree</v>
      </c>
      <c r="D182" s="51" t="str">
        <f>VLOOKUP(Table1[[#This Row],[I feel safe and welcome at school.]],Key!$A$10:$B$15,2,FALSE)</f>
        <v>Agree</v>
      </c>
      <c r="E182" s="51" t="str">
        <f>VLOOKUP(Table1[[#This Row],[The benefits provided by my school meet my needs. ]],Key!$A$10:$B$15,2,FALSE)</f>
        <v>Strongly Agree</v>
      </c>
      <c r="F182" s="51" t="str">
        <f>VLOOKUP(Table1[[#This Row],[Someone seems to care about me at school. ]],Key!$A$10:$B$15,2,FALSE)</f>
        <v>Agree</v>
      </c>
      <c r="G182" s="51" t="str">
        <f>VLOOKUP(Table1[[#This Row],[I have the materials and resources needed to do my job well. ]],Key!$A$10:$B$15,2,FALSE)</f>
        <v>Agree</v>
      </c>
      <c r="H182" s="51" t="str">
        <f>VLOOKUP(Table1[[#This Row],[Most days, I have a manageable workload.]],Key!$A$10:$B$15,2,FALSE)</f>
        <v>Strongly Agree</v>
      </c>
      <c r="I182" s="51" t="str">
        <f>VLOOKUP(Table1[[#This Row],[I have the training and skills I need to do my best at work.]],Key!$A$10:$B$15,2,FALSE)</f>
        <v>Strongly Agree</v>
      </c>
      <c r="J182" s="51" t="str">
        <f>VLOOKUP(Table1[[#This Row],[I understand how my daily work contributes to my school’s mission. ]],Key!$A$10:$B$15,2,FALSE)</f>
        <v>Agree</v>
      </c>
      <c r="K182" s="51" t="str">
        <f>VLOOKUP(Table1[[#This Row],[My school''s mission and values are reflected in the actions of school leaders.]],Key!$A$10:$B$15,2,FALSE)</f>
        <v>Strongly Agree</v>
      </c>
      <c r="L182" s="51" t="str">
        <f>VLOOKUP(Table1[[#This Row],[I am treated fairly by school leaders.]],Key!$A$10:$B$15,2,FALSE)</f>
        <v>Agree</v>
      </c>
      <c r="M182" s="51" t="str">
        <f>VLOOKUP(Table1[[#This Row],[I am treated fairly by my colleagues.]],Key!$A$10:$B$15,2,FALSE)</f>
        <v>Agree</v>
      </c>
      <c r="N182" s="51" t="str">
        <f>VLOOKUP(Table1[[#This Row],[I have ownership and control over my teaching practice and my classroom.]],Key!$A$10:$B$15,2,FALSE)</f>
        <v>Agree</v>
      </c>
      <c r="O182" s="51" t="str">
        <f>VLOOKUP(Table1[[#This Row],[My opinions are heard and valued by school leaders.]],Key!$A$10:$B$15,2,FALSE)</f>
        <v>Agree</v>
      </c>
      <c r="P182" s="51" t="str">
        <f>VLOOKUP(Table1[[#This Row],[In my current role, I get to do what I do best every day.]],Key!$A$10:$B$15,2,FALSE)</f>
        <v>Strongly Agree</v>
      </c>
      <c r="Q182" s="51" t="str">
        <f>VLOOKUP(Table1[[#This Row],[Faculty are recognized for excellent work by school leaders.]],Key!$A$10:$B$15,2,FALSE)</f>
        <v>Strongly Agree</v>
      </c>
      <c r="R182" s="51" t="str">
        <f>VLOOKUP(Table1[[#This Row],[I feel valued for my work as a faculty member.]],Key!$A$10:$B$15,2,FALSE)</f>
        <v xml:space="preserve">Neutral </v>
      </c>
      <c r="S182" s="51" t="str">
        <f>VLOOKUP(Table1[[#This Row],[In the past week, I’ve received recognition for doing my job well.]],Key!$A$10:$B$15,2,FALSE)</f>
        <v xml:space="preserve">Neutral </v>
      </c>
      <c r="T182" s="51" t="str">
        <f>VLOOKUP(Table1[[#This Row],[In the past year, my school has provided opportunities for me to learn and grow as a faculty member. ]],Key!$A$10:$B$15,2,FALSE)</f>
        <v>Agree</v>
      </c>
      <c r="U182" s="51" t="str">
        <f>VLOOKUP(Table1[[#This Row],[My division director (or other direct supervisor) supports my career aspirations and goals]],Key!$A$10:$B$15,2,FALSE)</f>
        <v>Agree</v>
      </c>
      <c r="V182" s="51" t="str">
        <f>VLOOKUP(Table1[[#This Row],[I see a path for professional advancement at my school.]],Key!$A$10:$B$15,2,FALSE)</f>
        <v>Strongly Agree</v>
      </c>
    </row>
    <row r="183" spans="1:22" x14ac:dyDescent="0.55000000000000004">
      <c r="A183" s="5">
        <v>181</v>
      </c>
      <c r="B183" s="51" t="str">
        <f>VLOOKUP(Table1[[#This Row],[Overall, I am satisfied with my experience at school.]],Key!$A$10:$B$15,2,FALSE)</f>
        <v>Strongly Agree</v>
      </c>
      <c r="C183" s="51" t="str">
        <f>VLOOKUP(Table1[[#This Row],[School leadership has communicated clear actions they will take in response to previous faculty survey results.]],Key!$A$10:$B$15,2,FALSE)</f>
        <v>Strongly Agree</v>
      </c>
      <c r="D183" s="51" t="str">
        <f>VLOOKUP(Table1[[#This Row],[I feel safe and welcome at school.]],Key!$A$10:$B$15,2,FALSE)</f>
        <v>Strongly Agree</v>
      </c>
      <c r="E183" s="51" t="str">
        <f>VLOOKUP(Table1[[#This Row],[The benefits provided by my school meet my needs. ]],Key!$A$10:$B$15,2,FALSE)</f>
        <v>Strongly Agree</v>
      </c>
      <c r="F183" s="51" t="str">
        <f>VLOOKUP(Table1[[#This Row],[Someone seems to care about me at school. ]],Key!$A$10:$B$15,2,FALSE)</f>
        <v>Strongly Agree</v>
      </c>
      <c r="G183" s="51" t="str">
        <f>VLOOKUP(Table1[[#This Row],[I have the materials and resources needed to do my job well. ]],Key!$A$10:$B$15,2,FALSE)</f>
        <v>Strongly Agree</v>
      </c>
      <c r="H183" s="51" t="str">
        <f>VLOOKUP(Table1[[#This Row],[Most days, I have a manageable workload.]],Key!$A$10:$B$15,2,FALSE)</f>
        <v>Strongly Agree</v>
      </c>
      <c r="I183" s="51" t="str">
        <f>VLOOKUP(Table1[[#This Row],[I have the training and skills I need to do my best at work.]],Key!$A$10:$B$15,2,FALSE)</f>
        <v>Agree</v>
      </c>
      <c r="J183" s="51" t="str">
        <f>VLOOKUP(Table1[[#This Row],[I understand how my daily work contributes to my school’s mission. ]],Key!$A$10:$B$15,2,FALSE)</f>
        <v>Strongly Agree</v>
      </c>
      <c r="K183" s="51" t="str">
        <f>VLOOKUP(Table1[[#This Row],[My school''s mission and values are reflected in the actions of school leaders.]],Key!$A$10:$B$15,2,FALSE)</f>
        <v>Strongly Agree</v>
      </c>
      <c r="L183" s="51" t="str">
        <f>VLOOKUP(Table1[[#This Row],[I am treated fairly by school leaders.]],Key!$A$10:$B$15,2,FALSE)</f>
        <v>Strongly Agree</v>
      </c>
      <c r="M183" s="51" t="str">
        <f>VLOOKUP(Table1[[#This Row],[I am treated fairly by my colleagues.]],Key!$A$10:$B$15,2,FALSE)</f>
        <v>Strongly Agree</v>
      </c>
      <c r="N183" s="51" t="str">
        <f>VLOOKUP(Table1[[#This Row],[I have ownership and control over my teaching practice and my classroom.]],Key!$A$10:$B$15,2,FALSE)</f>
        <v>Strongly Agree</v>
      </c>
      <c r="O183" s="51" t="str">
        <f>VLOOKUP(Table1[[#This Row],[My opinions are heard and valued by school leaders.]],Key!$A$10:$B$15,2,FALSE)</f>
        <v>Strongly Agree</v>
      </c>
      <c r="P183" s="51" t="str">
        <f>VLOOKUP(Table1[[#This Row],[In my current role, I get to do what I do best every day.]],Key!$A$10:$B$15,2,FALSE)</f>
        <v>Strongly Agree</v>
      </c>
      <c r="Q183" s="51" t="str">
        <f>VLOOKUP(Table1[[#This Row],[Faculty are recognized for excellent work by school leaders.]],Key!$A$10:$B$15,2,FALSE)</f>
        <v>Strongly Agree</v>
      </c>
      <c r="R183" s="51" t="str">
        <f>VLOOKUP(Table1[[#This Row],[I feel valued for my work as a faculty member.]],Key!$A$10:$B$15,2,FALSE)</f>
        <v>Strongly Agree</v>
      </c>
      <c r="S183" s="51" t="str">
        <f>VLOOKUP(Table1[[#This Row],[In the past week, I’ve received recognition for doing my job well.]],Key!$A$10:$B$15,2,FALSE)</f>
        <v>Strongly Agree</v>
      </c>
      <c r="T183" s="51" t="str">
        <f>VLOOKUP(Table1[[#This Row],[In the past year, my school has provided opportunities for me to learn and grow as a faculty member. ]],Key!$A$10:$B$15,2,FALSE)</f>
        <v>Strongly Agree</v>
      </c>
      <c r="U183" s="51" t="str">
        <f>VLOOKUP(Table1[[#This Row],[My division director (or other direct supervisor) supports my career aspirations and goals]],Key!$A$10:$B$15,2,FALSE)</f>
        <v>Strongly Agree</v>
      </c>
      <c r="V183" s="51" t="str">
        <f>VLOOKUP(Table1[[#This Row],[I see a path for professional advancement at my school.]],Key!$A$10:$B$15,2,FALSE)</f>
        <v>Strongly Agree</v>
      </c>
    </row>
    <row r="184" spans="1:22" x14ac:dyDescent="0.55000000000000004">
      <c r="A184" s="5">
        <v>182</v>
      </c>
      <c r="B184" s="51" t="str">
        <f>VLOOKUP(Table1[[#This Row],[Overall, I am satisfied with my experience at school.]],Key!$A$10:$B$15,2,FALSE)</f>
        <v>Agree</v>
      </c>
      <c r="C184" s="51" t="str">
        <f>VLOOKUP(Table1[[#This Row],[School leadership has communicated clear actions they will take in response to previous faculty survey results.]],Key!$A$10:$B$15,2,FALSE)</f>
        <v>Agree</v>
      </c>
      <c r="D184" s="51" t="str">
        <f>VLOOKUP(Table1[[#This Row],[I feel safe and welcome at school.]],Key!$A$10:$B$15,2,FALSE)</f>
        <v>Agree</v>
      </c>
      <c r="E184" s="51" t="str">
        <f>VLOOKUP(Table1[[#This Row],[The benefits provided by my school meet my needs. ]],Key!$A$10:$B$15,2,FALSE)</f>
        <v>Agree</v>
      </c>
      <c r="F184" s="51" t="str">
        <f>VLOOKUP(Table1[[#This Row],[Someone seems to care about me at school. ]],Key!$A$10:$B$15,2,FALSE)</f>
        <v>Agree</v>
      </c>
      <c r="G184" s="51" t="str">
        <f>VLOOKUP(Table1[[#This Row],[I have the materials and resources needed to do my job well. ]],Key!$A$10:$B$15,2,FALSE)</f>
        <v>Agree</v>
      </c>
      <c r="H184" s="51" t="str">
        <f>VLOOKUP(Table1[[#This Row],[Most days, I have a manageable workload.]],Key!$A$10:$B$15,2,FALSE)</f>
        <v>Agree</v>
      </c>
      <c r="I184" s="51" t="str">
        <f>VLOOKUP(Table1[[#This Row],[I have the training and skills I need to do my best at work.]],Key!$A$10:$B$15,2,FALSE)</f>
        <v>Agree</v>
      </c>
      <c r="J184" s="51" t="str">
        <f>VLOOKUP(Table1[[#This Row],[I understand how my daily work contributes to my school’s mission. ]],Key!$A$10:$B$15,2,FALSE)</f>
        <v>Agree</v>
      </c>
      <c r="K184" s="51" t="str">
        <f>VLOOKUP(Table1[[#This Row],[My school''s mission and values are reflected in the actions of school leaders.]],Key!$A$10:$B$15,2,FALSE)</f>
        <v>Agree</v>
      </c>
      <c r="L184" s="51" t="str">
        <f>VLOOKUP(Table1[[#This Row],[I am treated fairly by school leaders.]],Key!$A$10:$B$15,2,FALSE)</f>
        <v>Agree</v>
      </c>
      <c r="M184" s="51" t="str">
        <f>VLOOKUP(Table1[[#This Row],[I am treated fairly by my colleagues.]],Key!$A$10:$B$15,2,FALSE)</f>
        <v>Agree</v>
      </c>
      <c r="N184" s="51" t="str">
        <f>VLOOKUP(Table1[[#This Row],[I have ownership and control over my teaching practice and my classroom.]],Key!$A$10:$B$15,2,FALSE)</f>
        <v>Agree</v>
      </c>
      <c r="O184" s="51" t="str">
        <f>VLOOKUP(Table1[[#This Row],[My opinions are heard and valued by school leaders.]],Key!$A$10:$B$15,2,FALSE)</f>
        <v>Agree</v>
      </c>
      <c r="P184" s="51" t="str">
        <f>VLOOKUP(Table1[[#This Row],[In my current role, I get to do what I do best every day.]],Key!$A$10:$B$15,2,FALSE)</f>
        <v>Agree</v>
      </c>
      <c r="Q184" s="51" t="str">
        <f>VLOOKUP(Table1[[#This Row],[Faculty are recognized for excellent work by school leaders.]],Key!$A$10:$B$15,2,FALSE)</f>
        <v>Agree</v>
      </c>
      <c r="R184" s="51" t="str">
        <f>VLOOKUP(Table1[[#This Row],[I feel valued for my work as a faculty member.]],Key!$A$10:$B$15,2,FALSE)</f>
        <v>Agree</v>
      </c>
      <c r="S184" s="51" t="str">
        <f>VLOOKUP(Table1[[#This Row],[In the past week, I’ve received recognition for doing my job well.]],Key!$A$10:$B$15,2,FALSE)</f>
        <v>Disagree</v>
      </c>
      <c r="T184" s="51" t="str">
        <f>VLOOKUP(Table1[[#This Row],[In the past year, my school has provided opportunities for me to learn and grow as a faculty member. ]],Key!$A$10:$B$15,2,FALSE)</f>
        <v>Agree</v>
      </c>
      <c r="U184" s="51" t="str">
        <f>VLOOKUP(Table1[[#This Row],[My division director (or other direct supervisor) supports my career aspirations and goals]],Key!$A$10:$B$15,2,FALSE)</f>
        <v>Agree</v>
      </c>
      <c r="V184" s="51" t="str">
        <f>VLOOKUP(Table1[[#This Row],[I see a path for professional advancement at my school.]],Key!$A$10:$B$15,2,FALSE)</f>
        <v>Agree</v>
      </c>
    </row>
    <row r="185" spans="1:22" x14ac:dyDescent="0.55000000000000004">
      <c r="A185" s="5">
        <v>183</v>
      </c>
      <c r="B185" s="51" t="str">
        <f>VLOOKUP(Table1[[#This Row],[Overall, I am satisfied with my experience at school.]],Key!$A$10:$B$15,2,FALSE)</f>
        <v>Agree</v>
      </c>
      <c r="C185" s="51" t="str">
        <f>VLOOKUP(Table1[[#This Row],[School leadership has communicated clear actions they will take in response to previous faculty survey results.]],Key!$A$10:$B$15,2,FALSE)</f>
        <v xml:space="preserve">Neutral </v>
      </c>
      <c r="D185" s="51" t="str">
        <f>VLOOKUP(Table1[[#This Row],[I feel safe and welcome at school.]],Key!$A$10:$B$15,2,FALSE)</f>
        <v>Agree</v>
      </c>
      <c r="E185" s="51" t="str">
        <f>VLOOKUP(Table1[[#This Row],[The benefits provided by my school meet my needs. ]],Key!$A$10:$B$15,2,FALSE)</f>
        <v>Strongly Agree</v>
      </c>
      <c r="F185" s="51" t="str">
        <f>VLOOKUP(Table1[[#This Row],[Someone seems to care about me at school. ]],Key!$A$10:$B$15,2,FALSE)</f>
        <v>Agree</v>
      </c>
      <c r="G185" s="51" t="str">
        <f>VLOOKUP(Table1[[#This Row],[I have the materials and resources needed to do my job well. ]],Key!$A$10:$B$15,2,FALSE)</f>
        <v>Agree</v>
      </c>
      <c r="H185" s="51" t="str">
        <f>VLOOKUP(Table1[[#This Row],[Most days, I have a manageable workload.]],Key!$A$10:$B$15,2,FALSE)</f>
        <v>Agree</v>
      </c>
      <c r="I185" s="51" t="str">
        <f>VLOOKUP(Table1[[#This Row],[I have the training and skills I need to do my best at work.]],Key!$A$10:$B$15,2,FALSE)</f>
        <v xml:space="preserve">Neutral </v>
      </c>
      <c r="J185" s="51" t="str">
        <f>VLOOKUP(Table1[[#This Row],[I understand how my daily work contributes to my school’s mission. ]],Key!$A$10:$B$15,2,FALSE)</f>
        <v>Agree</v>
      </c>
      <c r="K185" s="51" t="str">
        <f>VLOOKUP(Table1[[#This Row],[My school''s mission and values are reflected in the actions of school leaders.]],Key!$A$10:$B$15,2,FALSE)</f>
        <v>Agree</v>
      </c>
      <c r="L185" s="51" t="str">
        <f>VLOOKUP(Table1[[#This Row],[I am treated fairly by school leaders.]],Key!$A$10:$B$15,2,FALSE)</f>
        <v>Agree</v>
      </c>
      <c r="M185" s="51" t="str">
        <f>VLOOKUP(Table1[[#This Row],[I am treated fairly by my colleagues.]],Key!$A$10:$B$15,2,FALSE)</f>
        <v xml:space="preserve">Neutral </v>
      </c>
      <c r="N185" s="51" t="str">
        <f>VLOOKUP(Table1[[#This Row],[I have ownership and control over my teaching practice and my classroom.]],Key!$A$10:$B$15,2,FALSE)</f>
        <v>Strongly Agree</v>
      </c>
      <c r="O185" s="51" t="str">
        <f>VLOOKUP(Table1[[#This Row],[My opinions are heard and valued by school leaders.]],Key!$A$10:$B$15,2,FALSE)</f>
        <v xml:space="preserve">Neutral </v>
      </c>
      <c r="P185" s="51" t="str">
        <f>VLOOKUP(Table1[[#This Row],[In my current role, I get to do what I do best every day.]],Key!$A$10:$B$15,2,FALSE)</f>
        <v xml:space="preserve">Neutral </v>
      </c>
      <c r="Q185" s="51" t="str">
        <f>VLOOKUP(Table1[[#This Row],[Faculty are recognized for excellent work by school leaders.]],Key!$A$10:$B$15,2,FALSE)</f>
        <v>Agree</v>
      </c>
      <c r="R185" s="51" t="str">
        <f>VLOOKUP(Table1[[#This Row],[I feel valued for my work as a faculty member.]],Key!$A$10:$B$15,2,FALSE)</f>
        <v>Agree</v>
      </c>
      <c r="S185" s="51" t="str">
        <f>VLOOKUP(Table1[[#This Row],[In the past week, I’ve received recognition for doing my job well.]],Key!$A$10:$B$15,2,FALSE)</f>
        <v xml:space="preserve">Neutral </v>
      </c>
      <c r="T185" s="51" t="str">
        <f>VLOOKUP(Table1[[#This Row],[In the past year, my school has provided opportunities for me to learn and grow as a faculty member. ]],Key!$A$10:$B$15,2,FALSE)</f>
        <v>Agree</v>
      </c>
      <c r="U185" s="51" t="str">
        <f>VLOOKUP(Table1[[#This Row],[My division director (or other direct supervisor) supports my career aspirations and goals]],Key!$A$10:$B$15,2,FALSE)</f>
        <v>Agree</v>
      </c>
      <c r="V185" s="51" t="str">
        <f>VLOOKUP(Table1[[#This Row],[I see a path for professional advancement at my school.]],Key!$A$10:$B$15,2,FALSE)</f>
        <v xml:space="preserve">Neutral </v>
      </c>
    </row>
    <row r="186" spans="1:22" x14ac:dyDescent="0.55000000000000004">
      <c r="A186" s="5">
        <v>184</v>
      </c>
      <c r="B186" s="51" t="str">
        <f>VLOOKUP(Table1[[#This Row],[Overall, I am satisfied with my experience at school.]],Key!$A$10:$B$15,2,FALSE)</f>
        <v>Strongly Agree</v>
      </c>
      <c r="C186" s="51" t="str">
        <f>VLOOKUP(Table1[[#This Row],[School leadership has communicated clear actions they will take in response to previous faculty survey results.]],Key!$A$10:$B$15,2,FALSE)</f>
        <v>Agree</v>
      </c>
      <c r="D186" s="51" t="str">
        <f>VLOOKUP(Table1[[#This Row],[I feel safe and welcome at school.]],Key!$A$10:$B$15,2,FALSE)</f>
        <v>Agree</v>
      </c>
      <c r="E186" s="51" t="str">
        <f>VLOOKUP(Table1[[#This Row],[The benefits provided by my school meet my needs. ]],Key!$A$10:$B$15,2,FALSE)</f>
        <v>Strongly Agree</v>
      </c>
      <c r="F186" s="51" t="str">
        <f>VLOOKUP(Table1[[#This Row],[Someone seems to care about me at school. ]],Key!$A$10:$B$15,2,FALSE)</f>
        <v>Strongly Agree</v>
      </c>
      <c r="G186" s="51" t="str">
        <f>VLOOKUP(Table1[[#This Row],[I have the materials and resources needed to do my job well. ]],Key!$A$10:$B$15,2,FALSE)</f>
        <v>Agree</v>
      </c>
      <c r="H186" s="51" t="str">
        <f>VLOOKUP(Table1[[#This Row],[Most days, I have a manageable workload.]],Key!$A$10:$B$15,2,FALSE)</f>
        <v>Agree</v>
      </c>
      <c r="I186" s="51" t="str">
        <f>VLOOKUP(Table1[[#This Row],[I have the training and skills I need to do my best at work.]],Key!$A$10:$B$15,2,FALSE)</f>
        <v xml:space="preserve">Neutral </v>
      </c>
      <c r="J186" s="51" t="str">
        <f>VLOOKUP(Table1[[#This Row],[I understand how my daily work contributes to my school’s mission. ]],Key!$A$10:$B$15,2,FALSE)</f>
        <v xml:space="preserve">Neutral </v>
      </c>
      <c r="K186" s="51" t="str">
        <f>VLOOKUP(Table1[[#This Row],[My school''s mission and values are reflected in the actions of school leaders.]],Key!$A$10:$B$15,2,FALSE)</f>
        <v>Agree</v>
      </c>
      <c r="L186" s="51" t="str">
        <f>VLOOKUP(Table1[[#This Row],[I am treated fairly by school leaders.]],Key!$A$10:$B$15,2,FALSE)</f>
        <v>Agree</v>
      </c>
      <c r="M186" s="51" t="str">
        <f>VLOOKUP(Table1[[#This Row],[I am treated fairly by my colleagues.]],Key!$A$10:$B$15,2,FALSE)</f>
        <v>Agree</v>
      </c>
      <c r="N186" s="51" t="str">
        <f>VLOOKUP(Table1[[#This Row],[I have ownership and control over my teaching practice and my classroom.]],Key!$A$10:$B$15,2,FALSE)</f>
        <v>Strongly Agree</v>
      </c>
      <c r="O186" s="51" t="str">
        <f>VLOOKUP(Table1[[#This Row],[My opinions are heard and valued by school leaders.]],Key!$A$10:$B$15,2,FALSE)</f>
        <v>Strongly Agree</v>
      </c>
      <c r="P186" s="51" t="str">
        <f>VLOOKUP(Table1[[#This Row],[In my current role, I get to do what I do best every day.]],Key!$A$10:$B$15,2,FALSE)</f>
        <v>Strongly Agree</v>
      </c>
      <c r="Q186" s="51" t="str">
        <f>VLOOKUP(Table1[[#This Row],[Faculty are recognized for excellent work by school leaders.]],Key!$A$10:$B$15,2,FALSE)</f>
        <v>Agree</v>
      </c>
      <c r="R186" s="51" t="str">
        <f>VLOOKUP(Table1[[#This Row],[I feel valued for my work as a faculty member.]],Key!$A$10:$B$15,2,FALSE)</f>
        <v>Agree</v>
      </c>
      <c r="S186" s="51" t="str">
        <f>VLOOKUP(Table1[[#This Row],[In the past week, I’ve received recognition for doing my job well.]],Key!$A$10:$B$15,2,FALSE)</f>
        <v>Agree</v>
      </c>
      <c r="T186" s="51" t="str">
        <f>VLOOKUP(Table1[[#This Row],[In the past year, my school has provided opportunities for me to learn and grow as a faculty member. ]],Key!$A$10:$B$15,2,FALSE)</f>
        <v xml:space="preserve">Neutral </v>
      </c>
      <c r="U186" s="51" t="str">
        <f>VLOOKUP(Table1[[#This Row],[My division director (or other direct supervisor) supports my career aspirations and goals]],Key!$A$10:$B$15,2,FALSE)</f>
        <v>Agree</v>
      </c>
      <c r="V186" s="51" t="str">
        <f>VLOOKUP(Table1[[#This Row],[I see a path for professional advancement at my school.]],Key!$A$10:$B$15,2,FALSE)</f>
        <v>Agree</v>
      </c>
    </row>
    <row r="187" spans="1:22" x14ac:dyDescent="0.55000000000000004">
      <c r="A187" s="5">
        <v>185</v>
      </c>
      <c r="B187" s="51" t="str">
        <f>VLOOKUP(Table1[[#This Row],[Overall, I am satisfied with my experience at school.]],Key!$A$10:$B$15,2,FALSE)</f>
        <v>Disagree</v>
      </c>
      <c r="C187" s="51" t="str">
        <f>VLOOKUP(Table1[[#This Row],[School leadership has communicated clear actions they will take in response to previous faculty survey results.]],Key!$A$10:$B$15,2,FALSE)</f>
        <v>Disagree</v>
      </c>
      <c r="D187" s="51" t="str">
        <f>VLOOKUP(Table1[[#This Row],[I feel safe and welcome at school.]],Key!$A$10:$B$15,2,FALSE)</f>
        <v>Disagree</v>
      </c>
      <c r="E187" s="51" t="str">
        <f>VLOOKUP(Table1[[#This Row],[The benefits provided by my school meet my needs. ]],Key!$A$10:$B$15,2,FALSE)</f>
        <v xml:space="preserve">Neutral </v>
      </c>
      <c r="F187" s="51" t="str">
        <f>VLOOKUP(Table1[[#This Row],[Someone seems to care about me at school. ]],Key!$A$10:$B$15,2,FALSE)</f>
        <v xml:space="preserve">Neutral </v>
      </c>
      <c r="G187" s="51" t="str">
        <f>VLOOKUP(Table1[[#This Row],[I have the materials and resources needed to do my job well. ]],Key!$A$10:$B$15,2,FALSE)</f>
        <v>Strongly Disagree</v>
      </c>
      <c r="H187" s="51" t="str">
        <f>VLOOKUP(Table1[[#This Row],[Most days, I have a manageable workload.]],Key!$A$10:$B$15,2,FALSE)</f>
        <v>Disagree</v>
      </c>
      <c r="I187" s="51" t="str">
        <f>VLOOKUP(Table1[[#This Row],[I have the training and skills I need to do my best at work.]],Key!$A$10:$B$15,2,FALSE)</f>
        <v>Strongly Disagree</v>
      </c>
      <c r="J187" s="51" t="str">
        <f>VLOOKUP(Table1[[#This Row],[I understand how my daily work contributes to my school’s mission. ]],Key!$A$10:$B$15,2,FALSE)</f>
        <v>Strongly Disagree</v>
      </c>
      <c r="K187" s="51" t="str">
        <f>VLOOKUP(Table1[[#This Row],[My school''s mission and values are reflected in the actions of school leaders.]],Key!$A$10:$B$15,2,FALSE)</f>
        <v>Strongly Disagree</v>
      </c>
      <c r="L187" s="51" t="str">
        <f>VLOOKUP(Table1[[#This Row],[I am treated fairly by school leaders.]],Key!$A$10:$B$15,2,FALSE)</f>
        <v>Strongly Disagree</v>
      </c>
      <c r="M187" s="51" t="str">
        <f>VLOOKUP(Table1[[#This Row],[I am treated fairly by my colleagues.]],Key!$A$10:$B$15,2,FALSE)</f>
        <v>Strongly Disagree</v>
      </c>
      <c r="N187" s="51" t="str">
        <f>VLOOKUP(Table1[[#This Row],[I have ownership and control over my teaching practice and my classroom.]],Key!$A$10:$B$15,2,FALSE)</f>
        <v>Strongly Disagree</v>
      </c>
      <c r="O187" s="51" t="str">
        <f>VLOOKUP(Table1[[#This Row],[My opinions are heard and valued by school leaders.]],Key!$A$10:$B$15,2,FALSE)</f>
        <v>Strongly Disagree</v>
      </c>
      <c r="P187" s="51" t="str">
        <f>VLOOKUP(Table1[[#This Row],[In my current role, I get to do what I do best every day.]],Key!$A$10:$B$15,2,FALSE)</f>
        <v>Strongly Disagree</v>
      </c>
      <c r="Q187" s="51" t="str">
        <f>VLOOKUP(Table1[[#This Row],[Faculty are recognized for excellent work by school leaders.]],Key!$A$10:$B$15,2,FALSE)</f>
        <v>Strongly Disagree</v>
      </c>
      <c r="R187" s="51" t="str">
        <f>VLOOKUP(Table1[[#This Row],[I feel valued for my work as a faculty member.]],Key!$A$10:$B$15,2,FALSE)</f>
        <v>Strongly Disagree</v>
      </c>
      <c r="S187" s="51" t="str">
        <f>VLOOKUP(Table1[[#This Row],[In the past week, I’ve received recognition for doing my job well.]],Key!$A$10:$B$15,2,FALSE)</f>
        <v>Strongly Disagree</v>
      </c>
      <c r="T187" s="51" t="str">
        <f>VLOOKUP(Table1[[#This Row],[In the past year, my school has provided opportunities for me to learn and grow as a faculty member. ]],Key!$A$10:$B$15,2,FALSE)</f>
        <v>Strongly Disagree</v>
      </c>
      <c r="U187" s="51" t="str">
        <f>VLOOKUP(Table1[[#This Row],[My division director (or other direct supervisor) supports my career aspirations and goals]],Key!$A$10:$B$15,2,FALSE)</f>
        <v>Strongly Disagree</v>
      </c>
      <c r="V187" s="51" t="str">
        <f>VLOOKUP(Table1[[#This Row],[I see a path for professional advancement at my school.]],Key!$A$10:$B$15,2,FALSE)</f>
        <v>Strongly Disagree</v>
      </c>
    </row>
    <row r="188" spans="1:22" x14ac:dyDescent="0.55000000000000004">
      <c r="A188" s="5">
        <v>186</v>
      </c>
      <c r="B188" s="51" t="str">
        <f>VLOOKUP(Table1[[#This Row],[Overall, I am satisfied with my experience at school.]],Key!$A$10:$B$15,2,FALSE)</f>
        <v xml:space="preserve">Neutral </v>
      </c>
      <c r="C188" s="51" t="str">
        <f>VLOOKUP(Table1[[#This Row],[School leadership has communicated clear actions they will take in response to previous faculty survey results.]],Key!$A$10:$B$15,2,FALSE)</f>
        <v>Disagree</v>
      </c>
      <c r="D188" s="51" t="str">
        <f>VLOOKUP(Table1[[#This Row],[I feel safe and welcome at school.]],Key!$A$10:$B$15,2,FALSE)</f>
        <v>Disagree</v>
      </c>
      <c r="E188" s="51" t="str">
        <f>VLOOKUP(Table1[[#This Row],[The benefits provided by my school meet my needs. ]],Key!$A$10:$B$15,2,FALSE)</f>
        <v>Agree</v>
      </c>
      <c r="F188" s="51" t="str">
        <f>VLOOKUP(Table1[[#This Row],[Someone seems to care about me at school. ]],Key!$A$10:$B$15,2,FALSE)</f>
        <v xml:space="preserve">Neutral </v>
      </c>
      <c r="G188" s="51" t="str">
        <f>VLOOKUP(Table1[[#This Row],[I have the materials and resources needed to do my job well. ]],Key!$A$10:$B$15,2,FALSE)</f>
        <v xml:space="preserve">Neutral </v>
      </c>
      <c r="H188" s="51" t="str">
        <f>VLOOKUP(Table1[[#This Row],[Most days, I have a manageable workload.]],Key!$A$10:$B$15,2,FALSE)</f>
        <v>Agree</v>
      </c>
      <c r="I188" s="51" t="str">
        <f>VLOOKUP(Table1[[#This Row],[I have the training and skills I need to do my best at work.]],Key!$A$10:$B$15,2,FALSE)</f>
        <v>Agree</v>
      </c>
      <c r="J188" s="51" t="str">
        <f>VLOOKUP(Table1[[#This Row],[I understand how my daily work contributes to my school’s mission. ]],Key!$A$10:$B$15,2,FALSE)</f>
        <v>Agree</v>
      </c>
      <c r="K188" s="51" t="str">
        <f>VLOOKUP(Table1[[#This Row],[My school''s mission and values are reflected in the actions of school leaders.]],Key!$A$10:$B$15,2,FALSE)</f>
        <v xml:space="preserve">Neutral </v>
      </c>
      <c r="L188" s="51" t="str">
        <f>VLOOKUP(Table1[[#This Row],[I am treated fairly by school leaders.]],Key!$A$10:$B$15,2,FALSE)</f>
        <v xml:space="preserve">Neutral </v>
      </c>
      <c r="M188" s="51" t="str">
        <f>VLOOKUP(Table1[[#This Row],[I am treated fairly by my colleagues.]],Key!$A$10:$B$15,2,FALSE)</f>
        <v xml:space="preserve">Neutral </v>
      </c>
      <c r="N188" s="51" t="str">
        <f>VLOOKUP(Table1[[#This Row],[I have ownership and control over my teaching practice and my classroom.]],Key!$A$10:$B$15,2,FALSE)</f>
        <v>Agree</v>
      </c>
      <c r="O188" s="51" t="str">
        <f>VLOOKUP(Table1[[#This Row],[My opinions are heard and valued by school leaders.]],Key!$A$10:$B$15,2,FALSE)</f>
        <v>Agree</v>
      </c>
      <c r="P188" s="51" t="str">
        <f>VLOOKUP(Table1[[#This Row],[In my current role, I get to do what I do best every day.]],Key!$A$10:$B$15,2,FALSE)</f>
        <v>Agree</v>
      </c>
      <c r="Q188" s="51" t="str">
        <f>VLOOKUP(Table1[[#This Row],[Faculty are recognized for excellent work by school leaders.]],Key!$A$10:$B$15,2,FALSE)</f>
        <v>Strongly Agree</v>
      </c>
      <c r="R188" s="51" t="str">
        <f>VLOOKUP(Table1[[#This Row],[I feel valued for my work as a faculty member.]],Key!$A$10:$B$15,2,FALSE)</f>
        <v>Disagree</v>
      </c>
      <c r="S188" s="51" t="str">
        <f>VLOOKUP(Table1[[#This Row],[In the past week, I’ve received recognition for doing my job well.]],Key!$A$10:$B$15,2,FALSE)</f>
        <v>Strongly Disagree</v>
      </c>
      <c r="T188" s="51" t="str">
        <f>VLOOKUP(Table1[[#This Row],[In the past year, my school has provided opportunities for me to learn and grow as a faculty member. ]],Key!$A$10:$B$15,2,FALSE)</f>
        <v>Agree</v>
      </c>
      <c r="U188" s="51" t="str">
        <f>VLOOKUP(Table1[[#This Row],[My division director (or other direct supervisor) supports my career aspirations and goals]],Key!$A$10:$B$15,2,FALSE)</f>
        <v xml:space="preserve">Neutral </v>
      </c>
      <c r="V188" s="51" t="str">
        <f>VLOOKUP(Table1[[#This Row],[I see a path for professional advancement at my school.]],Key!$A$10:$B$15,2,FALSE)</f>
        <v>Disagree</v>
      </c>
    </row>
    <row r="189" spans="1:22" x14ac:dyDescent="0.55000000000000004">
      <c r="A189" s="5">
        <v>187</v>
      </c>
      <c r="B189" s="51" t="str">
        <f>VLOOKUP(Table1[[#This Row],[Overall, I am satisfied with my experience at school.]],Key!$A$10:$B$15,2,FALSE)</f>
        <v>Strongly Agree</v>
      </c>
      <c r="C189" s="51" t="str">
        <f>VLOOKUP(Table1[[#This Row],[School leadership has communicated clear actions they will take in response to previous faculty survey results.]],Key!$A$10:$B$15,2,FALSE)</f>
        <v>Strongly Agree</v>
      </c>
      <c r="D189" s="51" t="str">
        <f>VLOOKUP(Table1[[#This Row],[I feel safe and welcome at school.]],Key!$A$10:$B$15,2,FALSE)</f>
        <v>Strongly Agree</v>
      </c>
      <c r="E189" s="51" t="str">
        <f>VLOOKUP(Table1[[#This Row],[The benefits provided by my school meet my needs. ]],Key!$A$10:$B$15,2,FALSE)</f>
        <v>Strongly Agree</v>
      </c>
      <c r="F189" s="51" t="str">
        <f>VLOOKUP(Table1[[#This Row],[Someone seems to care about me at school. ]],Key!$A$10:$B$15,2,FALSE)</f>
        <v>Strongly Agree</v>
      </c>
      <c r="G189" s="51" t="str">
        <f>VLOOKUP(Table1[[#This Row],[I have the materials and resources needed to do my job well. ]],Key!$A$10:$B$15,2,FALSE)</f>
        <v>Strongly Agree</v>
      </c>
      <c r="H189" s="51" t="str">
        <f>VLOOKUP(Table1[[#This Row],[Most days, I have a manageable workload.]],Key!$A$10:$B$15,2,FALSE)</f>
        <v>Strongly Agree</v>
      </c>
      <c r="I189" s="51" t="str">
        <f>VLOOKUP(Table1[[#This Row],[I have the training and skills I need to do my best at work.]],Key!$A$10:$B$15,2,FALSE)</f>
        <v>Strongly Agree</v>
      </c>
      <c r="J189" s="51" t="str">
        <f>VLOOKUP(Table1[[#This Row],[I understand how my daily work contributes to my school’s mission. ]],Key!$A$10:$B$15,2,FALSE)</f>
        <v>Strongly Agree</v>
      </c>
      <c r="K189" s="51" t="str">
        <f>VLOOKUP(Table1[[#This Row],[My school''s mission and values are reflected in the actions of school leaders.]],Key!$A$10:$B$15,2,FALSE)</f>
        <v>Strongly Agree</v>
      </c>
      <c r="L189" s="51" t="str">
        <f>VLOOKUP(Table1[[#This Row],[I am treated fairly by school leaders.]],Key!$A$10:$B$15,2,FALSE)</f>
        <v>Strongly Agree</v>
      </c>
      <c r="M189" s="51" t="str">
        <f>VLOOKUP(Table1[[#This Row],[I am treated fairly by my colleagues.]],Key!$A$10:$B$15,2,FALSE)</f>
        <v>Strongly Agree</v>
      </c>
      <c r="N189" s="51" t="str">
        <f>VLOOKUP(Table1[[#This Row],[I have ownership and control over my teaching practice and my classroom.]],Key!$A$10:$B$15,2,FALSE)</f>
        <v>Strongly Agree</v>
      </c>
      <c r="O189" s="51" t="str">
        <f>VLOOKUP(Table1[[#This Row],[My opinions are heard and valued by school leaders.]],Key!$A$10:$B$15,2,FALSE)</f>
        <v>Strongly Agree</v>
      </c>
      <c r="P189" s="51" t="str">
        <f>VLOOKUP(Table1[[#This Row],[In my current role, I get to do what I do best every day.]],Key!$A$10:$B$15,2,FALSE)</f>
        <v>Strongly Agree</v>
      </c>
      <c r="Q189" s="51" t="str">
        <f>VLOOKUP(Table1[[#This Row],[Faculty are recognized for excellent work by school leaders.]],Key!$A$10:$B$15,2,FALSE)</f>
        <v>Strongly Agree</v>
      </c>
      <c r="R189" s="51" t="str">
        <f>VLOOKUP(Table1[[#This Row],[I feel valued for my work as a faculty member.]],Key!$A$10:$B$15,2,FALSE)</f>
        <v>Strongly Agree</v>
      </c>
      <c r="S189" s="51" t="str">
        <f>VLOOKUP(Table1[[#This Row],[In the past week, I’ve received recognition for doing my job well.]],Key!$A$10:$B$15,2,FALSE)</f>
        <v>Strongly Agree</v>
      </c>
      <c r="T189" s="51" t="str">
        <f>VLOOKUP(Table1[[#This Row],[In the past year, my school has provided opportunities for me to learn and grow as a faculty member. ]],Key!$A$10:$B$15,2,FALSE)</f>
        <v>Strongly Agree</v>
      </c>
      <c r="U189" s="51" t="str">
        <f>VLOOKUP(Table1[[#This Row],[My division director (or other direct supervisor) supports my career aspirations and goals]],Key!$A$10:$B$15,2,FALSE)</f>
        <v>Strongly Agree</v>
      </c>
      <c r="V189" s="51" t="str">
        <f>VLOOKUP(Table1[[#This Row],[I see a path for professional advancement at my school.]],Key!$A$10:$B$15,2,FALSE)</f>
        <v>Strongly Agree</v>
      </c>
    </row>
    <row r="190" spans="1:22" x14ac:dyDescent="0.55000000000000004">
      <c r="A190" s="5">
        <v>188</v>
      </c>
      <c r="B190" s="51" t="str">
        <f>VLOOKUP(Table1[[#This Row],[Overall, I am satisfied with my experience at school.]],Key!$A$10:$B$15,2,FALSE)</f>
        <v>Agree</v>
      </c>
      <c r="C190" s="51" t="str">
        <f>VLOOKUP(Table1[[#This Row],[School leadership has communicated clear actions they will take in response to previous faculty survey results.]],Key!$A$10:$B$15,2,FALSE)</f>
        <v>Not Applicable</v>
      </c>
      <c r="D190" s="51" t="str">
        <f>VLOOKUP(Table1[[#This Row],[I feel safe and welcome at school.]],Key!$A$10:$B$15,2,FALSE)</f>
        <v>Disagree</v>
      </c>
      <c r="E190" s="51" t="str">
        <f>VLOOKUP(Table1[[#This Row],[The benefits provided by my school meet my needs. ]],Key!$A$10:$B$15,2,FALSE)</f>
        <v>Agree</v>
      </c>
      <c r="F190" s="51" t="str">
        <f>VLOOKUP(Table1[[#This Row],[Someone seems to care about me at school. ]],Key!$A$10:$B$15,2,FALSE)</f>
        <v>Agree</v>
      </c>
      <c r="G190" s="51" t="str">
        <f>VLOOKUP(Table1[[#This Row],[I have the materials and resources needed to do my job well. ]],Key!$A$10:$B$15,2,FALSE)</f>
        <v>Agree</v>
      </c>
      <c r="H190" s="51" t="str">
        <f>VLOOKUP(Table1[[#This Row],[Most days, I have a manageable workload.]],Key!$A$10:$B$15,2,FALSE)</f>
        <v>Agree</v>
      </c>
      <c r="I190" s="51" t="str">
        <f>VLOOKUP(Table1[[#This Row],[I have the training and skills I need to do my best at work.]],Key!$A$10:$B$15,2,FALSE)</f>
        <v xml:space="preserve">Neutral </v>
      </c>
      <c r="J190" s="51" t="str">
        <f>VLOOKUP(Table1[[#This Row],[I understand how my daily work contributes to my school’s mission. ]],Key!$A$10:$B$15,2,FALSE)</f>
        <v>Agree</v>
      </c>
      <c r="K190" s="51" t="str">
        <f>VLOOKUP(Table1[[#This Row],[My school''s mission and values are reflected in the actions of school leaders.]],Key!$A$10:$B$15,2,FALSE)</f>
        <v xml:space="preserve">Neutral </v>
      </c>
      <c r="L190" s="51" t="str">
        <f>VLOOKUP(Table1[[#This Row],[I am treated fairly by school leaders.]],Key!$A$10:$B$15,2,FALSE)</f>
        <v>Agree</v>
      </c>
      <c r="M190" s="51" t="str">
        <f>VLOOKUP(Table1[[#This Row],[I am treated fairly by my colleagues.]],Key!$A$10:$B$15,2,FALSE)</f>
        <v>Agree</v>
      </c>
      <c r="N190" s="51" t="str">
        <f>VLOOKUP(Table1[[#This Row],[I have ownership and control over my teaching practice and my classroom.]],Key!$A$10:$B$15,2,FALSE)</f>
        <v xml:space="preserve">Neutral </v>
      </c>
      <c r="O190" s="51" t="str">
        <f>VLOOKUP(Table1[[#This Row],[My opinions are heard and valued by school leaders.]],Key!$A$10:$B$15,2,FALSE)</f>
        <v xml:space="preserve">Neutral </v>
      </c>
      <c r="P190" s="51" t="str">
        <f>VLOOKUP(Table1[[#This Row],[In my current role, I get to do what I do best every day.]],Key!$A$10:$B$15,2,FALSE)</f>
        <v xml:space="preserve">Neutral </v>
      </c>
      <c r="Q190" s="51" t="str">
        <f>VLOOKUP(Table1[[#This Row],[Faculty are recognized for excellent work by school leaders.]],Key!$A$10:$B$15,2,FALSE)</f>
        <v>Strongly Agree</v>
      </c>
      <c r="R190" s="51" t="str">
        <f>VLOOKUP(Table1[[#This Row],[I feel valued for my work as a faculty member.]],Key!$A$10:$B$15,2,FALSE)</f>
        <v xml:space="preserve">Neutral </v>
      </c>
      <c r="S190" s="51" t="str">
        <f>VLOOKUP(Table1[[#This Row],[In the past week, I’ve received recognition for doing my job well.]],Key!$A$10:$B$15,2,FALSE)</f>
        <v xml:space="preserve">Neutral </v>
      </c>
      <c r="T190" s="51" t="str">
        <f>VLOOKUP(Table1[[#This Row],[In the past year, my school has provided opportunities for me to learn and grow as a faculty member. ]],Key!$A$10:$B$15,2,FALSE)</f>
        <v>Agree</v>
      </c>
      <c r="U190" s="51" t="str">
        <f>VLOOKUP(Table1[[#This Row],[My division director (or other direct supervisor) supports my career aspirations and goals]],Key!$A$10:$B$15,2,FALSE)</f>
        <v xml:space="preserve">Neutral </v>
      </c>
      <c r="V190" s="51" t="str">
        <f>VLOOKUP(Table1[[#This Row],[I see a path for professional advancement at my school.]],Key!$A$10:$B$15,2,FALSE)</f>
        <v>Agree</v>
      </c>
    </row>
    <row r="191" spans="1:22" x14ac:dyDescent="0.55000000000000004">
      <c r="A191" s="5">
        <v>189</v>
      </c>
      <c r="B191" s="51" t="str">
        <f>VLOOKUP(Table1[[#This Row],[Overall, I am satisfied with my experience at school.]],Key!$A$10:$B$15,2,FALSE)</f>
        <v>Agree</v>
      </c>
      <c r="C191" s="51" t="str">
        <f>VLOOKUP(Table1[[#This Row],[School leadership has communicated clear actions they will take in response to previous faculty survey results.]],Key!$A$10:$B$15,2,FALSE)</f>
        <v>Agree</v>
      </c>
      <c r="D191" s="51" t="str">
        <f>VLOOKUP(Table1[[#This Row],[I feel safe and welcome at school.]],Key!$A$10:$B$15,2,FALSE)</f>
        <v>Strongly Agree</v>
      </c>
      <c r="E191" s="51" t="str">
        <f>VLOOKUP(Table1[[#This Row],[The benefits provided by my school meet my needs. ]],Key!$A$10:$B$15,2,FALSE)</f>
        <v>Agree</v>
      </c>
      <c r="F191" s="51" t="str">
        <f>VLOOKUP(Table1[[#This Row],[Someone seems to care about me at school. ]],Key!$A$10:$B$15,2,FALSE)</f>
        <v xml:space="preserve">Neutral </v>
      </c>
      <c r="G191" s="51" t="str">
        <f>VLOOKUP(Table1[[#This Row],[I have the materials and resources needed to do my job well. ]],Key!$A$10:$B$15,2,FALSE)</f>
        <v>Strongly Agree</v>
      </c>
      <c r="H191" s="51" t="str">
        <f>VLOOKUP(Table1[[#This Row],[Most days, I have a manageable workload.]],Key!$A$10:$B$15,2,FALSE)</f>
        <v>Disagree</v>
      </c>
      <c r="I191" s="51" t="str">
        <f>VLOOKUP(Table1[[#This Row],[I have the training and skills I need to do my best at work.]],Key!$A$10:$B$15,2,FALSE)</f>
        <v>Strongly Disagree</v>
      </c>
      <c r="J191" s="51" t="str">
        <f>VLOOKUP(Table1[[#This Row],[I understand how my daily work contributes to my school’s mission. ]],Key!$A$10:$B$15,2,FALSE)</f>
        <v>Agree</v>
      </c>
      <c r="K191" s="51" t="str">
        <f>VLOOKUP(Table1[[#This Row],[My school''s mission and values are reflected in the actions of school leaders.]],Key!$A$10:$B$15,2,FALSE)</f>
        <v>Strongly Agree</v>
      </c>
      <c r="L191" s="51" t="str">
        <f>VLOOKUP(Table1[[#This Row],[I am treated fairly by school leaders.]],Key!$A$10:$B$15,2,FALSE)</f>
        <v>Agree</v>
      </c>
      <c r="M191" s="51" t="str">
        <f>VLOOKUP(Table1[[#This Row],[I am treated fairly by my colleagues.]],Key!$A$10:$B$15,2,FALSE)</f>
        <v>Agree</v>
      </c>
      <c r="N191" s="51" t="str">
        <f>VLOOKUP(Table1[[#This Row],[I have ownership and control over my teaching practice and my classroom.]],Key!$A$10:$B$15,2,FALSE)</f>
        <v>Strongly Agree</v>
      </c>
      <c r="O191" s="51" t="str">
        <f>VLOOKUP(Table1[[#This Row],[My opinions are heard and valued by school leaders.]],Key!$A$10:$B$15,2,FALSE)</f>
        <v>Agree</v>
      </c>
      <c r="P191" s="51" t="str">
        <f>VLOOKUP(Table1[[#This Row],[In my current role, I get to do what I do best every day.]],Key!$A$10:$B$15,2,FALSE)</f>
        <v>Strongly Agree</v>
      </c>
      <c r="Q191" s="51" t="str">
        <f>VLOOKUP(Table1[[#This Row],[Faculty are recognized for excellent work by school leaders.]],Key!$A$10:$B$15,2,FALSE)</f>
        <v xml:space="preserve">Neutral </v>
      </c>
      <c r="R191" s="51" t="str">
        <f>VLOOKUP(Table1[[#This Row],[I feel valued for my work as a faculty member.]],Key!$A$10:$B$15,2,FALSE)</f>
        <v>Agree</v>
      </c>
      <c r="S191" s="51" t="str">
        <f>VLOOKUP(Table1[[#This Row],[In the past week, I’ve received recognition for doing my job well.]],Key!$A$10:$B$15,2,FALSE)</f>
        <v>Agree</v>
      </c>
      <c r="T191" s="51" t="str">
        <f>VLOOKUP(Table1[[#This Row],[In the past year, my school has provided opportunities for me to learn and grow as a faculty member. ]],Key!$A$10:$B$15,2,FALSE)</f>
        <v xml:space="preserve">Neutral </v>
      </c>
      <c r="U191" s="51" t="str">
        <f>VLOOKUP(Table1[[#This Row],[My division director (or other direct supervisor) supports my career aspirations and goals]],Key!$A$10:$B$15,2,FALSE)</f>
        <v>Agree</v>
      </c>
      <c r="V191" s="51" t="str">
        <f>VLOOKUP(Table1[[#This Row],[I see a path for professional advancement at my school.]],Key!$A$10:$B$15,2,FALSE)</f>
        <v>Agree</v>
      </c>
    </row>
    <row r="192" spans="1:22" x14ac:dyDescent="0.55000000000000004">
      <c r="A192" s="5">
        <v>190</v>
      </c>
      <c r="B192" s="51" t="str">
        <f>VLOOKUP(Table1[[#This Row],[Overall, I am satisfied with my experience at school.]],Key!$A$10:$B$15,2,FALSE)</f>
        <v>Strongly Agree</v>
      </c>
      <c r="C192" s="51" t="str">
        <f>VLOOKUP(Table1[[#This Row],[School leadership has communicated clear actions they will take in response to previous faculty survey results.]],Key!$A$10:$B$15,2,FALSE)</f>
        <v>Strongly Agree</v>
      </c>
      <c r="D192" s="51" t="str">
        <f>VLOOKUP(Table1[[#This Row],[I feel safe and welcome at school.]],Key!$A$10:$B$15,2,FALSE)</f>
        <v>Strongly Agree</v>
      </c>
      <c r="E192" s="51" t="str">
        <f>VLOOKUP(Table1[[#This Row],[The benefits provided by my school meet my needs. ]],Key!$A$10:$B$15,2,FALSE)</f>
        <v>Agree</v>
      </c>
      <c r="F192" s="51" t="str">
        <f>VLOOKUP(Table1[[#This Row],[Someone seems to care about me at school. ]],Key!$A$10:$B$15,2,FALSE)</f>
        <v>Strongly Agree</v>
      </c>
      <c r="G192" s="51" t="str">
        <f>VLOOKUP(Table1[[#This Row],[I have the materials and resources needed to do my job well. ]],Key!$A$10:$B$15,2,FALSE)</f>
        <v>Strongly Agree</v>
      </c>
      <c r="H192" s="51" t="str">
        <f>VLOOKUP(Table1[[#This Row],[Most days, I have a manageable workload.]],Key!$A$10:$B$15,2,FALSE)</f>
        <v>Strongly Agree</v>
      </c>
      <c r="I192" s="51" t="str">
        <f>VLOOKUP(Table1[[#This Row],[I have the training and skills I need to do my best at work.]],Key!$A$10:$B$15,2,FALSE)</f>
        <v>Disagree</v>
      </c>
      <c r="J192" s="51" t="str">
        <f>VLOOKUP(Table1[[#This Row],[I understand how my daily work contributes to my school’s mission. ]],Key!$A$10:$B$15,2,FALSE)</f>
        <v>Strongly Agree</v>
      </c>
      <c r="K192" s="51" t="str">
        <f>VLOOKUP(Table1[[#This Row],[My school''s mission and values are reflected in the actions of school leaders.]],Key!$A$10:$B$15,2,FALSE)</f>
        <v>Strongly Agree</v>
      </c>
      <c r="L192" s="51" t="str">
        <f>VLOOKUP(Table1[[#This Row],[I am treated fairly by school leaders.]],Key!$A$10:$B$15,2,FALSE)</f>
        <v>Strongly Agree</v>
      </c>
      <c r="M192" s="51" t="str">
        <f>VLOOKUP(Table1[[#This Row],[I am treated fairly by my colleagues.]],Key!$A$10:$B$15,2,FALSE)</f>
        <v>Strongly Agree</v>
      </c>
      <c r="N192" s="51" t="str">
        <f>VLOOKUP(Table1[[#This Row],[I have ownership and control over my teaching practice and my classroom.]],Key!$A$10:$B$15,2,FALSE)</f>
        <v>Strongly Agree</v>
      </c>
      <c r="O192" s="51" t="str">
        <f>VLOOKUP(Table1[[#This Row],[My opinions are heard and valued by school leaders.]],Key!$A$10:$B$15,2,FALSE)</f>
        <v>Strongly Agree</v>
      </c>
      <c r="P192" s="51" t="str">
        <f>VLOOKUP(Table1[[#This Row],[In my current role, I get to do what I do best every day.]],Key!$A$10:$B$15,2,FALSE)</f>
        <v>Strongly Agree</v>
      </c>
      <c r="Q192" s="51" t="str">
        <f>VLOOKUP(Table1[[#This Row],[Faculty are recognized for excellent work by school leaders.]],Key!$A$10:$B$15,2,FALSE)</f>
        <v>Strongly Agree</v>
      </c>
      <c r="R192" s="51" t="str">
        <f>VLOOKUP(Table1[[#This Row],[I feel valued for my work as a faculty member.]],Key!$A$10:$B$15,2,FALSE)</f>
        <v>Strongly Agree</v>
      </c>
      <c r="S192" s="51" t="str">
        <f>VLOOKUP(Table1[[#This Row],[In the past week, I’ve received recognition for doing my job well.]],Key!$A$10:$B$15,2,FALSE)</f>
        <v>Agree</v>
      </c>
      <c r="T192" s="51" t="str">
        <f>VLOOKUP(Table1[[#This Row],[In the past year, my school has provided opportunities for me to learn and grow as a faculty member. ]],Key!$A$10:$B$15,2,FALSE)</f>
        <v>Strongly Agree</v>
      </c>
      <c r="U192" s="51" t="str">
        <f>VLOOKUP(Table1[[#This Row],[My division director (or other direct supervisor) supports my career aspirations and goals]],Key!$A$10:$B$15,2,FALSE)</f>
        <v>Strongly Agree</v>
      </c>
      <c r="V192" s="51" t="str">
        <f>VLOOKUP(Table1[[#This Row],[I see a path for professional advancement at my school.]],Key!$A$10:$B$15,2,FALSE)</f>
        <v>Strongly Agree</v>
      </c>
    </row>
    <row r="193" spans="1:22" x14ac:dyDescent="0.55000000000000004">
      <c r="A193" s="5">
        <v>191</v>
      </c>
      <c r="B193" s="51" t="str">
        <f>VLOOKUP(Table1[[#This Row],[Overall, I am satisfied with my experience at school.]],Key!$A$10:$B$15,2,FALSE)</f>
        <v>Strongly Agree</v>
      </c>
      <c r="C193" s="51" t="str">
        <f>VLOOKUP(Table1[[#This Row],[School leadership has communicated clear actions they will take in response to previous faculty survey results.]],Key!$A$10:$B$15,2,FALSE)</f>
        <v>Strongly Agree</v>
      </c>
      <c r="D193" s="51" t="str">
        <f>VLOOKUP(Table1[[#This Row],[I feel safe and welcome at school.]],Key!$A$10:$B$15,2,FALSE)</f>
        <v>Agree</v>
      </c>
      <c r="E193" s="51" t="str">
        <f>VLOOKUP(Table1[[#This Row],[The benefits provided by my school meet my needs. ]],Key!$A$10:$B$15,2,FALSE)</f>
        <v>Strongly Agree</v>
      </c>
      <c r="F193" s="51" t="str">
        <f>VLOOKUP(Table1[[#This Row],[Someone seems to care about me at school. ]],Key!$A$10:$B$15,2,FALSE)</f>
        <v>Agree</v>
      </c>
      <c r="G193" s="51" t="str">
        <f>VLOOKUP(Table1[[#This Row],[I have the materials and resources needed to do my job well. ]],Key!$A$10:$B$15,2,FALSE)</f>
        <v>Strongly Agree</v>
      </c>
      <c r="H193" s="51" t="str">
        <f>VLOOKUP(Table1[[#This Row],[Most days, I have a manageable workload.]],Key!$A$10:$B$15,2,FALSE)</f>
        <v>Strongly Agree</v>
      </c>
      <c r="I193" s="51" t="str">
        <f>VLOOKUP(Table1[[#This Row],[I have the training and skills I need to do my best at work.]],Key!$A$10:$B$15,2,FALSE)</f>
        <v>Agree</v>
      </c>
      <c r="J193" s="51" t="str">
        <f>VLOOKUP(Table1[[#This Row],[I understand how my daily work contributes to my school’s mission. ]],Key!$A$10:$B$15,2,FALSE)</f>
        <v>Strongly Agree</v>
      </c>
      <c r="K193" s="51" t="str">
        <f>VLOOKUP(Table1[[#This Row],[My school''s mission and values are reflected in the actions of school leaders.]],Key!$A$10:$B$15,2,FALSE)</f>
        <v>Strongly Agree</v>
      </c>
      <c r="L193" s="51" t="str">
        <f>VLOOKUP(Table1[[#This Row],[I am treated fairly by school leaders.]],Key!$A$10:$B$15,2,FALSE)</f>
        <v>Strongly Agree</v>
      </c>
      <c r="M193" s="51" t="str">
        <f>VLOOKUP(Table1[[#This Row],[I am treated fairly by my colleagues.]],Key!$A$10:$B$15,2,FALSE)</f>
        <v>Strongly Agree</v>
      </c>
      <c r="N193" s="51" t="str">
        <f>VLOOKUP(Table1[[#This Row],[I have ownership and control over my teaching practice and my classroom.]],Key!$A$10:$B$15,2,FALSE)</f>
        <v>Strongly Agree</v>
      </c>
      <c r="O193" s="51" t="str">
        <f>VLOOKUP(Table1[[#This Row],[My opinions are heard and valued by school leaders.]],Key!$A$10:$B$15,2,FALSE)</f>
        <v>Strongly Agree</v>
      </c>
      <c r="P193" s="51" t="str">
        <f>VLOOKUP(Table1[[#This Row],[In my current role, I get to do what I do best every day.]],Key!$A$10:$B$15,2,FALSE)</f>
        <v>Strongly Agree</v>
      </c>
      <c r="Q193" s="51" t="str">
        <f>VLOOKUP(Table1[[#This Row],[Faculty are recognized for excellent work by school leaders.]],Key!$A$10:$B$15,2,FALSE)</f>
        <v>Agree</v>
      </c>
      <c r="R193" s="51" t="str">
        <f>VLOOKUP(Table1[[#This Row],[I feel valued for my work as a faculty member.]],Key!$A$10:$B$15,2,FALSE)</f>
        <v>Strongly Agree</v>
      </c>
      <c r="S193" s="51" t="str">
        <f>VLOOKUP(Table1[[#This Row],[In the past week, I’ve received recognition for doing my job well.]],Key!$A$10:$B$15,2,FALSE)</f>
        <v>Strongly Agree</v>
      </c>
      <c r="T193" s="51" t="str">
        <f>VLOOKUP(Table1[[#This Row],[In the past year, my school has provided opportunities for me to learn and grow as a faculty member. ]],Key!$A$10:$B$15,2,FALSE)</f>
        <v>Strongly Agree</v>
      </c>
      <c r="U193" s="51" t="str">
        <f>VLOOKUP(Table1[[#This Row],[My division director (or other direct supervisor) supports my career aspirations and goals]],Key!$A$10:$B$15,2,FALSE)</f>
        <v>Agree</v>
      </c>
      <c r="V193" s="51" t="str">
        <f>VLOOKUP(Table1[[#This Row],[I see a path for professional advancement at my school.]],Key!$A$10:$B$15,2,FALSE)</f>
        <v>Agree</v>
      </c>
    </row>
    <row r="194" spans="1:22" x14ac:dyDescent="0.55000000000000004">
      <c r="A194" s="5">
        <v>192</v>
      </c>
      <c r="B194" s="51" t="str">
        <f>VLOOKUP(Table1[[#This Row],[Overall, I am satisfied with my experience at school.]],Key!$A$10:$B$15,2,FALSE)</f>
        <v xml:space="preserve">Neutral </v>
      </c>
      <c r="C194" s="51" t="str">
        <f>VLOOKUP(Table1[[#This Row],[School leadership has communicated clear actions they will take in response to previous faculty survey results.]],Key!$A$10:$B$15,2,FALSE)</f>
        <v>Agree</v>
      </c>
      <c r="D194" s="51" t="str">
        <f>VLOOKUP(Table1[[#This Row],[I feel safe and welcome at school.]],Key!$A$10:$B$15,2,FALSE)</f>
        <v xml:space="preserve">Neutral </v>
      </c>
      <c r="E194" s="51" t="str">
        <f>VLOOKUP(Table1[[#This Row],[The benefits provided by my school meet my needs. ]],Key!$A$10:$B$15,2,FALSE)</f>
        <v>Agree</v>
      </c>
      <c r="F194" s="51" t="str">
        <f>VLOOKUP(Table1[[#This Row],[Someone seems to care about me at school. ]],Key!$A$10:$B$15,2,FALSE)</f>
        <v>Agree</v>
      </c>
      <c r="G194" s="51" t="str">
        <f>VLOOKUP(Table1[[#This Row],[I have the materials and resources needed to do my job well. ]],Key!$A$10:$B$15,2,FALSE)</f>
        <v>Agree</v>
      </c>
      <c r="H194" s="51" t="str">
        <f>VLOOKUP(Table1[[#This Row],[Most days, I have a manageable workload.]],Key!$A$10:$B$15,2,FALSE)</f>
        <v>Agree</v>
      </c>
      <c r="I194" s="51" t="str">
        <f>VLOOKUP(Table1[[#This Row],[I have the training and skills I need to do my best at work.]],Key!$A$10:$B$15,2,FALSE)</f>
        <v>Strongly Disagree</v>
      </c>
      <c r="J194" s="51" t="str">
        <f>VLOOKUP(Table1[[#This Row],[I understand how my daily work contributes to my school’s mission. ]],Key!$A$10:$B$15,2,FALSE)</f>
        <v>Agree</v>
      </c>
      <c r="K194" s="51" t="str">
        <f>VLOOKUP(Table1[[#This Row],[My school''s mission and values are reflected in the actions of school leaders.]],Key!$A$10:$B$15,2,FALSE)</f>
        <v>Agree</v>
      </c>
      <c r="L194" s="51" t="str">
        <f>VLOOKUP(Table1[[#This Row],[I am treated fairly by school leaders.]],Key!$A$10:$B$15,2,FALSE)</f>
        <v xml:space="preserve">Neutral </v>
      </c>
      <c r="M194" s="51" t="str">
        <f>VLOOKUP(Table1[[#This Row],[I am treated fairly by my colleagues.]],Key!$A$10:$B$15,2,FALSE)</f>
        <v>Agree</v>
      </c>
      <c r="N194" s="51" t="str">
        <f>VLOOKUP(Table1[[#This Row],[I have ownership and control over my teaching practice and my classroom.]],Key!$A$10:$B$15,2,FALSE)</f>
        <v xml:space="preserve">Neutral </v>
      </c>
      <c r="O194" s="51" t="str">
        <f>VLOOKUP(Table1[[#This Row],[My opinions are heard and valued by school leaders.]],Key!$A$10:$B$15,2,FALSE)</f>
        <v>Agree</v>
      </c>
      <c r="P194" s="51" t="str">
        <f>VLOOKUP(Table1[[#This Row],[In my current role, I get to do what I do best every day.]],Key!$A$10:$B$15,2,FALSE)</f>
        <v>Agree</v>
      </c>
      <c r="Q194" s="51" t="str">
        <f>VLOOKUP(Table1[[#This Row],[Faculty are recognized for excellent work by school leaders.]],Key!$A$10:$B$15,2,FALSE)</f>
        <v>Agree</v>
      </c>
      <c r="R194" s="51" t="str">
        <f>VLOOKUP(Table1[[#This Row],[I feel valued for my work as a faculty member.]],Key!$A$10:$B$15,2,FALSE)</f>
        <v xml:space="preserve">Neutral </v>
      </c>
      <c r="S194" s="51" t="str">
        <f>VLOOKUP(Table1[[#This Row],[In the past week, I’ve received recognition for doing my job well.]],Key!$A$10:$B$15,2,FALSE)</f>
        <v>Agree</v>
      </c>
      <c r="T194" s="51" t="str">
        <f>VLOOKUP(Table1[[#This Row],[In the past year, my school has provided opportunities for me to learn and grow as a faculty member. ]],Key!$A$10:$B$15,2,FALSE)</f>
        <v>Agree</v>
      </c>
      <c r="U194" s="51" t="str">
        <f>VLOOKUP(Table1[[#This Row],[My division director (or other direct supervisor) supports my career aspirations and goals]],Key!$A$10:$B$15,2,FALSE)</f>
        <v>Disagree</v>
      </c>
      <c r="V194" s="51" t="str">
        <f>VLOOKUP(Table1[[#This Row],[I see a path for professional advancement at my school.]],Key!$A$10:$B$15,2,FALSE)</f>
        <v>Agree</v>
      </c>
    </row>
    <row r="195" spans="1:22" x14ac:dyDescent="0.55000000000000004">
      <c r="A195" s="5">
        <v>193</v>
      </c>
      <c r="B195" s="51" t="str">
        <f>VLOOKUP(Table1[[#This Row],[Overall, I am satisfied with my experience at school.]],Key!$A$10:$B$15,2,FALSE)</f>
        <v>Agree</v>
      </c>
      <c r="C195" s="51" t="str">
        <f>VLOOKUP(Table1[[#This Row],[School leadership has communicated clear actions they will take in response to previous faculty survey results.]],Key!$A$10:$B$15,2,FALSE)</f>
        <v>Agree</v>
      </c>
      <c r="D195" s="51" t="str">
        <f>VLOOKUP(Table1[[#This Row],[I feel safe and welcome at school.]],Key!$A$10:$B$15,2,FALSE)</f>
        <v>Strongly Disagree</v>
      </c>
      <c r="E195" s="51" t="str">
        <f>VLOOKUP(Table1[[#This Row],[The benefits provided by my school meet my needs. ]],Key!$A$10:$B$15,2,FALSE)</f>
        <v>Agree</v>
      </c>
      <c r="F195" s="51" t="str">
        <f>VLOOKUP(Table1[[#This Row],[Someone seems to care about me at school. ]],Key!$A$10:$B$15,2,FALSE)</f>
        <v>Disagree</v>
      </c>
      <c r="G195" s="51" t="str">
        <f>VLOOKUP(Table1[[#This Row],[I have the materials and resources needed to do my job well. ]],Key!$A$10:$B$15,2,FALSE)</f>
        <v>Agree</v>
      </c>
      <c r="H195" s="51" t="str">
        <f>VLOOKUP(Table1[[#This Row],[Most days, I have a manageable workload.]],Key!$A$10:$B$15,2,FALSE)</f>
        <v>Strongly Disagree</v>
      </c>
      <c r="I195" s="51" t="str">
        <f>VLOOKUP(Table1[[#This Row],[I have the training and skills I need to do my best at work.]],Key!$A$10:$B$15,2,FALSE)</f>
        <v>Agree</v>
      </c>
      <c r="J195" s="51" t="str">
        <f>VLOOKUP(Table1[[#This Row],[I understand how my daily work contributes to my school’s mission. ]],Key!$A$10:$B$15,2,FALSE)</f>
        <v>Strongly Agree</v>
      </c>
      <c r="K195" s="51" t="str">
        <f>VLOOKUP(Table1[[#This Row],[My school''s mission and values are reflected in the actions of school leaders.]],Key!$A$10:$B$15,2,FALSE)</f>
        <v>Strongly Agree</v>
      </c>
      <c r="L195" s="51" t="str">
        <f>VLOOKUP(Table1[[#This Row],[I am treated fairly by school leaders.]],Key!$A$10:$B$15,2,FALSE)</f>
        <v>Strongly Disagree</v>
      </c>
      <c r="M195" s="51" t="str">
        <f>VLOOKUP(Table1[[#This Row],[I am treated fairly by my colleagues.]],Key!$A$10:$B$15,2,FALSE)</f>
        <v>Strongly Disagree</v>
      </c>
      <c r="N195" s="51" t="str">
        <f>VLOOKUP(Table1[[#This Row],[I have ownership and control over my teaching practice and my classroom.]],Key!$A$10:$B$15,2,FALSE)</f>
        <v xml:space="preserve">Neutral </v>
      </c>
      <c r="O195" s="51" t="str">
        <f>VLOOKUP(Table1[[#This Row],[My opinions are heard and valued by school leaders.]],Key!$A$10:$B$15,2,FALSE)</f>
        <v>Agree</v>
      </c>
      <c r="P195" s="51" t="str">
        <f>VLOOKUP(Table1[[#This Row],[In my current role, I get to do what I do best every day.]],Key!$A$10:$B$15,2,FALSE)</f>
        <v xml:space="preserve">Neutral </v>
      </c>
      <c r="Q195" s="51" t="str">
        <f>VLOOKUP(Table1[[#This Row],[Faculty are recognized for excellent work by school leaders.]],Key!$A$10:$B$15,2,FALSE)</f>
        <v>Agree</v>
      </c>
      <c r="R195" s="51" t="str">
        <f>VLOOKUP(Table1[[#This Row],[I feel valued for my work as a faculty member.]],Key!$A$10:$B$15,2,FALSE)</f>
        <v>Strongly Disagree</v>
      </c>
      <c r="S195" s="51" t="str">
        <f>VLOOKUP(Table1[[#This Row],[In the past week, I’ve received recognition for doing my job well.]],Key!$A$10:$B$15,2,FALSE)</f>
        <v>Strongly Disagree</v>
      </c>
      <c r="T195" s="51" t="str">
        <f>VLOOKUP(Table1[[#This Row],[In the past year, my school has provided opportunities for me to learn and grow as a faculty member. ]],Key!$A$10:$B$15,2,FALSE)</f>
        <v>Agree</v>
      </c>
      <c r="U195" s="51" t="str">
        <f>VLOOKUP(Table1[[#This Row],[My division director (or other direct supervisor) supports my career aspirations and goals]],Key!$A$10:$B$15,2,FALSE)</f>
        <v>Disagree</v>
      </c>
      <c r="V195" s="51" t="str">
        <f>VLOOKUP(Table1[[#This Row],[I see a path for professional advancement at my school.]],Key!$A$10:$B$15,2,FALSE)</f>
        <v>Disagree</v>
      </c>
    </row>
    <row r="196" spans="1:22" x14ac:dyDescent="0.55000000000000004">
      <c r="A196" s="5">
        <v>194</v>
      </c>
      <c r="B196" s="51" t="str">
        <f>VLOOKUP(Table1[[#This Row],[Overall, I am satisfied with my experience at school.]],Key!$A$10:$B$15,2,FALSE)</f>
        <v>Agree</v>
      </c>
      <c r="C196" s="51" t="str">
        <f>VLOOKUP(Table1[[#This Row],[School leadership has communicated clear actions they will take in response to previous faculty survey results.]],Key!$A$10:$B$15,2,FALSE)</f>
        <v xml:space="preserve">Neutral </v>
      </c>
      <c r="D196" s="51" t="str">
        <f>VLOOKUP(Table1[[#This Row],[I feel safe and welcome at school.]],Key!$A$10:$B$15,2,FALSE)</f>
        <v>Agree</v>
      </c>
      <c r="E196" s="51" t="str">
        <f>VLOOKUP(Table1[[#This Row],[The benefits provided by my school meet my needs. ]],Key!$A$10:$B$15,2,FALSE)</f>
        <v>Agree</v>
      </c>
      <c r="F196" s="51" t="str">
        <f>VLOOKUP(Table1[[#This Row],[Someone seems to care about me at school. ]],Key!$A$10:$B$15,2,FALSE)</f>
        <v xml:space="preserve">Neutral </v>
      </c>
      <c r="G196" s="51" t="str">
        <f>VLOOKUP(Table1[[#This Row],[I have the materials and resources needed to do my job well. ]],Key!$A$10:$B$15,2,FALSE)</f>
        <v xml:space="preserve">Neutral </v>
      </c>
      <c r="H196" s="51" t="str">
        <f>VLOOKUP(Table1[[#This Row],[Most days, I have a manageable workload.]],Key!$A$10:$B$15,2,FALSE)</f>
        <v>Disagree</v>
      </c>
      <c r="I196" s="51" t="str">
        <f>VLOOKUP(Table1[[#This Row],[I have the training and skills I need to do my best at work.]],Key!$A$10:$B$15,2,FALSE)</f>
        <v>Disagree</v>
      </c>
      <c r="J196" s="51" t="str">
        <f>VLOOKUP(Table1[[#This Row],[I understand how my daily work contributes to my school’s mission. ]],Key!$A$10:$B$15,2,FALSE)</f>
        <v>Disagree</v>
      </c>
      <c r="K196" s="51" t="str">
        <f>VLOOKUP(Table1[[#This Row],[My school''s mission and values are reflected in the actions of school leaders.]],Key!$A$10:$B$15,2,FALSE)</f>
        <v>Agree</v>
      </c>
      <c r="L196" s="51" t="str">
        <f>VLOOKUP(Table1[[#This Row],[I am treated fairly by school leaders.]],Key!$A$10:$B$15,2,FALSE)</f>
        <v xml:space="preserve">Neutral </v>
      </c>
      <c r="M196" s="51" t="str">
        <f>VLOOKUP(Table1[[#This Row],[I am treated fairly by my colleagues.]],Key!$A$10:$B$15,2,FALSE)</f>
        <v>Agree</v>
      </c>
      <c r="N196" s="51" t="str">
        <f>VLOOKUP(Table1[[#This Row],[I have ownership and control over my teaching practice and my classroom.]],Key!$A$10:$B$15,2,FALSE)</f>
        <v xml:space="preserve">Neutral </v>
      </c>
      <c r="O196" s="51" t="str">
        <f>VLOOKUP(Table1[[#This Row],[My opinions are heard and valued by school leaders.]],Key!$A$10:$B$15,2,FALSE)</f>
        <v>Agree</v>
      </c>
      <c r="P196" s="51" t="str">
        <f>VLOOKUP(Table1[[#This Row],[In my current role, I get to do what I do best every day.]],Key!$A$10:$B$15,2,FALSE)</f>
        <v>Agree</v>
      </c>
      <c r="Q196" s="51" t="str">
        <f>VLOOKUP(Table1[[#This Row],[Faculty are recognized for excellent work by school leaders.]],Key!$A$10:$B$15,2,FALSE)</f>
        <v xml:space="preserve">Neutral </v>
      </c>
      <c r="R196" s="51" t="str">
        <f>VLOOKUP(Table1[[#This Row],[I feel valued for my work as a faculty member.]],Key!$A$10:$B$15,2,FALSE)</f>
        <v xml:space="preserve">Neutral </v>
      </c>
      <c r="S196" s="51" t="str">
        <f>VLOOKUP(Table1[[#This Row],[In the past week, I’ve received recognition for doing my job well.]],Key!$A$10:$B$15,2,FALSE)</f>
        <v>Agree</v>
      </c>
      <c r="T196" s="51" t="str">
        <f>VLOOKUP(Table1[[#This Row],[In the past year, my school has provided opportunities for me to learn and grow as a faculty member. ]],Key!$A$10:$B$15,2,FALSE)</f>
        <v>Agree</v>
      </c>
      <c r="U196" s="51" t="str">
        <f>VLOOKUP(Table1[[#This Row],[My division director (or other direct supervisor) supports my career aspirations and goals]],Key!$A$10:$B$15,2,FALSE)</f>
        <v xml:space="preserve">Neutral </v>
      </c>
      <c r="V196" s="51" t="str">
        <f>VLOOKUP(Table1[[#This Row],[I see a path for professional advancement at my school.]],Key!$A$10:$B$15,2,FALSE)</f>
        <v>Agree</v>
      </c>
    </row>
    <row r="197" spans="1:22" x14ac:dyDescent="0.55000000000000004">
      <c r="A197" s="5">
        <v>195</v>
      </c>
      <c r="B197" s="51" t="str">
        <f>VLOOKUP(Table1[[#This Row],[Overall, I am satisfied with my experience at school.]],Key!$A$10:$B$15,2,FALSE)</f>
        <v>Agree</v>
      </c>
      <c r="C197" s="51" t="str">
        <f>VLOOKUP(Table1[[#This Row],[School leadership has communicated clear actions they will take in response to previous faculty survey results.]],Key!$A$10:$B$15,2,FALSE)</f>
        <v>Agree</v>
      </c>
      <c r="D197" s="51" t="str">
        <f>VLOOKUP(Table1[[#This Row],[I feel safe and welcome at school.]],Key!$A$10:$B$15,2,FALSE)</f>
        <v>Agree</v>
      </c>
      <c r="E197" s="51" t="str">
        <f>VLOOKUP(Table1[[#This Row],[The benefits provided by my school meet my needs. ]],Key!$A$10:$B$15,2,FALSE)</f>
        <v>Agree</v>
      </c>
      <c r="F197" s="51" t="str">
        <f>VLOOKUP(Table1[[#This Row],[Someone seems to care about me at school. ]],Key!$A$10:$B$15,2,FALSE)</f>
        <v>Agree</v>
      </c>
      <c r="G197" s="51" t="str">
        <f>VLOOKUP(Table1[[#This Row],[I have the materials and resources needed to do my job well. ]],Key!$A$10:$B$15,2,FALSE)</f>
        <v>Agree</v>
      </c>
      <c r="H197" s="51" t="str">
        <f>VLOOKUP(Table1[[#This Row],[Most days, I have a manageable workload.]],Key!$A$10:$B$15,2,FALSE)</f>
        <v>Agree</v>
      </c>
      <c r="I197" s="51" t="str">
        <f>VLOOKUP(Table1[[#This Row],[I have the training and skills I need to do my best at work.]],Key!$A$10:$B$15,2,FALSE)</f>
        <v xml:space="preserve">Neutral </v>
      </c>
      <c r="J197" s="51" t="str">
        <f>VLOOKUP(Table1[[#This Row],[I understand how my daily work contributes to my school’s mission. ]],Key!$A$10:$B$15,2,FALSE)</f>
        <v>Agree</v>
      </c>
      <c r="K197" s="51" t="str">
        <f>VLOOKUP(Table1[[#This Row],[My school''s mission and values are reflected in the actions of school leaders.]],Key!$A$10:$B$15,2,FALSE)</f>
        <v>Agree</v>
      </c>
      <c r="L197" s="51" t="str">
        <f>VLOOKUP(Table1[[#This Row],[I am treated fairly by school leaders.]],Key!$A$10:$B$15,2,FALSE)</f>
        <v>Agree</v>
      </c>
      <c r="M197" s="51" t="str">
        <f>VLOOKUP(Table1[[#This Row],[I am treated fairly by my colleagues.]],Key!$A$10:$B$15,2,FALSE)</f>
        <v>Agree</v>
      </c>
      <c r="N197" s="51" t="str">
        <f>VLOOKUP(Table1[[#This Row],[I have ownership and control over my teaching practice and my classroom.]],Key!$A$10:$B$15,2,FALSE)</f>
        <v>Agree</v>
      </c>
      <c r="O197" s="51" t="str">
        <f>VLOOKUP(Table1[[#This Row],[My opinions are heard and valued by school leaders.]],Key!$A$10:$B$15,2,FALSE)</f>
        <v>Agree</v>
      </c>
      <c r="P197" s="51" t="str">
        <f>VLOOKUP(Table1[[#This Row],[In my current role, I get to do what I do best every day.]],Key!$A$10:$B$15,2,FALSE)</f>
        <v>Agree</v>
      </c>
      <c r="Q197" s="51" t="str">
        <f>VLOOKUP(Table1[[#This Row],[Faculty are recognized for excellent work by school leaders.]],Key!$A$10:$B$15,2,FALSE)</f>
        <v>Agree</v>
      </c>
      <c r="R197" s="51" t="str">
        <f>VLOOKUP(Table1[[#This Row],[I feel valued for my work as a faculty member.]],Key!$A$10:$B$15,2,FALSE)</f>
        <v>Agree</v>
      </c>
      <c r="S197" s="51" t="str">
        <f>VLOOKUP(Table1[[#This Row],[In the past week, I’ve received recognition for doing my job well.]],Key!$A$10:$B$15,2,FALSE)</f>
        <v>Agree</v>
      </c>
      <c r="T197" s="51" t="str">
        <f>VLOOKUP(Table1[[#This Row],[In the past year, my school has provided opportunities for me to learn and grow as a faculty member. ]],Key!$A$10:$B$15,2,FALSE)</f>
        <v>Agree</v>
      </c>
      <c r="U197" s="51" t="str">
        <f>VLOOKUP(Table1[[#This Row],[My division director (or other direct supervisor) supports my career aspirations and goals]],Key!$A$10:$B$15,2,FALSE)</f>
        <v>Agree</v>
      </c>
      <c r="V197" s="51" t="str">
        <f>VLOOKUP(Table1[[#This Row],[I see a path for professional advancement at my school.]],Key!$A$10:$B$15,2,FALSE)</f>
        <v>Agree</v>
      </c>
    </row>
    <row r="198" spans="1:22" x14ac:dyDescent="0.55000000000000004">
      <c r="A198" s="5">
        <v>196</v>
      </c>
      <c r="B198" s="51" t="str">
        <f>VLOOKUP(Table1[[#This Row],[Overall, I am satisfied with my experience at school.]],Key!$A$10:$B$15,2,FALSE)</f>
        <v>Strongly Agree</v>
      </c>
      <c r="C198" s="51" t="str">
        <f>VLOOKUP(Table1[[#This Row],[School leadership has communicated clear actions they will take in response to previous faculty survey results.]],Key!$A$10:$B$15,2,FALSE)</f>
        <v>Strongly Agree</v>
      </c>
      <c r="D198" s="51" t="str">
        <f>VLOOKUP(Table1[[#This Row],[I feel safe and welcome at school.]],Key!$A$10:$B$15,2,FALSE)</f>
        <v>Strongly Agree</v>
      </c>
      <c r="E198" s="51" t="str">
        <f>VLOOKUP(Table1[[#This Row],[The benefits provided by my school meet my needs. ]],Key!$A$10:$B$15,2,FALSE)</f>
        <v>Strongly Agree</v>
      </c>
      <c r="F198" s="51" t="str">
        <f>VLOOKUP(Table1[[#This Row],[Someone seems to care about me at school. ]],Key!$A$10:$B$15,2,FALSE)</f>
        <v>Agree</v>
      </c>
      <c r="G198" s="51" t="str">
        <f>VLOOKUP(Table1[[#This Row],[I have the materials and resources needed to do my job well. ]],Key!$A$10:$B$15,2,FALSE)</f>
        <v>Strongly Agree</v>
      </c>
      <c r="H198" s="51" t="str">
        <f>VLOOKUP(Table1[[#This Row],[Most days, I have a manageable workload.]],Key!$A$10:$B$15,2,FALSE)</f>
        <v>Strongly Disagree</v>
      </c>
      <c r="I198" s="51" t="str">
        <f>VLOOKUP(Table1[[#This Row],[I have the training and skills I need to do my best at work.]],Key!$A$10:$B$15,2,FALSE)</f>
        <v xml:space="preserve">Neutral </v>
      </c>
      <c r="J198" s="51" t="str">
        <f>VLOOKUP(Table1[[#This Row],[I understand how my daily work contributes to my school’s mission. ]],Key!$A$10:$B$15,2,FALSE)</f>
        <v>Agree</v>
      </c>
      <c r="K198" s="51" t="str">
        <f>VLOOKUP(Table1[[#This Row],[My school''s mission and values are reflected in the actions of school leaders.]],Key!$A$10:$B$15,2,FALSE)</f>
        <v>Strongly Agree</v>
      </c>
      <c r="L198" s="51" t="str">
        <f>VLOOKUP(Table1[[#This Row],[I am treated fairly by school leaders.]],Key!$A$10:$B$15,2,FALSE)</f>
        <v xml:space="preserve">Neutral </v>
      </c>
      <c r="M198" s="51" t="str">
        <f>VLOOKUP(Table1[[#This Row],[I am treated fairly by my colleagues.]],Key!$A$10:$B$15,2,FALSE)</f>
        <v>Agree</v>
      </c>
      <c r="N198" s="51" t="str">
        <f>VLOOKUP(Table1[[#This Row],[I have ownership and control over my teaching practice and my classroom.]],Key!$A$10:$B$15,2,FALSE)</f>
        <v>Agree</v>
      </c>
      <c r="O198" s="51" t="str">
        <f>VLOOKUP(Table1[[#This Row],[My opinions are heard and valued by school leaders.]],Key!$A$10:$B$15,2,FALSE)</f>
        <v>Agree</v>
      </c>
      <c r="P198" s="51" t="str">
        <f>VLOOKUP(Table1[[#This Row],[In my current role, I get to do what I do best every day.]],Key!$A$10:$B$15,2,FALSE)</f>
        <v>Strongly Agree</v>
      </c>
      <c r="Q198" s="51" t="str">
        <f>VLOOKUP(Table1[[#This Row],[Faculty are recognized for excellent work by school leaders.]],Key!$A$10:$B$15,2,FALSE)</f>
        <v>Strongly Agree</v>
      </c>
      <c r="R198" s="51" t="str">
        <f>VLOOKUP(Table1[[#This Row],[I feel valued for my work as a faculty member.]],Key!$A$10:$B$15,2,FALSE)</f>
        <v>Agree</v>
      </c>
      <c r="S198" s="51" t="str">
        <f>VLOOKUP(Table1[[#This Row],[In the past week, I’ve received recognition for doing my job well.]],Key!$A$10:$B$15,2,FALSE)</f>
        <v>Strongly Agree</v>
      </c>
      <c r="T198" s="51" t="str">
        <f>VLOOKUP(Table1[[#This Row],[In the past year, my school has provided opportunities for me to learn and grow as a faculty member. ]],Key!$A$10:$B$15,2,FALSE)</f>
        <v>Strongly Agree</v>
      </c>
      <c r="U198" s="51" t="str">
        <f>VLOOKUP(Table1[[#This Row],[My division director (or other direct supervisor) supports my career aspirations and goals]],Key!$A$10:$B$15,2,FALSE)</f>
        <v xml:space="preserve">Neutral </v>
      </c>
      <c r="V198" s="51" t="str">
        <f>VLOOKUP(Table1[[#This Row],[I see a path for professional advancement at my school.]],Key!$A$10:$B$15,2,FALSE)</f>
        <v>Agree</v>
      </c>
    </row>
    <row r="199" spans="1:22" x14ac:dyDescent="0.55000000000000004">
      <c r="A199" s="5">
        <v>197</v>
      </c>
      <c r="B199" s="51" t="str">
        <f>VLOOKUP(Table1[[#This Row],[Overall, I am satisfied with my experience at school.]],Key!$A$10:$B$15,2,FALSE)</f>
        <v>Strongly Agree</v>
      </c>
      <c r="C199" s="51" t="str">
        <f>VLOOKUP(Table1[[#This Row],[School leadership has communicated clear actions they will take in response to previous faculty survey results.]],Key!$A$10:$B$15,2,FALSE)</f>
        <v>Strongly Agree</v>
      </c>
      <c r="D199" s="51" t="str">
        <f>VLOOKUP(Table1[[#This Row],[I feel safe and welcome at school.]],Key!$A$10:$B$15,2,FALSE)</f>
        <v xml:space="preserve">Neutral </v>
      </c>
      <c r="E199" s="51" t="str">
        <f>VLOOKUP(Table1[[#This Row],[The benefits provided by my school meet my needs. ]],Key!$A$10:$B$15,2,FALSE)</f>
        <v>Strongly Agree</v>
      </c>
      <c r="F199" s="51" t="str">
        <f>VLOOKUP(Table1[[#This Row],[Someone seems to care about me at school. ]],Key!$A$10:$B$15,2,FALSE)</f>
        <v>Agree</v>
      </c>
      <c r="G199" s="51" t="str">
        <f>VLOOKUP(Table1[[#This Row],[I have the materials and resources needed to do my job well. ]],Key!$A$10:$B$15,2,FALSE)</f>
        <v>Agree</v>
      </c>
      <c r="H199" s="51" t="str">
        <f>VLOOKUP(Table1[[#This Row],[Most days, I have a manageable workload.]],Key!$A$10:$B$15,2,FALSE)</f>
        <v>Strongly Agree</v>
      </c>
      <c r="I199" s="51" t="str">
        <f>VLOOKUP(Table1[[#This Row],[I have the training and skills I need to do my best at work.]],Key!$A$10:$B$15,2,FALSE)</f>
        <v>Disagree</v>
      </c>
      <c r="J199" s="51" t="str">
        <f>VLOOKUP(Table1[[#This Row],[I understand how my daily work contributes to my school’s mission. ]],Key!$A$10:$B$15,2,FALSE)</f>
        <v>Agree</v>
      </c>
      <c r="K199" s="51" t="str">
        <f>VLOOKUP(Table1[[#This Row],[My school''s mission and values are reflected in the actions of school leaders.]],Key!$A$10:$B$15,2,FALSE)</f>
        <v>Not Applicable</v>
      </c>
      <c r="L199" s="51" t="str">
        <f>VLOOKUP(Table1[[#This Row],[I am treated fairly by school leaders.]],Key!$A$10:$B$15,2,FALSE)</f>
        <v>Agree</v>
      </c>
      <c r="M199" s="51" t="str">
        <f>VLOOKUP(Table1[[#This Row],[I am treated fairly by my colleagues.]],Key!$A$10:$B$15,2,FALSE)</f>
        <v>Agree</v>
      </c>
      <c r="N199" s="51" t="str">
        <f>VLOOKUP(Table1[[#This Row],[I have ownership and control over my teaching practice and my classroom.]],Key!$A$10:$B$15,2,FALSE)</f>
        <v>Strongly Agree</v>
      </c>
      <c r="O199" s="51" t="str">
        <f>VLOOKUP(Table1[[#This Row],[My opinions are heard and valued by school leaders.]],Key!$A$10:$B$15,2,FALSE)</f>
        <v>Strongly Agree</v>
      </c>
      <c r="P199" s="51" t="str">
        <f>VLOOKUP(Table1[[#This Row],[In my current role, I get to do what I do best every day.]],Key!$A$10:$B$15,2,FALSE)</f>
        <v>Strongly Agree</v>
      </c>
      <c r="Q199" s="51" t="str">
        <f>VLOOKUP(Table1[[#This Row],[Faculty are recognized for excellent work by school leaders.]],Key!$A$10:$B$15,2,FALSE)</f>
        <v xml:space="preserve">Neutral </v>
      </c>
      <c r="R199" s="51" t="str">
        <f>VLOOKUP(Table1[[#This Row],[I feel valued for my work as a faculty member.]],Key!$A$10:$B$15,2,FALSE)</f>
        <v>Agree</v>
      </c>
      <c r="S199" s="51" t="str">
        <f>VLOOKUP(Table1[[#This Row],[In the past week, I’ve received recognition for doing my job well.]],Key!$A$10:$B$15,2,FALSE)</f>
        <v>Agree</v>
      </c>
      <c r="T199" s="51" t="str">
        <f>VLOOKUP(Table1[[#This Row],[In the past year, my school has provided opportunities for me to learn and grow as a faculty member. ]],Key!$A$10:$B$15,2,FALSE)</f>
        <v>Agree</v>
      </c>
      <c r="U199" s="51" t="str">
        <f>VLOOKUP(Table1[[#This Row],[My division director (or other direct supervisor) supports my career aspirations and goals]],Key!$A$10:$B$15,2,FALSE)</f>
        <v xml:space="preserve">Neutral </v>
      </c>
      <c r="V199" s="51" t="str">
        <f>VLOOKUP(Table1[[#This Row],[I see a path for professional advancement at my school.]],Key!$A$10:$B$15,2,FALSE)</f>
        <v xml:space="preserve">Neutral </v>
      </c>
    </row>
    <row r="200" spans="1:22" x14ac:dyDescent="0.55000000000000004">
      <c r="A200" s="5">
        <v>198</v>
      </c>
      <c r="B200" s="51" t="str">
        <f>VLOOKUP(Table1[[#This Row],[Overall, I am satisfied with my experience at school.]],Key!$A$10:$B$15,2,FALSE)</f>
        <v>Strongly Agree</v>
      </c>
      <c r="C200" s="51" t="str">
        <f>VLOOKUP(Table1[[#This Row],[School leadership has communicated clear actions they will take in response to previous faculty survey results.]],Key!$A$10:$B$15,2,FALSE)</f>
        <v>Strongly Agree</v>
      </c>
      <c r="D200" s="51" t="str">
        <f>VLOOKUP(Table1[[#This Row],[I feel safe and welcome at school.]],Key!$A$10:$B$15,2,FALSE)</f>
        <v>Strongly Agree</v>
      </c>
      <c r="E200" s="51" t="str">
        <f>VLOOKUP(Table1[[#This Row],[The benefits provided by my school meet my needs. ]],Key!$A$10:$B$15,2,FALSE)</f>
        <v>Strongly Agree</v>
      </c>
      <c r="F200" s="51" t="str">
        <f>VLOOKUP(Table1[[#This Row],[Someone seems to care about me at school. ]],Key!$A$10:$B$15,2,FALSE)</f>
        <v>Agree</v>
      </c>
      <c r="G200" s="51" t="str">
        <f>VLOOKUP(Table1[[#This Row],[I have the materials and resources needed to do my job well. ]],Key!$A$10:$B$15,2,FALSE)</f>
        <v>Strongly Agree</v>
      </c>
      <c r="H200" s="51" t="str">
        <f>VLOOKUP(Table1[[#This Row],[Most days, I have a manageable workload.]],Key!$A$10:$B$15,2,FALSE)</f>
        <v>Strongly Agree</v>
      </c>
      <c r="I200" s="51" t="str">
        <f>VLOOKUP(Table1[[#This Row],[I have the training and skills I need to do my best at work.]],Key!$A$10:$B$15,2,FALSE)</f>
        <v>Strongly Agree</v>
      </c>
      <c r="J200" s="51" t="str">
        <f>VLOOKUP(Table1[[#This Row],[I understand how my daily work contributes to my school’s mission. ]],Key!$A$10:$B$15,2,FALSE)</f>
        <v>Strongly Agree</v>
      </c>
      <c r="K200" s="51" t="str">
        <f>VLOOKUP(Table1[[#This Row],[My school''s mission and values are reflected in the actions of school leaders.]],Key!$A$10:$B$15,2,FALSE)</f>
        <v>Strongly Agree</v>
      </c>
      <c r="L200" s="51" t="str">
        <f>VLOOKUP(Table1[[#This Row],[I am treated fairly by school leaders.]],Key!$A$10:$B$15,2,FALSE)</f>
        <v>Strongly Agree</v>
      </c>
      <c r="M200" s="51" t="str">
        <f>VLOOKUP(Table1[[#This Row],[I am treated fairly by my colleagues.]],Key!$A$10:$B$15,2,FALSE)</f>
        <v>Strongly Agree</v>
      </c>
      <c r="N200" s="51" t="str">
        <f>VLOOKUP(Table1[[#This Row],[I have ownership and control over my teaching practice and my classroom.]],Key!$A$10:$B$15,2,FALSE)</f>
        <v>Strongly Agree</v>
      </c>
      <c r="O200" s="51" t="str">
        <f>VLOOKUP(Table1[[#This Row],[My opinions are heard and valued by school leaders.]],Key!$A$10:$B$15,2,FALSE)</f>
        <v>Strongly Agree</v>
      </c>
      <c r="P200" s="51" t="str">
        <f>VLOOKUP(Table1[[#This Row],[In my current role, I get to do what I do best every day.]],Key!$A$10:$B$15,2,FALSE)</f>
        <v>Strongly Agree</v>
      </c>
      <c r="Q200" s="51" t="str">
        <f>VLOOKUP(Table1[[#This Row],[Faculty are recognized for excellent work by school leaders.]],Key!$A$10:$B$15,2,FALSE)</f>
        <v>Strongly Agree</v>
      </c>
      <c r="R200" s="51" t="str">
        <f>VLOOKUP(Table1[[#This Row],[I feel valued for my work as a faculty member.]],Key!$A$10:$B$15,2,FALSE)</f>
        <v>Strongly Agree</v>
      </c>
      <c r="S200" s="51" t="str">
        <f>VLOOKUP(Table1[[#This Row],[In the past week, I’ve received recognition for doing my job well.]],Key!$A$10:$B$15,2,FALSE)</f>
        <v>Strongly Agree</v>
      </c>
      <c r="T200" s="51" t="str">
        <f>VLOOKUP(Table1[[#This Row],[In the past year, my school has provided opportunities for me to learn and grow as a faculty member. ]],Key!$A$10:$B$15,2,FALSE)</f>
        <v>Strongly Agree</v>
      </c>
      <c r="U200" s="51" t="str">
        <f>VLOOKUP(Table1[[#This Row],[My division director (or other direct supervisor) supports my career aspirations and goals]],Key!$A$10:$B$15,2,FALSE)</f>
        <v>Agree</v>
      </c>
      <c r="V200" s="51" t="str">
        <f>VLOOKUP(Table1[[#This Row],[I see a path for professional advancement at my school.]],Key!$A$10:$B$15,2,FALSE)</f>
        <v>Agree</v>
      </c>
    </row>
    <row r="201" spans="1:22" x14ac:dyDescent="0.55000000000000004">
      <c r="A201" s="5">
        <v>199</v>
      </c>
      <c r="B201" s="51" t="str">
        <f>VLOOKUP(Table1[[#This Row],[Overall, I am satisfied with my experience at school.]],Key!$A$10:$B$15,2,FALSE)</f>
        <v>Agree</v>
      </c>
      <c r="C201" s="51" t="str">
        <f>VLOOKUP(Table1[[#This Row],[School leadership has communicated clear actions they will take in response to previous faculty survey results.]],Key!$A$10:$B$15,2,FALSE)</f>
        <v>Strongly Agree</v>
      </c>
      <c r="D201" s="51" t="str">
        <f>VLOOKUP(Table1[[#This Row],[I feel safe and welcome at school.]],Key!$A$10:$B$15,2,FALSE)</f>
        <v>Agree</v>
      </c>
      <c r="E201" s="51" t="str">
        <f>VLOOKUP(Table1[[#This Row],[The benefits provided by my school meet my needs. ]],Key!$A$10:$B$15,2,FALSE)</f>
        <v>Strongly Agree</v>
      </c>
      <c r="F201" s="51" t="str">
        <f>VLOOKUP(Table1[[#This Row],[Someone seems to care about me at school. ]],Key!$A$10:$B$15,2,FALSE)</f>
        <v>Agree</v>
      </c>
      <c r="G201" s="51" t="str">
        <f>VLOOKUP(Table1[[#This Row],[I have the materials and resources needed to do my job well. ]],Key!$A$10:$B$15,2,FALSE)</f>
        <v>Strongly Agree</v>
      </c>
      <c r="H201" s="51" t="str">
        <f>VLOOKUP(Table1[[#This Row],[Most days, I have a manageable workload.]],Key!$A$10:$B$15,2,FALSE)</f>
        <v>Agree</v>
      </c>
      <c r="I201" s="51" t="str">
        <f>VLOOKUP(Table1[[#This Row],[I have the training and skills I need to do my best at work.]],Key!$A$10:$B$15,2,FALSE)</f>
        <v xml:space="preserve">Neutral </v>
      </c>
      <c r="J201" s="51" t="str">
        <f>VLOOKUP(Table1[[#This Row],[I understand how my daily work contributes to my school’s mission. ]],Key!$A$10:$B$15,2,FALSE)</f>
        <v>Agree</v>
      </c>
      <c r="K201" s="51" t="str">
        <f>VLOOKUP(Table1[[#This Row],[My school''s mission and values are reflected in the actions of school leaders.]],Key!$A$10:$B$15,2,FALSE)</f>
        <v>Strongly Agree</v>
      </c>
      <c r="L201" s="51" t="str">
        <f>VLOOKUP(Table1[[#This Row],[I am treated fairly by school leaders.]],Key!$A$10:$B$15,2,FALSE)</f>
        <v>Agree</v>
      </c>
      <c r="M201" s="51" t="str">
        <f>VLOOKUP(Table1[[#This Row],[I am treated fairly by my colleagues.]],Key!$A$10:$B$15,2,FALSE)</f>
        <v>Strongly Agree</v>
      </c>
      <c r="N201" s="51" t="str">
        <f>VLOOKUP(Table1[[#This Row],[I have ownership and control over my teaching practice and my classroom.]],Key!$A$10:$B$15,2,FALSE)</f>
        <v>Agree</v>
      </c>
      <c r="O201" s="51" t="str">
        <f>VLOOKUP(Table1[[#This Row],[My opinions are heard and valued by school leaders.]],Key!$A$10:$B$15,2,FALSE)</f>
        <v>Strongly Agree</v>
      </c>
      <c r="P201" s="51" t="str">
        <f>VLOOKUP(Table1[[#This Row],[In my current role, I get to do what I do best every day.]],Key!$A$10:$B$15,2,FALSE)</f>
        <v>Strongly Agree</v>
      </c>
      <c r="Q201" s="51" t="str">
        <f>VLOOKUP(Table1[[#This Row],[Faculty are recognized for excellent work by school leaders.]],Key!$A$10:$B$15,2,FALSE)</f>
        <v xml:space="preserve">Neutral </v>
      </c>
      <c r="R201" s="51" t="str">
        <f>VLOOKUP(Table1[[#This Row],[I feel valued for my work as a faculty member.]],Key!$A$10:$B$15,2,FALSE)</f>
        <v>Agree</v>
      </c>
      <c r="S201" s="51" t="str">
        <f>VLOOKUP(Table1[[#This Row],[In the past week, I’ve received recognition for doing my job well.]],Key!$A$10:$B$15,2,FALSE)</f>
        <v>Strongly Agree</v>
      </c>
      <c r="T201" s="51" t="str">
        <f>VLOOKUP(Table1[[#This Row],[In the past year, my school has provided opportunities for me to learn and grow as a faculty member. ]],Key!$A$10:$B$15,2,FALSE)</f>
        <v xml:space="preserve">Neutral </v>
      </c>
      <c r="U201" s="51" t="str">
        <f>VLOOKUP(Table1[[#This Row],[My division director (or other direct supervisor) supports my career aspirations and goals]],Key!$A$10:$B$15,2,FALSE)</f>
        <v xml:space="preserve">Neutral </v>
      </c>
      <c r="V201" s="51" t="str">
        <f>VLOOKUP(Table1[[#This Row],[I see a path for professional advancement at my school.]],Key!$A$10:$B$15,2,FALSE)</f>
        <v>Strongly Agree</v>
      </c>
    </row>
    <row r="202" spans="1:22" x14ac:dyDescent="0.55000000000000004">
      <c r="A202" s="5">
        <v>200</v>
      </c>
      <c r="B202" s="51" t="str">
        <f>VLOOKUP(Table1[[#This Row],[Overall, I am satisfied with my experience at school.]],Key!$A$10:$B$15,2,FALSE)</f>
        <v xml:space="preserve">Neutral </v>
      </c>
      <c r="C202" s="51" t="str">
        <f>VLOOKUP(Table1[[#This Row],[School leadership has communicated clear actions they will take in response to previous faculty survey results.]],Key!$A$10:$B$15,2,FALSE)</f>
        <v xml:space="preserve">Neutral </v>
      </c>
      <c r="D202" s="51" t="str">
        <f>VLOOKUP(Table1[[#This Row],[I feel safe and welcome at school.]],Key!$A$10:$B$15,2,FALSE)</f>
        <v>Agree</v>
      </c>
      <c r="E202" s="51" t="str">
        <f>VLOOKUP(Table1[[#This Row],[The benefits provided by my school meet my needs. ]],Key!$A$10:$B$15,2,FALSE)</f>
        <v>Disagree</v>
      </c>
      <c r="F202" s="51" t="str">
        <f>VLOOKUP(Table1[[#This Row],[Someone seems to care about me at school. ]],Key!$A$10:$B$15,2,FALSE)</f>
        <v>Agree</v>
      </c>
      <c r="G202" s="51" t="str">
        <f>VLOOKUP(Table1[[#This Row],[I have the materials and resources needed to do my job well. ]],Key!$A$10:$B$15,2,FALSE)</f>
        <v>Agree</v>
      </c>
      <c r="H202" s="51" t="str">
        <f>VLOOKUP(Table1[[#This Row],[Most days, I have a manageable workload.]],Key!$A$10:$B$15,2,FALSE)</f>
        <v>Strongly Agree</v>
      </c>
      <c r="I202" s="51" t="str">
        <f>VLOOKUP(Table1[[#This Row],[I have the training and skills I need to do my best at work.]],Key!$A$10:$B$15,2,FALSE)</f>
        <v>Strongly Agree</v>
      </c>
      <c r="J202" s="51" t="str">
        <f>VLOOKUP(Table1[[#This Row],[I understand how my daily work contributes to my school’s mission. ]],Key!$A$10:$B$15,2,FALSE)</f>
        <v>Agree</v>
      </c>
      <c r="K202" s="51" t="str">
        <f>VLOOKUP(Table1[[#This Row],[My school''s mission and values are reflected in the actions of school leaders.]],Key!$A$10:$B$15,2,FALSE)</f>
        <v>Strongly Agree</v>
      </c>
      <c r="L202" s="51" t="str">
        <f>VLOOKUP(Table1[[#This Row],[I am treated fairly by school leaders.]],Key!$A$10:$B$15,2,FALSE)</f>
        <v>Agree</v>
      </c>
      <c r="M202" s="51" t="str">
        <f>VLOOKUP(Table1[[#This Row],[I am treated fairly by my colleagues.]],Key!$A$10:$B$15,2,FALSE)</f>
        <v xml:space="preserve">Neutral </v>
      </c>
      <c r="N202" s="51" t="str">
        <f>VLOOKUP(Table1[[#This Row],[I have ownership and control over my teaching practice and my classroom.]],Key!$A$10:$B$15,2,FALSE)</f>
        <v>Strongly Agree</v>
      </c>
      <c r="O202" s="51" t="str">
        <f>VLOOKUP(Table1[[#This Row],[My opinions are heard and valued by school leaders.]],Key!$A$10:$B$15,2,FALSE)</f>
        <v>Strongly Agree</v>
      </c>
      <c r="P202" s="51" t="str">
        <f>VLOOKUP(Table1[[#This Row],[In my current role, I get to do what I do best every day.]],Key!$A$10:$B$15,2,FALSE)</f>
        <v>Strongly Agree</v>
      </c>
      <c r="Q202" s="51" t="str">
        <f>VLOOKUP(Table1[[#This Row],[Faculty are recognized for excellent work by school leaders.]],Key!$A$10:$B$15,2,FALSE)</f>
        <v>Strongly Agree</v>
      </c>
      <c r="R202" s="51" t="str">
        <f>VLOOKUP(Table1[[#This Row],[I feel valued for my work as a faculty member.]],Key!$A$10:$B$15,2,FALSE)</f>
        <v>Agree</v>
      </c>
      <c r="S202" s="51" t="str">
        <f>VLOOKUP(Table1[[#This Row],[In the past week, I’ve received recognition for doing my job well.]],Key!$A$10:$B$15,2,FALSE)</f>
        <v>Strongly Agree</v>
      </c>
      <c r="T202" s="51" t="str">
        <f>VLOOKUP(Table1[[#This Row],[In the past year, my school has provided opportunities for me to learn and grow as a faculty member. ]],Key!$A$10:$B$15,2,FALSE)</f>
        <v>Agree</v>
      </c>
      <c r="U202" s="51" t="str">
        <f>VLOOKUP(Table1[[#This Row],[My division director (or other direct supervisor) supports my career aspirations and goals]],Key!$A$10:$B$15,2,FALSE)</f>
        <v xml:space="preserve">Neutral </v>
      </c>
      <c r="V202" s="51" t="str">
        <f>VLOOKUP(Table1[[#This Row],[I see a path for professional advancement at my school.]],Key!$A$10:$B$15,2,FALSE)</f>
        <v xml:space="preserve">Neutral </v>
      </c>
    </row>
  </sheetData>
  <sheetProtection sort="0" autoFilter="0"/>
  <mergeCells count="7">
    <mergeCell ref="N1:P1"/>
    <mergeCell ref="Q1:S1"/>
    <mergeCell ref="T1:V1"/>
    <mergeCell ref="B1:C1"/>
    <mergeCell ref="D1:F1"/>
    <mergeCell ref="G1:I1"/>
    <mergeCell ref="J1:M1"/>
  </mergeCells>
  <pageMargins left="0.7" right="0.7" top="0.75" bottom="0.75" header="0.3" footer="0.3"/>
  <pageSetup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1">
    <tabColor theme="4" tint="-0.249977111117893"/>
  </sheetPr>
  <dimension ref="A1:AE202"/>
  <sheetViews>
    <sheetView zoomScale="69" zoomScaleNormal="80" workbookViewId="0">
      <selection activeCell="D17" sqref="D17"/>
    </sheetView>
  </sheetViews>
  <sheetFormatPr defaultColWidth="8.60546875" defaultRowHeight="12" x14ac:dyDescent="0.55000000000000004"/>
  <cols>
    <col min="1" max="1" width="15.8671875" style="74" customWidth="1"/>
    <col min="2" max="2" width="24.390625" style="83" customWidth="1"/>
    <col min="3" max="13" width="24.390625" style="76" customWidth="1"/>
    <col min="14" max="14" width="22.6953125" style="38" customWidth="1"/>
    <col min="15" max="22" width="24.390625" style="76" customWidth="1"/>
    <col min="23" max="16384" width="8.60546875" style="76"/>
  </cols>
  <sheetData>
    <row r="1" spans="1:31" s="2" customFormat="1" ht="14" x14ac:dyDescent="0.55000000000000004">
      <c r="A1" s="59" t="s">
        <v>25</v>
      </c>
      <c r="B1" s="102" t="s">
        <v>59</v>
      </c>
      <c r="C1" s="104"/>
      <c r="D1" s="102" t="s">
        <v>1</v>
      </c>
      <c r="E1" s="103"/>
      <c r="F1" s="103"/>
      <c r="G1" s="103" t="s">
        <v>2</v>
      </c>
      <c r="H1" s="103"/>
      <c r="I1" s="104"/>
      <c r="J1" s="102" t="s">
        <v>26</v>
      </c>
      <c r="K1" s="103"/>
      <c r="L1" s="103"/>
      <c r="M1" s="104"/>
      <c r="N1" s="102" t="s">
        <v>4</v>
      </c>
      <c r="O1" s="103"/>
      <c r="P1" s="104"/>
      <c r="Q1" s="102" t="s">
        <v>5</v>
      </c>
      <c r="R1" s="103"/>
      <c r="S1" s="104"/>
      <c r="T1" s="102" t="s">
        <v>6</v>
      </c>
      <c r="U1" s="103"/>
      <c r="V1" s="104"/>
      <c r="W1" s="63"/>
      <c r="X1" s="63"/>
      <c r="Y1" s="63"/>
      <c r="Z1" s="63"/>
      <c r="AA1" s="63"/>
      <c r="AC1" s="63"/>
      <c r="AD1" s="63"/>
      <c r="AE1" s="63"/>
    </row>
    <row r="2" spans="1:31" s="4" customFormat="1" ht="81.95" customHeight="1" x14ac:dyDescent="0.55000000000000004">
      <c r="A2" s="3" t="s">
        <v>27</v>
      </c>
      <c r="B2" s="29" t="s">
        <v>46</v>
      </c>
      <c r="C2" s="4" t="s">
        <v>47</v>
      </c>
      <c r="D2" s="4" t="s">
        <v>48</v>
      </c>
      <c r="E2" s="8" t="s">
        <v>49</v>
      </c>
      <c r="F2" s="4" t="s">
        <v>50</v>
      </c>
      <c r="G2" s="4" t="s">
        <v>28</v>
      </c>
      <c r="H2" s="4" t="s">
        <v>29</v>
      </c>
      <c r="I2" s="4" t="s">
        <v>30</v>
      </c>
      <c r="J2" s="4" t="s">
        <v>51</v>
      </c>
      <c r="K2" s="4" t="s">
        <v>52</v>
      </c>
      <c r="L2" s="4" t="s">
        <v>22</v>
      </c>
      <c r="M2" s="4" t="s">
        <v>31</v>
      </c>
      <c r="N2" s="4" t="s">
        <v>53</v>
      </c>
      <c r="O2" s="4" t="s">
        <v>23</v>
      </c>
      <c r="P2" s="4" t="s">
        <v>24</v>
      </c>
      <c r="Q2" s="4" t="s">
        <v>54</v>
      </c>
      <c r="R2" s="4" t="s">
        <v>55</v>
      </c>
      <c r="S2" s="4" t="s">
        <v>32</v>
      </c>
      <c r="T2" s="4" t="s">
        <v>56</v>
      </c>
      <c r="U2" s="4" t="s">
        <v>57</v>
      </c>
      <c r="V2" s="4" t="s">
        <v>58</v>
      </c>
    </row>
    <row r="3" spans="1:31" x14ac:dyDescent="0.55000000000000004">
      <c r="A3" s="74">
        <v>1</v>
      </c>
      <c r="B3" s="75">
        <v>5</v>
      </c>
      <c r="C3" s="75">
        <v>5</v>
      </c>
      <c r="D3" s="75">
        <v>5</v>
      </c>
      <c r="E3" s="75">
        <v>5</v>
      </c>
      <c r="F3" s="75">
        <v>5</v>
      </c>
      <c r="G3" s="75">
        <v>5</v>
      </c>
      <c r="H3" s="75">
        <v>5</v>
      </c>
      <c r="I3" s="75">
        <v>5</v>
      </c>
      <c r="J3" s="75">
        <v>5</v>
      </c>
      <c r="K3" s="75">
        <v>5</v>
      </c>
      <c r="L3" s="75">
        <v>5</v>
      </c>
      <c r="M3" s="75">
        <v>5</v>
      </c>
      <c r="N3" s="75">
        <v>5</v>
      </c>
      <c r="O3" s="75">
        <v>5</v>
      </c>
      <c r="P3" s="75">
        <v>5</v>
      </c>
      <c r="Q3" s="75">
        <v>5</v>
      </c>
      <c r="R3" s="75">
        <v>5</v>
      </c>
      <c r="S3" s="75">
        <v>5</v>
      </c>
      <c r="T3" s="75">
        <v>5</v>
      </c>
      <c r="U3" s="75">
        <v>5</v>
      </c>
      <c r="V3" s="75">
        <v>5</v>
      </c>
    </row>
    <row r="4" spans="1:31" x14ac:dyDescent="0.55000000000000004">
      <c r="A4" s="74">
        <v>2</v>
      </c>
      <c r="B4" s="75">
        <v>5</v>
      </c>
      <c r="C4" s="75">
        <v>5</v>
      </c>
      <c r="D4" s="75">
        <v>5</v>
      </c>
      <c r="E4" s="75">
        <v>4</v>
      </c>
      <c r="F4" s="75">
        <v>3</v>
      </c>
      <c r="G4" s="75">
        <v>5</v>
      </c>
      <c r="H4" s="75">
        <v>5</v>
      </c>
      <c r="I4" s="75">
        <v>3</v>
      </c>
      <c r="J4" s="75">
        <v>5</v>
      </c>
      <c r="K4" s="75">
        <v>5</v>
      </c>
      <c r="L4" s="75">
        <v>5</v>
      </c>
      <c r="M4" s="75">
        <v>5</v>
      </c>
      <c r="N4" s="75">
        <v>5</v>
      </c>
      <c r="O4" s="75">
        <v>5</v>
      </c>
      <c r="P4" s="75">
        <v>5</v>
      </c>
      <c r="Q4" s="75">
        <v>5</v>
      </c>
      <c r="R4" s="75">
        <v>4</v>
      </c>
      <c r="S4" s="75">
        <v>4</v>
      </c>
      <c r="T4" s="75">
        <v>5</v>
      </c>
      <c r="U4" s="75">
        <v>4</v>
      </c>
      <c r="V4" s="75">
        <v>4</v>
      </c>
    </row>
    <row r="5" spans="1:31" x14ac:dyDescent="0.55000000000000004">
      <c r="A5" s="74">
        <v>3</v>
      </c>
      <c r="B5" s="75">
        <v>5</v>
      </c>
      <c r="C5" s="75">
        <v>5</v>
      </c>
      <c r="D5" s="75">
        <v>5</v>
      </c>
      <c r="E5" s="75">
        <v>4</v>
      </c>
      <c r="F5" s="75">
        <v>4</v>
      </c>
      <c r="G5" s="75">
        <v>5</v>
      </c>
      <c r="H5" s="75">
        <v>3</v>
      </c>
      <c r="I5" s="75">
        <v>2</v>
      </c>
      <c r="J5" s="75">
        <v>5</v>
      </c>
      <c r="K5" s="75">
        <v>5</v>
      </c>
      <c r="L5" s="75">
        <v>4</v>
      </c>
      <c r="M5" s="75">
        <v>5</v>
      </c>
      <c r="N5" s="75">
        <v>4</v>
      </c>
      <c r="O5" s="75">
        <v>5</v>
      </c>
      <c r="P5" s="75">
        <v>5</v>
      </c>
      <c r="Q5" s="75">
        <v>0</v>
      </c>
      <c r="R5" s="75">
        <v>5</v>
      </c>
      <c r="S5" s="75">
        <v>5</v>
      </c>
      <c r="T5" s="75">
        <v>4</v>
      </c>
      <c r="U5" s="75">
        <v>3</v>
      </c>
      <c r="V5" s="75">
        <v>5</v>
      </c>
    </row>
    <row r="6" spans="1:31" x14ac:dyDescent="0.55000000000000004">
      <c r="A6" s="74">
        <v>4</v>
      </c>
      <c r="B6" s="75">
        <v>4</v>
      </c>
      <c r="C6" s="75">
        <v>4</v>
      </c>
      <c r="D6" s="75">
        <v>4</v>
      </c>
      <c r="E6" s="75">
        <v>3</v>
      </c>
      <c r="F6" s="75">
        <v>4</v>
      </c>
      <c r="G6" s="75">
        <v>5</v>
      </c>
      <c r="H6" s="75">
        <v>3</v>
      </c>
      <c r="I6" s="75">
        <v>2</v>
      </c>
      <c r="J6" s="75">
        <v>4</v>
      </c>
      <c r="K6" s="75">
        <v>4</v>
      </c>
      <c r="L6" s="75">
        <v>3</v>
      </c>
      <c r="M6" s="75">
        <v>3</v>
      </c>
      <c r="N6" s="75">
        <v>4</v>
      </c>
      <c r="O6" s="75">
        <v>4</v>
      </c>
      <c r="P6" s="75">
        <v>4</v>
      </c>
      <c r="Q6" s="75">
        <v>4</v>
      </c>
      <c r="R6" s="75">
        <v>3</v>
      </c>
      <c r="S6" s="75">
        <v>3</v>
      </c>
      <c r="T6" s="75">
        <v>4</v>
      </c>
      <c r="U6" s="75">
        <v>2</v>
      </c>
      <c r="V6" s="75">
        <v>4</v>
      </c>
    </row>
    <row r="7" spans="1:31" x14ac:dyDescent="0.55000000000000004">
      <c r="A7" s="74">
        <v>5</v>
      </c>
      <c r="B7" s="75">
        <v>4</v>
      </c>
      <c r="C7" s="75">
        <v>2</v>
      </c>
      <c r="D7" s="75">
        <v>3</v>
      </c>
      <c r="E7" s="75">
        <v>3</v>
      </c>
      <c r="F7" s="75">
        <v>3</v>
      </c>
      <c r="G7" s="75">
        <v>4</v>
      </c>
      <c r="H7" s="75">
        <v>2</v>
      </c>
      <c r="I7" s="75">
        <v>3</v>
      </c>
      <c r="J7" s="75">
        <v>4</v>
      </c>
      <c r="K7" s="75">
        <v>3</v>
      </c>
      <c r="L7" s="75">
        <v>4</v>
      </c>
      <c r="M7" s="75">
        <v>4</v>
      </c>
      <c r="N7" s="75">
        <v>4</v>
      </c>
      <c r="O7" s="75">
        <v>4</v>
      </c>
      <c r="P7" s="75">
        <v>3</v>
      </c>
      <c r="Q7" s="75">
        <v>3</v>
      </c>
      <c r="R7" s="75">
        <v>4</v>
      </c>
      <c r="S7" s="75">
        <v>4</v>
      </c>
      <c r="T7" s="75">
        <v>3</v>
      </c>
      <c r="U7" s="75">
        <v>4</v>
      </c>
      <c r="V7" s="75">
        <v>4</v>
      </c>
    </row>
    <row r="8" spans="1:31" x14ac:dyDescent="0.55000000000000004">
      <c r="A8" s="74">
        <v>6</v>
      </c>
      <c r="B8" s="75">
        <v>2</v>
      </c>
      <c r="C8" s="75">
        <v>4</v>
      </c>
      <c r="D8" s="75">
        <v>2</v>
      </c>
      <c r="E8" s="75">
        <v>4</v>
      </c>
      <c r="F8" s="75">
        <v>4</v>
      </c>
      <c r="G8" s="75">
        <v>5</v>
      </c>
      <c r="H8" s="75">
        <v>2</v>
      </c>
      <c r="I8" s="75">
        <v>4</v>
      </c>
      <c r="J8" s="75">
        <v>2</v>
      </c>
      <c r="K8" s="75">
        <v>3</v>
      </c>
      <c r="L8" s="75">
        <v>2</v>
      </c>
      <c r="M8" s="75">
        <v>4</v>
      </c>
      <c r="N8" s="75">
        <v>4</v>
      </c>
      <c r="O8" s="75">
        <v>4</v>
      </c>
      <c r="P8" s="75">
        <v>5</v>
      </c>
      <c r="Q8" s="75">
        <v>4</v>
      </c>
      <c r="R8" s="75">
        <v>1</v>
      </c>
      <c r="S8" s="75">
        <v>1</v>
      </c>
      <c r="T8" s="75">
        <v>1</v>
      </c>
      <c r="U8" s="75">
        <v>2</v>
      </c>
      <c r="V8" s="75">
        <v>2</v>
      </c>
    </row>
    <row r="9" spans="1:31" x14ac:dyDescent="0.55000000000000004">
      <c r="A9" s="74">
        <v>7</v>
      </c>
      <c r="B9" s="75">
        <v>4</v>
      </c>
      <c r="C9" s="75">
        <v>5</v>
      </c>
      <c r="D9" s="75">
        <v>4</v>
      </c>
      <c r="E9" s="75">
        <v>5</v>
      </c>
      <c r="F9" s="75">
        <v>0</v>
      </c>
      <c r="G9" s="75">
        <v>5</v>
      </c>
      <c r="H9" s="75">
        <v>5</v>
      </c>
      <c r="I9" s="75">
        <v>4</v>
      </c>
      <c r="J9" s="75">
        <v>5</v>
      </c>
      <c r="K9" s="75">
        <v>4</v>
      </c>
      <c r="L9" s="75">
        <v>3</v>
      </c>
      <c r="M9" s="75">
        <v>5</v>
      </c>
      <c r="N9" s="75">
        <v>3</v>
      </c>
      <c r="O9" s="75">
        <v>5</v>
      </c>
      <c r="P9" s="75">
        <v>5</v>
      </c>
      <c r="Q9" s="75">
        <v>5</v>
      </c>
      <c r="R9" s="75">
        <v>3</v>
      </c>
      <c r="S9" s="75">
        <v>5</v>
      </c>
      <c r="T9" s="75">
        <v>5</v>
      </c>
      <c r="U9" s="75">
        <v>3</v>
      </c>
      <c r="V9" s="75">
        <v>5</v>
      </c>
    </row>
    <row r="10" spans="1:31" x14ac:dyDescent="0.55000000000000004">
      <c r="A10" s="74">
        <v>8</v>
      </c>
      <c r="B10" s="75">
        <v>5</v>
      </c>
      <c r="C10" s="75">
        <v>5</v>
      </c>
      <c r="D10" s="75">
        <v>5</v>
      </c>
      <c r="E10" s="75">
        <v>2</v>
      </c>
      <c r="F10" s="75">
        <v>5</v>
      </c>
      <c r="G10" s="75">
        <v>5</v>
      </c>
      <c r="H10" s="75">
        <v>4</v>
      </c>
      <c r="I10" s="75">
        <v>2</v>
      </c>
      <c r="J10" s="75">
        <v>5</v>
      </c>
      <c r="K10" s="75">
        <v>5</v>
      </c>
      <c r="L10" s="75">
        <v>5</v>
      </c>
      <c r="M10" s="75">
        <v>5</v>
      </c>
      <c r="N10" s="75">
        <v>5</v>
      </c>
      <c r="O10" s="75">
        <v>5</v>
      </c>
      <c r="P10" s="75">
        <v>4</v>
      </c>
      <c r="Q10" s="75">
        <v>5</v>
      </c>
      <c r="R10" s="75">
        <v>5</v>
      </c>
      <c r="S10" s="75">
        <v>5</v>
      </c>
      <c r="T10" s="75">
        <v>5</v>
      </c>
      <c r="U10" s="75">
        <v>2</v>
      </c>
      <c r="V10" s="75">
        <v>5</v>
      </c>
    </row>
    <row r="11" spans="1:31" x14ac:dyDescent="0.55000000000000004">
      <c r="A11" s="74">
        <v>9</v>
      </c>
      <c r="B11" s="75">
        <v>3</v>
      </c>
      <c r="C11" s="75">
        <v>2</v>
      </c>
      <c r="D11" s="75">
        <v>2</v>
      </c>
      <c r="E11" s="75">
        <v>3</v>
      </c>
      <c r="F11" s="75">
        <v>3</v>
      </c>
      <c r="G11" s="75">
        <v>4</v>
      </c>
      <c r="H11" s="75">
        <v>3</v>
      </c>
      <c r="I11" s="75">
        <v>2</v>
      </c>
      <c r="J11" s="75">
        <v>3</v>
      </c>
      <c r="K11" s="75">
        <v>3</v>
      </c>
      <c r="L11" s="75">
        <v>3</v>
      </c>
      <c r="M11" s="75">
        <v>3</v>
      </c>
      <c r="N11" s="75">
        <v>3</v>
      </c>
      <c r="O11" s="75">
        <v>2</v>
      </c>
      <c r="P11" s="75">
        <v>4</v>
      </c>
      <c r="Q11" s="75">
        <v>3</v>
      </c>
      <c r="R11" s="75">
        <v>3</v>
      </c>
      <c r="S11" s="75">
        <v>3</v>
      </c>
      <c r="T11" s="75">
        <v>3</v>
      </c>
      <c r="U11" s="75">
        <v>2</v>
      </c>
      <c r="V11" s="75">
        <v>2</v>
      </c>
    </row>
    <row r="12" spans="1:31" x14ac:dyDescent="0.55000000000000004">
      <c r="A12" s="74">
        <v>10</v>
      </c>
      <c r="B12" s="75">
        <v>4</v>
      </c>
      <c r="C12" s="75">
        <v>4</v>
      </c>
      <c r="D12" s="75">
        <v>4</v>
      </c>
      <c r="E12" s="75">
        <v>4</v>
      </c>
      <c r="F12" s="75">
        <v>4</v>
      </c>
      <c r="G12" s="75">
        <v>4</v>
      </c>
      <c r="H12" s="75">
        <v>4</v>
      </c>
      <c r="I12" s="75">
        <v>4</v>
      </c>
      <c r="J12" s="75">
        <v>4</v>
      </c>
      <c r="K12" s="75">
        <v>4</v>
      </c>
      <c r="L12" s="75">
        <v>3</v>
      </c>
      <c r="M12" s="75">
        <v>4</v>
      </c>
      <c r="N12" s="75">
        <v>4</v>
      </c>
      <c r="O12" s="75">
        <v>4</v>
      </c>
      <c r="P12" s="75">
        <v>4</v>
      </c>
      <c r="Q12" s="75">
        <v>4</v>
      </c>
      <c r="R12" s="75">
        <v>4</v>
      </c>
      <c r="S12" s="75">
        <v>4</v>
      </c>
      <c r="T12" s="75">
        <v>4</v>
      </c>
      <c r="U12" s="75">
        <v>3</v>
      </c>
      <c r="V12" s="75">
        <v>4</v>
      </c>
    </row>
    <row r="13" spans="1:31" x14ac:dyDescent="0.55000000000000004">
      <c r="A13" s="74">
        <v>11</v>
      </c>
      <c r="B13" s="75">
        <v>3</v>
      </c>
      <c r="C13" s="75">
        <v>3</v>
      </c>
      <c r="D13" s="75">
        <v>4</v>
      </c>
      <c r="E13" s="75">
        <v>4</v>
      </c>
      <c r="F13" s="75">
        <v>5</v>
      </c>
      <c r="G13" s="75">
        <v>5</v>
      </c>
      <c r="H13" s="75">
        <v>4</v>
      </c>
      <c r="I13" s="75">
        <v>3</v>
      </c>
      <c r="J13" s="75">
        <v>2</v>
      </c>
      <c r="K13" s="75">
        <v>5</v>
      </c>
      <c r="L13" s="75">
        <v>4</v>
      </c>
      <c r="M13" s="75">
        <v>4</v>
      </c>
      <c r="N13" s="75">
        <v>3</v>
      </c>
      <c r="O13" s="75">
        <v>5</v>
      </c>
      <c r="P13" s="75">
        <v>5</v>
      </c>
      <c r="Q13" s="75">
        <v>5</v>
      </c>
      <c r="R13" s="75">
        <v>3</v>
      </c>
      <c r="S13" s="75">
        <v>5</v>
      </c>
      <c r="T13" s="75">
        <v>5</v>
      </c>
      <c r="U13" s="75">
        <v>3</v>
      </c>
      <c r="V13" s="75">
        <v>5</v>
      </c>
    </row>
    <row r="14" spans="1:31" x14ac:dyDescent="0.55000000000000004">
      <c r="A14" s="74">
        <v>12</v>
      </c>
      <c r="B14" s="75">
        <v>2</v>
      </c>
      <c r="C14" s="75">
        <v>2</v>
      </c>
      <c r="D14" s="75">
        <v>2</v>
      </c>
      <c r="E14" s="75">
        <v>4</v>
      </c>
      <c r="F14" s="75">
        <v>4</v>
      </c>
      <c r="G14" s="75">
        <v>4</v>
      </c>
      <c r="H14" s="75">
        <v>4</v>
      </c>
      <c r="I14" s="75">
        <v>4</v>
      </c>
      <c r="J14" s="75">
        <v>4</v>
      </c>
      <c r="K14" s="75">
        <v>4</v>
      </c>
      <c r="L14" s="75">
        <v>4</v>
      </c>
      <c r="M14" s="75">
        <v>4</v>
      </c>
      <c r="N14" s="75">
        <v>4</v>
      </c>
      <c r="O14" s="75">
        <v>4</v>
      </c>
      <c r="P14" s="75">
        <v>4</v>
      </c>
      <c r="Q14" s="75">
        <v>2</v>
      </c>
      <c r="R14" s="75">
        <v>2</v>
      </c>
      <c r="S14" s="75">
        <v>2</v>
      </c>
      <c r="T14" s="75">
        <v>2</v>
      </c>
      <c r="U14" s="75">
        <v>4</v>
      </c>
      <c r="V14" s="75">
        <v>4</v>
      </c>
    </row>
    <row r="15" spans="1:31" x14ac:dyDescent="0.55000000000000004">
      <c r="A15" s="74">
        <v>13</v>
      </c>
      <c r="B15" s="75">
        <v>5</v>
      </c>
      <c r="C15" s="75">
        <v>5</v>
      </c>
      <c r="D15" s="75">
        <v>5</v>
      </c>
      <c r="E15" s="75">
        <v>5</v>
      </c>
      <c r="F15" s="75">
        <v>5</v>
      </c>
      <c r="G15" s="75">
        <v>5</v>
      </c>
      <c r="H15" s="75">
        <v>5</v>
      </c>
      <c r="I15" s="75">
        <v>5</v>
      </c>
      <c r="J15" s="75">
        <v>5</v>
      </c>
      <c r="K15" s="75">
        <v>5</v>
      </c>
      <c r="L15" s="75">
        <v>5</v>
      </c>
      <c r="M15" s="75">
        <v>5</v>
      </c>
      <c r="N15" s="75">
        <v>5</v>
      </c>
      <c r="O15" s="75">
        <v>5</v>
      </c>
      <c r="P15" s="75">
        <v>5</v>
      </c>
      <c r="Q15" s="75">
        <v>5</v>
      </c>
      <c r="R15" s="75">
        <v>5</v>
      </c>
      <c r="S15" s="75">
        <v>5</v>
      </c>
      <c r="T15" s="75">
        <v>5</v>
      </c>
      <c r="U15" s="75">
        <v>5</v>
      </c>
      <c r="V15" s="75">
        <v>5</v>
      </c>
    </row>
    <row r="16" spans="1:31" x14ac:dyDescent="0.55000000000000004">
      <c r="A16" s="74">
        <v>14</v>
      </c>
      <c r="B16" s="75">
        <v>4</v>
      </c>
      <c r="C16" s="75">
        <v>4</v>
      </c>
      <c r="D16" s="75">
        <v>3</v>
      </c>
      <c r="E16" s="75">
        <v>4</v>
      </c>
      <c r="F16" s="75">
        <v>3</v>
      </c>
      <c r="G16" s="75">
        <v>2</v>
      </c>
      <c r="H16" s="75">
        <v>1</v>
      </c>
      <c r="I16" s="75">
        <v>2</v>
      </c>
      <c r="J16" s="75">
        <v>3</v>
      </c>
      <c r="K16" s="75">
        <v>4</v>
      </c>
      <c r="L16" s="75">
        <v>3</v>
      </c>
      <c r="M16" s="75">
        <v>4</v>
      </c>
      <c r="N16" s="75">
        <v>3</v>
      </c>
      <c r="O16" s="75">
        <v>3</v>
      </c>
      <c r="P16" s="75">
        <v>3</v>
      </c>
      <c r="Q16" s="75">
        <v>4</v>
      </c>
      <c r="R16" s="75">
        <v>3</v>
      </c>
      <c r="S16" s="75">
        <v>3</v>
      </c>
      <c r="T16" s="75">
        <v>4</v>
      </c>
      <c r="U16" s="75">
        <v>3</v>
      </c>
      <c r="V16" s="75">
        <v>4</v>
      </c>
    </row>
    <row r="17" spans="1:22" x14ac:dyDescent="0.55000000000000004">
      <c r="A17" s="74">
        <v>15</v>
      </c>
      <c r="B17" s="75">
        <v>1</v>
      </c>
      <c r="C17" s="75">
        <v>1</v>
      </c>
      <c r="D17" s="75">
        <v>5</v>
      </c>
      <c r="E17" s="75">
        <v>5</v>
      </c>
      <c r="F17" s="75">
        <v>4</v>
      </c>
      <c r="G17" s="75">
        <v>4</v>
      </c>
      <c r="H17" s="75">
        <v>4</v>
      </c>
      <c r="I17" s="75">
        <v>4</v>
      </c>
      <c r="J17" s="75">
        <v>4</v>
      </c>
      <c r="K17" s="75">
        <v>5</v>
      </c>
      <c r="L17" s="75">
        <v>4</v>
      </c>
      <c r="M17" s="75">
        <v>5</v>
      </c>
      <c r="N17" s="75">
        <v>4</v>
      </c>
      <c r="O17" s="75">
        <v>5</v>
      </c>
      <c r="P17" s="75">
        <v>4</v>
      </c>
      <c r="Q17" s="75">
        <v>5</v>
      </c>
      <c r="R17" s="75">
        <v>4</v>
      </c>
      <c r="S17" s="75">
        <v>5</v>
      </c>
      <c r="T17" s="75">
        <v>4</v>
      </c>
      <c r="U17" s="75">
        <v>3</v>
      </c>
      <c r="V17" s="75">
        <v>4</v>
      </c>
    </row>
    <row r="18" spans="1:22" x14ac:dyDescent="0.55000000000000004">
      <c r="A18" s="74">
        <v>16</v>
      </c>
      <c r="B18" s="75">
        <v>1</v>
      </c>
      <c r="C18" s="75">
        <v>4</v>
      </c>
      <c r="D18" s="75">
        <v>2</v>
      </c>
      <c r="E18" s="75">
        <v>4</v>
      </c>
      <c r="F18" s="75">
        <v>1</v>
      </c>
      <c r="G18" s="75">
        <v>4</v>
      </c>
      <c r="H18" s="75">
        <v>2</v>
      </c>
      <c r="I18" s="75">
        <v>1</v>
      </c>
      <c r="J18" s="75">
        <v>2</v>
      </c>
      <c r="K18" s="75">
        <v>2</v>
      </c>
      <c r="L18" s="75">
        <v>2</v>
      </c>
      <c r="M18" s="75">
        <v>5</v>
      </c>
      <c r="N18" s="75">
        <v>1</v>
      </c>
      <c r="O18" s="75">
        <v>5</v>
      </c>
      <c r="P18" s="75">
        <v>4</v>
      </c>
      <c r="Q18" s="75">
        <v>2</v>
      </c>
      <c r="R18" s="75">
        <v>1</v>
      </c>
      <c r="S18" s="75">
        <v>5</v>
      </c>
      <c r="T18" s="75">
        <v>2</v>
      </c>
      <c r="U18" s="75">
        <v>2</v>
      </c>
      <c r="V18" s="75">
        <v>5</v>
      </c>
    </row>
    <row r="19" spans="1:22" x14ac:dyDescent="0.55000000000000004">
      <c r="A19" s="74">
        <v>17</v>
      </c>
      <c r="B19" s="75">
        <v>5</v>
      </c>
      <c r="C19" s="75">
        <v>5</v>
      </c>
      <c r="D19" s="75">
        <v>3</v>
      </c>
      <c r="E19" s="75">
        <v>4</v>
      </c>
      <c r="F19" s="75">
        <v>4</v>
      </c>
      <c r="G19" s="75">
        <v>4</v>
      </c>
      <c r="H19" s="75">
        <v>4</v>
      </c>
      <c r="I19" s="75">
        <v>4</v>
      </c>
      <c r="J19" s="75">
        <v>4</v>
      </c>
      <c r="K19" s="75">
        <v>5</v>
      </c>
      <c r="L19" s="75">
        <v>4</v>
      </c>
      <c r="M19" s="75">
        <v>4</v>
      </c>
      <c r="N19" s="75">
        <v>4</v>
      </c>
      <c r="O19" s="75">
        <v>4</v>
      </c>
      <c r="P19" s="75">
        <v>4</v>
      </c>
      <c r="Q19" s="75">
        <v>4</v>
      </c>
      <c r="R19" s="75">
        <v>3</v>
      </c>
      <c r="S19" s="75">
        <v>4</v>
      </c>
      <c r="T19" s="75">
        <v>5</v>
      </c>
      <c r="U19" s="75">
        <v>3</v>
      </c>
      <c r="V19" s="75">
        <v>4</v>
      </c>
    </row>
    <row r="20" spans="1:22" x14ac:dyDescent="0.55000000000000004">
      <c r="A20" s="74">
        <v>18</v>
      </c>
      <c r="B20" s="75">
        <v>3</v>
      </c>
      <c r="C20" s="75">
        <v>3</v>
      </c>
      <c r="D20" s="75">
        <v>4</v>
      </c>
      <c r="E20" s="75">
        <v>3</v>
      </c>
      <c r="F20" s="75">
        <v>5</v>
      </c>
      <c r="G20" s="75">
        <v>4</v>
      </c>
      <c r="H20" s="75">
        <v>5</v>
      </c>
      <c r="I20" s="75">
        <v>3</v>
      </c>
      <c r="J20" s="75">
        <v>5</v>
      </c>
      <c r="K20" s="75">
        <v>5</v>
      </c>
      <c r="L20" s="75">
        <v>3</v>
      </c>
      <c r="M20" s="75">
        <v>3</v>
      </c>
      <c r="N20" s="75">
        <v>2</v>
      </c>
      <c r="O20" s="75">
        <v>3</v>
      </c>
      <c r="P20" s="75">
        <v>4</v>
      </c>
      <c r="Q20" s="75">
        <v>4</v>
      </c>
      <c r="R20" s="75">
        <v>2</v>
      </c>
      <c r="S20" s="75">
        <v>2</v>
      </c>
      <c r="T20" s="75">
        <v>4</v>
      </c>
      <c r="U20" s="75">
        <v>3</v>
      </c>
      <c r="V20" s="75">
        <v>3</v>
      </c>
    </row>
    <row r="21" spans="1:22" x14ac:dyDescent="0.55000000000000004">
      <c r="A21" s="74">
        <v>19</v>
      </c>
      <c r="B21" s="75">
        <v>4</v>
      </c>
      <c r="C21" s="75">
        <v>4</v>
      </c>
      <c r="D21" s="75">
        <v>4</v>
      </c>
      <c r="E21" s="75">
        <v>5</v>
      </c>
      <c r="F21" s="75">
        <v>4</v>
      </c>
      <c r="G21" s="75">
        <v>4</v>
      </c>
      <c r="H21" s="75">
        <v>5</v>
      </c>
      <c r="I21" s="75">
        <v>4</v>
      </c>
      <c r="J21" s="75">
        <v>4</v>
      </c>
      <c r="K21" s="75">
        <v>4</v>
      </c>
      <c r="L21" s="75">
        <v>4</v>
      </c>
      <c r="M21" s="75">
        <v>4</v>
      </c>
      <c r="N21" s="75">
        <v>4</v>
      </c>
      <c r="O21" s="75">
        <v>4</v>
      </c>
      <c r="P21" s="75">
        <v>5</v>
      </c>
      <c r="Q21" s="75">
        <v>5</v>
      </c>
      <c r="R21" s="75">
        <v>4</v>
      </c>
      <c r="S21" s="75">
        <v>4</v>
      </c>
      <c r="T21" s="75">
        <v>4</v>
      </c>
      <c r="U21" s="75">
        <v>3</v>
      </c>
      <c r="V21" s="75">
        <v>4</v>
      </c>
    </row>
    <row r="22" spans="1:22" x14ac:dyDescent="0.55000000000000004">
      <c r="A22" s="74">
        <v>20</v>
      </c>
      <c r="B22" s="75">
        <v>2</v>
      </c>
      <c r="C22" s="75">
        <v>4</v>
      </c>
      <c r="D22" s="75">
        <v>3</v>
      </c>
      <c r="E22" s="75">
        <v>5</v>
      </c>
      <c r="F22" s="75">
        <v>3</v>
      </c>
      <c r="G22" s="75">
        <v>5</v>
      </c>
      <c r="H22" s="75">
        <v>3</v>
      </c>
      <c r="I22" s="75">
        <v>3</v>
      </c>
      <c r="J22" s="75">
        <v>2</v>
      </c>
      <c r="K22" s="75">
        <v>2</v>
      </c>
      <c r="L22" s="75">
        <v>2</v>
      </c>
      <c r="M22" s="75">
        <v>4</v>
      </c>
      <c r="N22" s="75">
        <v>3</v>
      </c>
      <c r="O22" s="75">
        <v>5</v>
      </c>
      <c r="P22" s="75">
        <v>5</v>
      </c>
      <c r="Q22" s="75">
        <v>1</v>
      </c>
      <c r="R22" s="75">
        <v>2</v>
      </c>
      <c r="S22" s="75">
        <v>5</v>
      </c>
      <c r="T22" s="75">
        <v>2</v>
      </c>
      <c r="U22" s="75">
        <v>2</v>
      </c>
      <c r="V22" s="75">
        <v>4</v>
      </c>
    </row>
    <row r="23" spans="1:22" x14ac:dyDescent="0.55000000000000004">
      <c r="A23" s="74">
        <v>21</v>
      </c>
      <c r="B23" s="75">
        <v>3</v>
      </c>
      <c r="C23" s="75">
        <v>3</v>
      </c>
      <c r="D23" s="75">
        <v>3</v>
      </c>
      <c r="E23" s="75">
        <v>4</v>
      </c>
      <c r="F23" s="75">
        <v>4</v>
      </c>
      <c r="G23" s="75">
        <v>4</v>
      </c>
      <c r="H23" s="75">
        <v>4</v>
      </c>
      <c r="I23" s="75">
        <v>1</v>
      </c>
      <c r="J23" s="75">
        <v>4</v>
      </c>
      <c r="K23" s="75">
        <v>3</v>
      </c>
      <c r="L23" s="75">
        <v>4</v>
      </c>
      <c r="M23" s="75">
        <v>4</v>
      </c>
      <c r="N23" s="75">
        <v>4</v>
      </c>
      <c r="O23" s="75">
        <v>4</v>
      </c>
      <c r="P23" s="75">
        <v>4</v>
      </c>
      <c r="Q23" s="75">
        <v>2</v>
      </c>
      <c r="R23" s="75">
        <v>3</v>
      </c>
      <c r="S23" s="75">
        <v>3</v>
      </c>
      <c r="T23" s="75">
        <v>2</v>
      </c>
      <c r="U23" s="75">
        <v>3</v>
      </c>
      <c r="V23" s="75">
        <v>3</v>
      </c>
    </row>
    <row r="24" spans="1:22" x14ac:dyDescent="0.55000000000000004">
      <c r="A24" s="74">
        <v>22</v>
      </c>
      <c r="B24" s="75">
        <v>4</v>
      </c>
      <c r="C24" s="75">
        <v>5</v>
      </c>
      <c r="D24" s="75">
        <v>4</v>
      </c>
      <c r="E24" s="75">
        <v>5</v>
      </c>
      <c r="F24" s="75">
        <v>4</v>
      </c>
      <c r="G24" s="75">
        <v>4</v>
      </c>
      <c r="H24" s="75">
        <v>4</v>
      </c>
      <c r="I24" s="75">
        <v>4</v>
      </c>
      <c r="J24" s="75">
        <v>4</v>
      </c>
      <c r="K24" s="75">
        <v>4</v>
      </c>
      <c r="L24" s="75">
        <v>4</v>
      </c>
      <c r="M24" s="75">
        <v>5</v>
      </c>
      <c r="N24" s="75">
        <v>4</v>
      </c>
      <c r="O24" s="75">
        <v>5</v>
      </c>
      <c r="P24" s="75">
        <v>5</v>
      </c>
      <c r="Q24" s="75">
        <v>4</v>
      </c>
      <c r="R24" s="75">
        <v>4</v>
      </c>
      <c r="S24" s="75">
        <v>5</v>
      </c>
      <c r="T24" s="75">
        <v>4</v>
      </c>
      <c r="U24" s="75">
        <v>4</v>
      </c>
      <c r="V24" s="75">
        <v>5</v>
      </c>
    </row>
    <row r="25" spans="1:22" x14ac:dyDescent="0.55000000000000004">
      <c r="A25" s="74">
        <v>23</v>
      </c>
      <c r="B25" s="75">
        <v>4</v>
      </c>
      <c r="C25" s="75">
        <v>4</v>
      </c>
      <c r="D25" s="75">
        <v>5</v>
      </c>
      <c r="E25" s="75">
        <v>4</v>
      </c>
      <c r="F25" s="75">
        <v>4</v>
      </c>
      <c r="G25" s="75">
        <v>4</v>
      </c>
      <c r="H25" s="75">
        <v>4</v>
      </c>
      <c r="I25" s="75">
        <v>3</v>
      </c>
      <c r="J25" s="75">
        <v>4</v>
      </c>
      <c r="K25" s="75">
        <v>4</v>
      </c>
      <c r="L25" s="75">
        <v>4</v>
      </c>
      <c r="M25" s="75">
        <v>4</v>
      </c>
      <c r="N25" s="75">
        <v>4</v>
      </c>
      <c r="O25" s="75">
        <v>4</v>
      </c>
      <c r="P25" s="75">
        <v>5</v>
      </c>
      <c r="Q25" s="75">
        <v>3</v>
      </c>
      <c r="R25" s="75">
        <v>4</v>
      </c>
      <c r="S25" s="75">
        <v>4</v>
      </c>
      <c r="T25" s="75">
        <v>3</v>
      </c>
      <c r="U25" s="75">
        <v>3</v>
      </c>
      <c r="V25" s="75">
        <v>4</v>
      </c>
    </row>
    <row r="26" spans="1:22" x14ac:dyDescent="0.55000000000000004">
      <c r="A26" s="74">
        <v>24</v>
      </c>
      <c r="B26" s="75">
        <v>4</v>
      </c>
      <c r="C26" s="75">
        <v>2</v>
      </c>
      <c r="D26" s="75">
        <v>2</v>
      </c>
      <c r="E26" s="75">
        <v>2</v>
      </c>
      <c r="F26" s="75">
        <v>3</v>
      </c>
      <c r="G26" s="75">
        <v>5</v>
      </c>
      <c r="H26" s="75">
        <v>2</v>
      </c>
      <c r="I26" s="75">
        <v>2</v>
      </c>
      <c r="J26" s="75">
        <v>4</v>
      </c>
      <c r="K26" s="75">
        <v>4</v>
      </c>
      <c r="L26" s="75">
        <v>3</v>
      </c>
      <c r="M26" s="75">
        <v>3</v>
      </c>
      <c r="N26" s="75">
        <v>4</v>
      </c>
      <c r="O26" s="75">
        <v>2</v>
      </c>
      <c r="P26" s="75">
        <v>4</v>
      </c>
      <c r="Q26" s="75">
        <v>2</v>
      </c>
      <c r="R26" s="75">
        <v>3</v>
      </c>
      <c r="S26" s="75">
        <v>2</v>
      </c>
      <c r="T26" s="75">
        <v>4</v>
      </c>
      <c r="U26" s="75">
        <v>2</v>
      </c>
      <c r="V26" s="75">
        <v>2</v>
      </c>
    </row>
    <row r="27" spans="1:22" x14ac:dyDescent="0.55000000000000004">
      <c r="A27" s="74">
        <v>25</v>
      </c>
      <c r="B27" s="75">
        <v>3</v>
      </c>
      <c r="C27" s="75">
        <v>5</v>
      </c>
      <c r="D27" s="75">
        <v>3</v>
      </c>
      <c r="E27" s="75">
        <v>3</v>
      </c>
      <c r="F27" s="75">
        <v>3</v>
      </c>
      <c r="G27" s="75">
        <v>4</v>
      </c>
      <c r="H27" s="75">
        <v>4</v>
      </c>
      <c r="I27" s="75">
        <v>2</v>
      </c>
      <c r="J27" s="75">
        <v>3</v>
      </c>
      <c r="K27" s="75">
        <v>4</v>
      </c>
      <c r="L27" s="75">
        <v>3</v>
      </c>
      <c r="M27" s="75">
        <v>3</v>
      </c>
      <c r="N27" s="75">
        <v>4</v>
      </c>
      <c r="O27" s="75">
        <v>4</v>
      </c>
      <c r="P27" s="75">
        <v>4</v>
      </c>
      <c r="Q27" s="75">
        <v>3</v>
      </c>
      <c r="R27" s="75">
        <v>3</v>
      </c>
      <c r="S27" s="75">
        <v>3</v>
      </c>
      <c r="T27" s="75">
        <v>3</v>
      </c>
      <c r="U27" s="75">
        <v>3</v>
      </c>
      <c r="V27" s="75">
        <v>4</v>
      </c>
    </row>
    <row r="28" spans="1:22" x14ac:dyDescent="0.55000000000000004">
      <c r="A28" s="74">
        <v>26</v>
      </c>
      <c r="B28" s="75">
        <v>4</v>
      </c>
      <c r="C28" s="75">
        <v>4</v>
      </c>
      <c r="D28" s="75">
        <v>3</v>
      </c>
      <c r="E28" s="75">
        <v>5</v>
      </c>
      <c r="F28" s="75">
        <v>5</v>
      </c>
      <c r="G28" s="75">
        <v>4</v>
      </c>
      <c r="H28" s="75">
        <v>5</v>
      </c>
      <c r="I28" s="75">
        <v>4</v>
      </c>
      <c r="J28" s="75">
        <v>4</v>
      </c>
      <c r="K28" s="75">
        <v>4</v>
      </c>
      <c r="L28" s="75">
        <v>4</v>
      </c>
      <c r="M28" s="75">
        <v>5</v>
      </c>
      <c r="N28" s="75">
        <v>3</v>
      </c>
      <c r="O28" s="75">
        <v>4</v>
      </c>
      <c r="P28" s="75">
        <v>5</v>
      </c>
      <c r="Q28" s="75">
        <v>5</v>
      </c>
      <c r="R28" s="75">
        <v>3</v>
      </c>
      <c r="S28" s="75">
        <v>3</v>
      </c>
      <c r="T28" s="75">
        <v>4</v>
      </c>
      <c r="U28" s="75">
        <v>2</v>
      </c>
      <c r="V28" s="75">
        <v>2</v>
      </c>
    </row>
    <row r="29" spans="1:22" x14ac:dyDescent="0.55000000000000004">
      <c r="A29" s="74">
        <v>27</v>
      </c>
      <c r="B29" s="75">
        <v>4</v>
      </c>
      <c r="C29" s="75">
        <v>4</v>
      </c>
      <c r="D29" s="75">
        <v>0</v>
      </c>
      <c r="E29" s="75">
        <v>3</v>
      </c>
      <c r="F29" s="75">
        <v>0</v>
      </c>
      <c r="G29" s="75">
        <v>4</v>
      </c>
      <c r="H29" s="75">
        <v>2</v>
      </c>
      <c r="I29" s="75">
        <v>2</v>
      </c>
      <c r="J29" s="75">
        <v>4</v>
      </c>
      <c r="K29" s="75">
        <v>4</v>
      </c>
      <c r="L29" s="75">
        <v>4</v>
      </c>
      <c r="M29" s="75">
        <v>4</v>
      </c>
      <c r="N29" s="75">
        <v>3</v>
      </c>
      <c r="O29" s="75">
        <v>4</v>
      </c>
      <c r="P29" s="75">
        <v>5</v>
      </c>
      <c r="Q29" s="75">
        <v>4</v>
      </c>
      <c r="R29" s="75">
        <v>2</v>
      </c>
      <c r="S29" s="75">
        <v>2</v>
      </c>
      <c r="T29" s="75">
        <v>4</v>
      </c>
      <c r="U29" s="75">
        <v>4</v>
      </c>
      <c r="V29" s="75">
        <v>4</v>
      </c>
    </row>
    <row r="30" spans="1:22" x14ac:dyDescent="0.55000000000000004">
      <c r="A30" s="74">
        <v>28</v>
      </c>
      <c r="B30" s="75">
        <v>5</v>
      </c>
      <c r="C30" s="75">
        <v>5</v>
      </c>
      <c r="D30" s="75">
        <v>5</v>
      </c>
      <c r="E30" s="75">
        <v>4</v>
      </c>
      <c r="F30" s="75">
        <v>4</v>
      </c>
      <c r="G30" s="75">
        <v>3</v>
      </c>
      <c r="H30" s="75">
        <v>4</v>
      </c>
      <c r="I30" s="75">
        <v>5</v>
      </c>
      <c r="J30" s="75">
        <v>4</v>
      </c>
      <c r="K30" s="75">
        <v>4</v>
      </c>
      <c r="L30" s="75">
        <v>4</v>
      </c>
      <c r="M30" s="75">
        <v>4</v>
      </c>
      <c r="N30" s="75">
        <v>4</v>
      </c>
      <c r="O30" s="75">
        <v>4</v>
      </c>
      <c r="P30" s="75">
        <v>3</v>
      </c>
      <c r="Q30" s="75">
        <v>5</v>
      </c>
      <c r="R30" s="75">
        <v>3</v>
      </c>
      <c r="S30" s="75">
        <v>3</v>
      </c>
      <c r="T30" s="75">
        <v>5</v>
      </c>
      <c r="U30" s="75">
        <v>4</v>
      </c>
      <c r="V30" s="75">
        <v>4</v>
      </c>
    </row>
    <row r="31" spans="1:22" x14ac:dyDescent="0.55000000000000004">
      <c r="A31" s="74">
        <v>29</v>
      </c>
      <c r="B31" s="75">
        <v>4</v>
      </c>
      <c r="C31" s="75">
        <v>5</v>
      </c>
      <c r="D31" s="75">
        <v>4</v>
      </c>
      <c r="E31" s="75">
        <v>5</v>
      </c>
      <c r="F31" s="75">
        <v>4</v>
      </c>
      <c r="G31" s="75">
        <v>4</v>
      </c>
      <c r="H31" s="75">
        <v>2</v>
      </c>
      <c r="I31" s="75">
        <v>2</v>
      </c>
      <c r="J31" s="75">
        <v>4</v>
      </c>
      <c r="K31" s="75">
        <v>4</v>
      </c>
      <c r="L31" s="75">
        <v>4</v>
      </c>
      <c r="M31" s="75">
        <v>4</v>
      </c>
      <c r="N31" s="75">
        <v>4</v>
      </c>
      <c r="O31" s="75">
        <v>4</v>
      </c>
      <c r="P31" s="75">
        <v>4</v>
      </c>
      <c r="Q31" s="75">
        <v>4</v>
      </c>
      <c r="R31" s="75">
        <v>3</v>
      </c>
      <c r="S31" s="75">
        <v>4</v>
      </c>
      <c r="T31" s="75">
        <v>4</v>
      </c>
      <c r="U31" s="75">
        <v>4</v>
      </c>
      <c r="V31" s="75">
        <v>4</v>
      </c>
    </row>
    <row r="32" spans="1:22" x14ac:dyDescent="0.55000000000000004">
      <c r="A32" s="74">
        <v>30</v>
      </c>
      <c r="B32" s="75">
        <v>4</v>
      </c>
      <c r="C32" s="75">
        <v>5</v>
      </c>
      <c r="D32" s="75">
        <v>4</v>
      </c>
      <c r="E32" s="75">
        <v>4</v>
      </c>
      <c r="F32" s="75">
        <v>4</v>
      </c>
      <c r="G32" s="75">
        <v>4</v>
      </c>
      <c r="H32" s="75">
        <v>4</v>
      </c>
      <c r="I32" s="75">
        <v>3</v>
      </c>
      <c r="J32" s="75">
        <v>4</v>
      </c>
      <c r="K32" s="75">
        <v>4</v>
      </c>
      <c r="L32" s="75">
        <v>3</v>
      </c>
      <c r="M32" s="75">
        <v>3</v>
      </c>
      <c r="N32" s="75">
        <v>2</v>
      </c>
      <c r="O32" s="75">
        <v>2</v>
      </c>
      <c r="P32" s="75">
        <v>5</v>
      </c>
      <c r="Q32" s="75">
        <v>3</v>
      </c>
      <c r="R32" s="75">
        <v>2</v>
      </c>
      <c r="S32" s="75">
        <v>4</v>
      </c>
      <c r="T32" s="75">
        <v>4</v>
      </c>
      <c r="U32" s="75">
        <v>2</v>
      </c>
      <c r="V32" s="75">
        <v>2</v>
      </c>
    </row>
    <row r="33" spans="1:22" x14ac:dyDescent="0.55000000000000004">
      <c r="A33" s="74">
        <v>31</v>
      </c>
      <c r="B33" s="75">
        <v>3</v>
      </c>
      <c r="C33" s="75">
        <v>2</v>
      </c>
      <c r="D33" s="75">
        <v>3</v>
      </c>
      <c r="E33" s="75">
        <v>4</v>
      </c>
      <c r="F33" s="75">
        <v>4</v>
      </c>
      <c r="G33" s="75">
        <v>3</v>
      </c>
      <c r="H33" s="75">
        <v>4</v>
      </c>
      <c r="I33" s="75">
        <v>3</v>
      </c>
      <c r="J33" s="75">
        <v>4</v>
      </c>
      <c r="K33" s="75">
        <v>2</v>
      </c>
      <c r="L33" s="75">
        <v>3</v>
      </c>
      <c r="M33" s="75">
        <v>3</v>
      </c>
      <c r="N33" s="75">
        <v>3</v>
      </c>
      <c r="O33" s="75">
        <v>3</v>
      </c>
      <c r="P33" s="75">
        <v>3</v>
      </c>
      <c r="Q33" s="75">
        <v>3</v>
      </c>
      <c r="R33" s="75">
        <v>2</v>
      </c>
      <c r="S33" s="75">
        <v>2</v>
      </c>
      <c r="T33" s="75">
        <v>2</v>
      </c>
      <c r="U33" s="75">
        <v>2</v>
      </c>
      <c r="V33" s="75">
        <v>2</v>
      </c>
    </row>
    <row r="34" spans="1:22" x14ac:dyDescent="0.55000000000000004">
      <c r="A34" s="74">
        <v>32</v>
      </c>
      <c r="B34" s="75">
        <v>4</v>
      </c>
      <c r="C34" s="75">
        <v>5</v>
      </c>
      <c r="D34" s="75">
        <v>3</v>
      </c>
      <c r="E34" s="75">
        <v>3</v>
      </c>
      <c r="F34" s="75">
        <v>1</v>
      </c>
      <c r="G34" s="75">
        <v>5</v>
      </c>
      <c r="H34" s="75">
        <v>3</v>
      </c>
      <c r="I34" s="75">
        <v>3</v>
      </c>
      <c r="J34" s="75">
        <v>3</v>
      </c>
      <c r="K34" s="75">
        <v>4</v>
      </c>
      <c r="L34" s="75">
        <v>3</v>
      </c>
      <c r="M34" s="75">
        <v>3</v>
      </c>
      <c r="N34" s="75">
        <v>3</v>
      </c>
      <c r="O34" s="75">
        <v>4</v>
      </c>
      <c r="P34" s="75">
        <v>5</v>
      </c>
      <c r="Q34" s="75">
        <v>4</v>
      </c>
      <c r="R34" s="75">
        <v>3</v>
      </c>
      <c r="S34" s="75">
        <v>4</v>
      </c>
      <c r="T34" s="75">
        <v>4</v>
      </c>
      <c r="U34" s="75">
        <v>2</v>
      </c>
      <c r="V34" s="75">
        <v>4</v>
      </c>
    </row>
    <row r="35" spans="1:22" x14ac:dyDescent="0.55000000000000004">
      <c r="A35" s="74">
        <v>33</v>
      </c>
      <c r="B35" s="75">
        <v>4</v>
      </c>
      <c r="C35" s="75">
        <v>4</v>
      </c>
      <c r="D35" s="75">
        <v>4</v>
      </c>
      <c r="E35" s="75">
        <v>4</v>
      </c>
      <c r="F35" s="75">
        <v>4</v>
      </c>
      <c r="G35" s="75">
        <v>4</v>
      </c>
      <c r="H35" s="75">
        <v>4</v>
      </c>
      <c r="I35" s="75">
        <v>4</v>
      </c>
      <c r="J35" s="75">
        <v>4</v>
      </c>
      <c r="K35" s="75">
        <v>4</v>
      </c>
      <c r="L35" s="75">
        <v>4</v>
      </c>
      <c r="M35" s="75">
        <v>4</v>
      </c>
      <c r="N35" s="75">
        <v>4</v>
      </c>
      <c r="O35" s="75">
        <v>4</v>
      </c>
      <c r="P35" s="75">
        <v>4</v>
      </c>
      <c r="Q35" s="75">
        <v>4</v>
      </c>
      <c r="R35" s="75">
        <v>4</v>
      </c>
      <c r="S35" s="75">
        <v>4</v>
      </c>
      <c r="T35" s="75">
        <v>4</v>
      </c>
      <c r="U35" s="75">
        <v>4</v>
      </c>
      <c r="V35" s="75">
        <v>4</v>
      </c>
    </row>
    <row r="36" spans="1:22" x14ac:dyDescent="0.55000000000000004">
      <c r="A36" s="74">
        <v>34</v>
      </c>
      <c r="B36" s="75">
        <v>4</v>
      </c>
      <c r="C36" s="75">
        <v>4</v>
      </c>
      <c r="D36" s="75">
        <v>4</v>
      </c>
      <c r="E36" s="75">
        <v>5</v>
      </c>
      <c r="F36" s="75">
        <v>3</v>
      </c>
      <c r="G36" s="75">
        <v>5</v>
      </c>
      <c r="H36" s="75">
        <v>5</v>
      </c>
      <c r="I36" s="75">
        <v>3</v>
      </c>
      <c r="J36" s="75">
        <v>4</v>
      </c>
      <c r="K36" s="75">
        <v>4</v>
      </c>
      <c r="L36" s="75">
        <v>4</v>
      </c>
      <c r="M36" s="75">
        <v>4</v>
      </c>
      <c r="N36" s="75">
        <v>5</v>
      </c>
      <c r="O36" s="75">
        <v>5</v>
      </c>
      <c r="P36" s="75">
        <v>5</v>
      </c>
      <c r="Q36" s="75">
        <v>4</v>
      </c>
      <c r="R36" s="75">
        <v>5</v>
      </c>
      <c r="S36" s="75">
        <v>5</v>
      </c>
      <c r="T36" s="75">
        <v>4</v>
      </c>
      <c r="U36" s="75">
        <v>4</v>
      </c>
      <c r="V36" s="75">
        <v>4</v>
      </c>
    </row>
    <row r="37" spans="1:22" x14ac:dyDescent="0.55000000000000004">
      <c r="A37" s="74">
        <v>35</v>
      </c>
      <c r="B37" s="75">
        <v>2</v>
      </c>
      <c r="C37" s="75">
        <v>5</v>
      </c>
      <c r="D37" s="75">
        <v>4</v>
      </c>
      <c r="E37" s="75">
        <v>4</v>
      </c>
      <c r="F37" s="75">
        <v>4</v>
      </c>
      <c r="G37" s="75">
        <v>5</v>
      </c>
      <c r="H37" s="75">
        <v>4</v>
      </c>
      <c r="I37" s="75">
        <v>4</v>
      </c>
      <c r="J37" s="75">
        <v>2</v>
      </c>
      <c r="K37" s="75">
        <v>4</v>
      </c>
      <c r="L37" s="75">
        <v>4</v>
      </c>
      <c r="M37" s="75">
        <v>4</v>
      </c>
      <c r="N37" s="75">
        <v>2</v>
      </c>
      <c r="O37" s="75">
        <v>5</v>
      </c>
      <c r="P37" s="75">
        <v>4</v>
      </c>
      <c r="Q37" s="75">
        <v>4</v>
      </c>
      <c r="R37" s="75">
        <v>2</v>
      </c>
      <c r="S37" s="75">
        <v>5</v>
      </c>
      <c r="T37" s="75">
        <v>4</v>
      </c>
      <c r="U37" s="75">
        <v>1</v>
      </c>
      <c r="V37" s="75">
        <v>5</v>
      </c>
    </row>
    <row r="38" spans="1:22" x14ac:dyDescent="0.55000000000000004">
      <c r="A38" s="74">
        <v>36</v>
      </c>
      <c r="B38" s="75">
        <v>4</v>
      </c>
      <c r="C38" s="75">
        <v>4</v>
      </c>
      <c r="D38" s="75">
        <v>3</v>
      </c>
      <c r="E38" s="75">
        <v>4</v>
      </c>
      <c r="F38" s="75">
        <v>4</v>
      </c>
      <c r="G38" s="75">
        <v>5</v>
      </c>
      <c r="H38" s="75">
        <v>4</v>
      </c>
      <c r="I38" s="75">
        <v>2</v>
      </c>
      <c r="J38" s="75">
        <v>5</v>
      </c>
      <c r="K38" s="75">
        <v>5</v>
      </c>
      <c r="L38" s="75">
        <v>5</v>
      </c>
      <c r="M38" s="75">
        <v>4</v>
      </c>
      <c r="N38" s="75">
        <v>5</v>
      </c>
      <c r="O38" s="75">
        <v>2</v>
      </c>
      <c r="P38" s="75">
        <v>5</v>
      </c>
      <c r="Q38" s="75">
        <v>4</v>
      </c>
      <c r="R38" s="75">
        <v>4</v>
      </c>
      <c r="S38" s="75">
        <v>3</v>
      </c>
      <c r="T38" s="75">
        <v>5</v>
      </c>
      <c r="U38" s="75">
        <v>4</v>
      </c>
      <c r="V38" s="75">
        <v>2</v>
      </c>
    </row>
    <row r="39" spans="1:22" x14ac:dyDescent="0.55000000000000004">
      <c r="A39" s="74">
        <v>37</v>
      </c>
      <c r="B39" s="75">
        <v>5</v>
      </c>
      <c r="C39" s="75">
        <v>4</v>
      </c>
      <c r="D39" s="75">
        <v>4</v>
      </c>
      <c r="E39" s="75">
        <v>5</v>
      </c>
      <c r="F39" s="75">
        <v>4</v>
      </c>
      <c r="G39" s="75">
        <v>4</v>
      </c>
      <c r="H39" s="75">
        <v>5</v>
      </c>
      <c r="I39" s="75">
        <v>5</v>
      </c>
      <c r="J39" s="75">
        <v>4</v>
      </c>
      <c r="K39" s="75">
        <v>5</v>
      </c>
      <c r="L39" s="75">
        <v>4</v>
      </c>
      <c r="M39" s="75">
        <v>4</v>
      </c>
      <c r="N39" s="75">
        <v>4</v>
      </c>
      <c r="O39" s="75">
        <v>5</v>
      </c>
      <c r="P39" s="75">
        <v>4</v>
      </c>
      <c r="Q39" s="75">
        <v>5</v>
      </c>
      <c r="R39" s="75">
        <v>3</v>
      </c>
      <c r="S39" s="75">
        <v>5</v>
      </c>
      <c r="T39" s="75">
        <v>5</v>
      </c>
      <c r="U39" s="75">
        <v>4</v>
      </c>
      <c r="V39" s="75">
        <v>4</v>
      </c>
    </row>
    <row r="40" spans="1:22" x14ac:dyDescent="0.55000000000000004">
      <c r="A40" s="74">
        <v>38</v>
      </c>
      <c r="B40" s="75">
        <v>2</v>
      </c>
      <c r="C40" s="75">
        <v>1</v>
      </c>
      <c r="D40" s="75">
        <v>2</v>
      </c>
      <c r="E40" s="75">
        <v>2</v>
      </c>
      <c r="F40" s="75">
        <v>2</v>
      </c>
      <c r="G40" s="75">
        <v>2</v>
      </c>
      <c r="H40" s="75">
        <v>2</v>
      </c>
      <c r="I40" s="75">
        <v>1</v>
      </c>
      <c r="J40" s="75">
        <v>2</v>
      </c>
      <c r="K40" s="75">
        <v>3</v>
      </c>
      <c r="L40" s="75">
        <v>1</v>
      </c>
      <c r="M40" s="75">
        <v>4</v>
      </c>
      <c r="N40" s="75">
        <v>1</v>
      </c>
      <c r="O40" s="75">
        <v>4</v>
      </c>
      <c r="P40" s="75">
        <v>4</v>
      </c>
      <c r="Q40" s="75">
        <v>2</v>
      </c>
      <c r="R40" s="75">
        <v>1</v>
      </c>
      <c r="S40" s="75">
        <v>4</v>
      </c>
      <c r="T40" s="75">
        <v>1</v>
      </c>
      <c r="U40" s="75">
        <v>1</v>
      </c>
      <c r="V40" s="75">
        <v>2</v>
      </c>
    </row>
    <row r="41" spans="1:22" x14ac:dyDescent="0.55000000000000004">
      <c r="A41" s="74">
        <v>39</v>
      </c>
      <c r="B41" s="75">
        <v>3</v>
      </c>
      <c r="C41" s="75">
        <v>2</v>
      </c>
      <c r="D41" s="75">
        <v>2</v>
      </c>
      <c r="E41" s="75">
        <v>2</v>
      </c>
      <c r="F41" s="75">
        <v>2</v>
      </c>
      <c r="G41" s="75">
        <v>4</v>
      </c>
      <c r="H41" s="75">
        <v>1</v>
      </c>
      <c r="I41" s="75">
        <v>1</v>
      </c>
      <c r="J41" s="75">
        <v>4</v>
      </c>
      <c r="K41" s="75">
        <v>4</v>
      </c>
      <c r="L41" s="75">
        <v>2</v>
      </c>
      <c r="M41" s="75">
        <v>4</v>
      </c>
      <c r="N41" s="75">
        <v>2</v>
      </c>
      <c r="O41" s="75">
        <v>4</v>
      </c>
      <c r="P41" s="75">
        <v>5</v>
      </c>
      <c r="Q41" s="75">
        <v>3</v>
      </c>
      <c r="R41" s="75">
        <v>2</v>
      </c>
      <c r="S41" s="75">
        <v>3</v>
      </c>
      <c r="T41" s="75">
        <v>1</v>
      </c>
      <c r="U41" s="75">
        <v>1</v>
      </c>
      <c r="V41" s="75">
        <v>4</v>
      </c>
    </row>
    <row r="42" spans="1:22" x14ac:dyDescent="0.55000000000000004">
      <c r="A42" s="74">
        <v>40</v>
      </c>
      <c r="B42" s="75">
        <v>3</v>
      </c>
      <c r="C42" s="75">
        <v>4</v>
      </c>
      <c r="D42" s="75">
        <v>2</v>
      </c>
      <c r="E42" s="75">
        <v>5</v>
      </c>
      <c r="F42" s="75">
        <v>3</v>
      </c>
      <c r="G42" s="75">
        <v>5</v>
      </c>
      <c r="H42" s="75">
        <v>4</v>
      </c>
      <c r="I42" s="75">
        <v>2</v>
      </c>
      <c r="J42" s="75">
        <v>4</v>
      </c>
      <c r="K42" s="75">
        <v>3</v>
      </c>
      <c r="L42" s="75">
        <v>3</v>
      </c>
      <c r="M42" s="75">
        <v>4</v>
      </c>
      <c r="N42" s="75">
        <v>3</v>
      </c>
      <c r="O42" s="75">
        <v>4</v>
      </c>
      <c r="P42" s="75">
        <v>5</v>
      </c>
      <c r="Q42" s="75">
        <v>4</v>
      </c>
      <c r="R42" s="75">
        <v>3</v>
      </c>
      <c r="S42" s="75">
        <v>4</v>
      </c>
      <c r="T42" s="75">
        <v>4</v>
      </c>
      <c r="U42" s="75">
        <v>3</v>
      </c>
      <c r="V42" s="75">
        <v>3</v>
      </c>
    </row>
    <row r="43" spans="1:22" x14ac:dyDescent="0.55000000000000004">
      <c r="A43" s="74">
        <v>41</v>
      </c>
      <c r="B43" s="75">
        <v>4</v>
      </c>
      <c r="C43" s="75">
        <v>4</v>
      </c>
      <c r="D43" s="75">
        <v>4</v>
      </c>
      <c r="E43" s="75">
        <v>5</v>
      </c>
      <c r="F43" s="75">
        <v>3</v>
      </c>
      <c r="G43" s="75">
        <v>5</v>
      </c>
      <c r="H43" s="75">
        <v>4</v>
      </c>
      <c r="I43" s="75">
        <v>2</v>
      </c>
      <c r="J43" s="75">
        <v>5</v>
      </c>
      <c r="K43" s="75">
        <v>5</v>
      </c>
      <c r="L43" s="75">
        <v>4</v>
      </c>
      <c r="M43" s="75">
        <v>4</v>
      </c>
      <c r="N43" s="75">
        <v>4</v>
      </c>
      <c r="O43" s="75">
        <v>4</v>
      </c>
      <c r="P43" s="75">
        <v>5</v>
      </c>
      <c r="Q43" s="75">
        <v>3</v>
      </c>
      <c r="R43" s="75">
        <v>4</v>
      </c>
      <c r="S43" s="75">
        <v>4</v>
      </c>
      <c r="T43" s="75">
        <v>3</v>
      </c>
      <c r="U43" s="75">
        <v>3</v>
      </c>
      <c r="V43" s="75">
        <v>3</v>
      </c>
    </row>
    <row r="44" spans="1:22" x14ac:dyDescent="0.55000000000000004">
      <c r="A44" s="74">
        <v>42</v>
      </c>
      <c r="B44" s="75">
        <v>4</v>
      </c>
      <c r="C44" s="75">
        <v>4</v>
      </c>
      <c r="D44" s="75">
        <v>5</v>
      </c>
      <c r="E44" s="75">
        <v>4</v>
      </c>
      <c r="F44" s="75">
        <v>5</v>
      </c>
      <c r="G44" s="75">
        <v>5</v>
      </c>
      <c r="H44" s="75">
        <v>5</v>
      </c>
      <c r="I44" s="75">
        <v>4</v>
      </c>
      <c r="J44" s="75">
        <v>5</v>
      </c>
      <c r="K44" s="75">
        <v>5</v>
      </c>
      <c r="L44" s="75">
        <v>4</v>
      </c>
      <c r="M44" s="75">
        <v>4</v>
      </c>
      <c r="N44" s="75">
        <v>5</v>
      </c>
      <c r="O44" s="75">
        <v>5</v>
      </c>
      <c r="P44" s="75">
        <v>4</v>
      </c>
      <c r="Q44" s="75">
        <v>2</v>
      </c>
      <c r="R44" s="75">
        <v>3</v>
      </c>
      <c r="S44" s="75">
        <v>2</v>
      </c>
      <c r="T44" s="75">
        <v>4</v>
      </c>
      <c r="U44" s="75">
        <v>3</v>
      </c>
      <c r="V44" s="75">
        <v>4</v>
      </c>
    </row>
    <row r="45" spans="1:22" x14ac:dyDescent="0.55000000000000004">
      <c r="A45" s="74">
        <v>43</v>
      </c>
      <c r="B45" s="75">
        <v>5</v>
      </c>
      <c r="C45" s="75">
        <v>5</v>
      </c>
      <c r="D45" s="75">
        <v>4</v>
      </c>
      <c r="E45" s="75">
        <v>5</v>
      </c>
      <c r="F45" s="75">
        <v>5</v>
      </c>
      <c r="G45" s="75">
        <v>5</v>
      </c>
      <c r="H45" s="75">
        <v>5</v>
      </c>
      <c r="I45" s="75">
        <v>2</v>
      </c>
      <c r="J45" s="75">
        <v>5</v>
      </c>
      <c r="K45" s="75">
        <v>5</v>
      </c>
      <c r="L45" s="75">
        <v>5</v>
      </c>
      <c r="M45" s="75">
        <v>5</v>
      </c>
      <c r="N45" s="75">
        <v>5</v>
      </c>
      <c r="O45" s="75">
        <v>5</v>
      </c>
      <c r="P45" s="75">
        <v>5</v>
      </c>
      <c r="Q45" s="75">
        <v>3</v>
      </c>
      <c r="R45" s="75">
        <v>5</v>
      </c>
      <c r="S45" s="75">
        <v>5</v>
      </c>
      <c r="T45" s="75">
        <v>4</v>
      </c>
      <c r="U45" s="75">
        <v>5</v>
      </c>
      <c r="V45" s="75">
        <v>5</v>
      </c>
    </row>
    <row r="46" spans="1:22" x14ac:dyDescent="0.55000000000000004">
      <c r="A46" s="74">
        <v>44</v>
      </c>
      <c r="B46" s="75">
        <v>4</v>
      </c>
      <c r="C46" s="75">
        <v>4</v>
      </c>
      <c r="D46" s="75">
        <v>4</v>
      </c>
      <c r="E46" s="75">
        <v>4</v>
      </c>
      <c r="F46" s="75">
        <v>4</v>
      </c>
      <c r="G46" s="75">
        <v>3</v>
      </c>
      <c r="H46" s="75">
        <v>4</v>
      </c>
      <c r="I46" s="75">
        <v>4</v>
      </c>
      <c r="J46" s="75">
        <v>3</v>
      </c>
      <c r="K46" s="75">
        <v>5</v>
      </c>
      <c r="L46" s="75">
        <v>4</v>
      </c>
      <c r="M46" s="75">
        <v>4</v>
      </c>
      <c r="N46" s="75">
        <v>3</v>
      </c>
      <c r="O46" s="75">
        <v>3</v>
      </c>
      <c r="P46" s="75">
        <v>3</v>
      </c>
      <c r="Q46" s="75">
        <v>4</v>
      </c>
      <c r="R46" s="75">
        <v>3</v>
      </c>
      <c r="S46" s="75">
        <v>3</v>
      </c>
      <c r="T46" s="75">
        <v>4</v>
      </c>
      <c r="U46" s="75">
        <v>3</v>
      </c>
      <c r="V46" s="75">
        <v>3</v>
      </c>
    </row>
    <row r="47" spans="1:22" x14ac:dyDescent="0.55000000000000004">
      <c r="A47" s="74">
        <v>45</v>
      </c>
      <c r="B47" s="75">
        <v>2</v>
      </c>
      <c r="C47" s="75">
        <v>2</v>
      </c>
      <c r="D47" s="75">
        <v>2</v>
      </c>
      <c r="E47" s="75">
        <v>2</v>
      </c>
      <c r="F47" s="75">
        <v>4</v>
      </c>
      <c r="G47" s="75">
        <v>4</v>
      </c>
      <c r="H47" s="75">
        <v>2</v>
      </c>
      <c r="I47" s="75">
        <v>1</v>
      </c>
      <c r="J47" s="75">
        <v>4</v>
      </c>
      <c r="K47" s="75">
        <v>4</v>
      </c>
      <c r="L47" s="75">
        <v>4</v>
      </c>
      <c r="M47" s="75">
        <v>3</v>
      </c>
      <c r="N47" s="75">
        <v>4</v>
      </c>
      <c r="O47" s="75">
        <v>2</v>
      </c>
      <c r="P47" s="75">
        <v>4</v>
      </c>
      <c r="Q47" s="75">
        <v>2</v>
      </c>
      <c r="R47" s="75">
        <v>2</v>
      </c>
      <c r="S47" s="75">
        <v>3</v>
      </c>
      <c r="T47" s="75">
        <v>2</v>
      </c>
      <c r="U47" s="75">
        <v>3</v>
      </c>
      <c r="V47" s="75">
        <v>3</v>
      </c>
    </row>
    <row r="48" spans="1:22" x14ac:dyDescent="0.55000000000000004">
      <c r="A48" s="74">
        <v>46</v>
      </c>
      <c r="B48" s="75">
        <v>5</v>
      </c>
      <c r="C48" s="75">
        <v>4</v>
      </c>
      <c r="D48" s="75">
        <v>5</v>
      </c>
      <c r="E48" s="75">
        <v>5</v>
      </c>
      <c r="F48" s="75">
        <v>5</v>
      </c>
      <c r="G48" s="75">
        <v>4</v>
      </c>
      <c r="H48" s="75">
        <v>5</v>
      </c>
      <c r="I48" s="75">
        <v>3</v>
      </c>
      <c r="J48" s="75">
        <v>5</v>
      </c>
      <c r="K48" s="75">
        <v>5</v>
      </c>
      <c r="L48" s="75">
        <v>5</v>
      </c>
      <c r="M48" s="75">
        <v>4</v>
      </c>
      <c r="N48" s="75">
        <v>5</v>
      </c>
      <c r="O48" s="75">
        <v>4</v>
      </c>
      <c r="P48" s="75">
        <v>5</v>
      </c>
      <c r="Q48" s="75">
        <v>5</v>
      </c>
      <c r="R48" s="75">
        <v>5</v>
      </c>
      <c r="S48" s="75">
        <v>4</v>
      </c>
      <c r="T48" s="75">
        <v>4</v>
      </c>
      <c r="U48" s="75">
        <v>5</v>
      </c>
      <c r="V48" s="75">
        <v>3</v>
      </c>
    </row>
    <row r="49" spans="1:22" x14ac:dyDescent="0.55000000000000004">
      <c r="A49" s="74">
        <v>47</v>
      </c>
      <c r="B49" s="75">
        <v>4</v>
      </c>
      <c r="C49" s="75">
        <v>4</v>
      </c>
      <c r="D49" s="75">
        <v>3</v>
      </c>
      <c r="E49" s="75">
        <v>5</v>
      </c>
      <c r="F49" s="75">
        <v>3</v>
      </c>
      <c r="G49" s="75">
        <v>4</v>
      </c>
      <c r="H49" s="75">
        <v>5</v>
      </c>
      <c r="I49" s="75">
        <v>4</v>
      </c>
      <c r="J49" s="75">
        <v>4</v>
      </c>
      <c r="K49" s="75">
        <v>4</v>
      </c>
      <c r="L49" s="75">
        <v>4</v>
      </c>
      <c r="M49" s="75">
        <v>3</v>
      </c>
      <c r="N49" s="75">
        <v>4</v>
      </c>
      <c r="O49" s="75">
        <v>4</v>
      </c>
      <c r="P49" s="75">
        <v>4</v>
      </c>
      <c r="Q49" s="75">
        <v>5</v>
      </c>
      <c r="R49" s="75">
        <v>3</v>
      </c>
      <c r="S49" s="75">
        <v>3</v>
      </c>
      <c r="T49" s="75">
        <v>4</v>
      </c>
      <c r="U49" s="75">
        <v>4</v>
      </c>
      <c r="V49" s="75">
        <v>3</v>
      </c>
    </row>
    <row r="50" spans="1:22" x14ac:dyDescent="0.55000000000000004">
      <c r="A50" s="74">
        <v>48</v>
      </c>
      <c r="B50" s="75">
        <v>2</v>
      </c>
      <c r="C50" s="75">
        <v>2</v>
      </c>
      <c r="D50" s="75">
        <v>3</v>
      </c>
      <c r="E50" s="75">
        <v>2</v>
      </c>
      <c r="F50" s="75">
        <v>4</v>
      </c>
      <c r="G50" s="75">
        <v>2</v>
      </c>
      <c r="H50" s="75">
        <v>2</v>
      </c>
      <c r="I50" s="75">
        <v>1</v>
      </c>
      <c r="J50" s="75">
        <v>5</v>
      </c>
      <c r="K50" s="75">
        <v>4</v>
      </c>
      <c r="L50" s="75">
        <v>3</v>
      </c>
      <c r="M50" s="75">
        <v>4</v>
      </c>
      <c r="N50" s="75">
        <v>2</v>
      </c>
      <c r="O50" s="75">
        <v>2</v>
      </c>
      <c r="P50" s="75">
        <v>4</v>
      </c>
      <c r="Q50" s="75">
        <v>4</v>
      </c>
      <c r="R50" s="75">
        <v>3</v>
      </c>
      <c r="S50" s="75">
        <v>2</v>
      </c>
      <c r="T50" s="75">
        <v>2</v>
      </c>
      <c r="U50" s="75">
        <v>3</v>
      </c>
      <c r="V50" s="75">
        <v>4</v>
      </c>
    </row>
    <row r="51" spans="1:22" x14ac:dyDescent="0.55000000000000004">
      <c r="A51" s="74">
        <v>49</v>
      </c>
      <c r="B51" s="75">
        <v>5</v>
      </c>
      <c r="C51" s="75">
        <v>4</v>
      </c>
      <c r="D51" s="75">
        <v>5</v>
      </c>
      <c r="E51" s="75">
        <v>4</v>
      </c>
      <c r="F51" s="75">
        <v>5</v>
      </c>
      <c r="G51" s="75">
        <v>1</v>
      </c>
      <c r="H51" s="75">
        <v>3</v>
      </c>
      <c r="I51" s="75">
        <v>3</v>
      </c>
      <c r="J51" s="75">
        <v>4</v>
      </c>
      <c r="K51" s="75">
        <v>2</v>
      </c>
      <c r="L51" s="75">
        <v>5</v>
      </c>
      <c r="M51" s="75">
        <v>5</v>
      </c>
      <c r="N51" s="75">
        <v>5</v>
      </c>
      <c r="O51" s="75">
        <v>4</v>
      </c>
      <c r="P51" s="75">
        <v>1</v>
      </c>
      <c r="Q51" s="75">
        <v>2</v>
      </c>
      <c r="R51" s="75">
        <v>0</v>
      </c>
      <c r="S51" s="75">
        <v>2</v>
      </c>
      <c r="T51" s="75">
        <v>3</v>
      </c>
      <c r="U51" s="75">
        <v>3</v>
      </c>
      <c r="V51" s="75">
        <v>3</v>
      </c>
    </row>
    <row r="52" spans="1:22" x14ac:dyDescent="0.55000000000000004">
      <c r="A52" s="74">
        <v>50</v>
      </c>
      <c r="B52" s="75">
        <v>4</v>
      </c>
      <c r="C52" s="75">
        <v>4</v>
      </c>
      <c r="D52" s="75">
        <v>4</v>
      </c>
      <c r="E52" s="75">
        <v>4</v>
      </c>
      <c r="F52" s="75">
        <v>4</v>
      </c>
      <c r="G52" s="75">
        <v>4</v>
      </c>
      <c r="H52" s="75">
        <v>4</v>
      </c>
      <c r="I52" s="75">
        <v>2</v>
      </c>
      <c r="J52" s="75">
        <v>4</v>
      </c>
      <c r="K52" s="75">
        <v>4</v>
      </c>
      <c r="L52" s="75">
        <v>4</v>
      </c>
      <c r="M52" s="75">
        <v>4</v>
      </c>
      <c r="N52" s="75">
        <v>4</v>
      </c>
      <c r="O52" s="75">
        <v>4</v>
      </c>
      <c r="P52" s="75">
        <v>4</v>
      </c>
      <c r="Q52" s="75">
        <v>4</v>
      </c>
      <c r="R52" s="75">
        <v>4</v>
      </c>
      <c r="S52" s="75">
        <v>4</v>
      </c>
      <c r="T52" s="75">
        <v>4</v>
      </c>
      <c r="U52" s="75">
        <v>2</v>
      </c>
      <c r="V52" s="75">
        <v>5</v>
      </c>
    </row>
    <row r="53" spans="1:22" x14ac:dyDescent="0.55000000000000004">
      <c r="A53" s="74">
        <v>51</v>
      </c>
      <c r="B53" s="75">
        <v>4</v>
      </c>
      <c r="C53" s="75">
        <v>4</v>
      </c>
      <c r="D53" s="75">
        <v>3</v>
      </c>
      <c r="E53" s="75">
        <v>3</v>
      </c>
      <c r="F53" s="75">
        <v>3</v>
      </c>
      <c r="G53" s="75">
        <v>3</v>
      </c>
      <c r="H53" s="75">
        <v>3</v>
      </c>
      <c r="I53" s="75">
        <v>2</v>
      </c>
      <c r="J53" s="75">
        <v>4</v>
      </c>
      <c r="K53" s="75">
        <v>4</v>
      </c>
      <c r="L53" s="75">
        <v>4</v>
      </c>
      <c r="M53" s="75">
        <v>4</v>
      </c>
      <c r="N53" s="75">
        <v>4</v>
      </c>
      <c r="O53" s="75">
        <v>2</v>
      </c>
      <c r="P53" s="75">
        <v>4</v>
      </c>
      <c r="Q53" s="75">
        <v>4</v>
      </c>
      <c r="R53" s="75">
        <v>3</v>
      </c>
      <c r="S53" s="75">
        <v>3</v>
      </c>
      <c r="T53" s="75">
        <v>2</v>
      </c>
      <c r="U53" s="75">
        <v>4</v>
      </c>
      <c r="V53" s="75">
        <v>4</v>
      </c>
    </row>
    <row r="54" spans="1:22" x14ac:dyDescent="0.55000000000000004">
      <c r="A54" s="74">
        <v>52</v>
      </c>
      <c r="B54" s="75">
        <v>4</v>
      </c>
      <c r="C54" s="75">
        <v>5</v>
      </c>
      <c r="D54" s="75">
        <v>4</v>
      </c>
      <c r="E54" s="75">
        <v>3</v>
      </c>
      <c r="F54" s="75">
        <v>4</v>
      </c>
      <c r="G54" s="75">
        <v>5</v>
      </c>
      <c r="H54" s="75">
        <v>4</v>
      </c>
      <c r="I54" s="75">
        <v>4</v>
      </c>
      <c r="J54" s="75">
        <v>4</v>
      </c>
      <c r="K54" s="75">
        <v>4</v>
      </c>
      <c r="L54" s="75">
        <v>5</v>
      </c>
      <c r="M54" s="75">
        <v>5</v>
      </c>
      <c r="N54" s="75">
        <v>5</v>
      </c>
      <c r="O54" s="75">
        <v>5</v>
      </c>
      <c r="P54" s="75">
        <v>5</v>
      </c>
      <c r="Q54" s="75">
        <v>5</v>
      </c>
      <c r="R54" s="75">
        <v>4</v>
      </c>
      <c r="S54" s="75">
        <v>5</v>
      </c>
      <c r="T54" s="75">
        <v>4</v>
      </c>
      <c r="U54" s="75">
        <v>3</v>
      </c>
      <c r="V54" s="75">
        <v>4</v>
      </c>
    </row>
    <row r="55" spans="1:22" x14ac:dyDescent="0.55000000000000004">
      <c r="A55" s="74">
        <v>53</v>
      </c>
      <c r="B55" s="75">
        <v>5</v>
      </c>
      <c r="C55" s="75">
        <v>5</v>
      </c>
      <c r="D55" s="75">
        <v>5</v>
      </c>
      <c r="E55" s="75">
        <v>5</v>
      </c>
      <c r="F55" s="75">
        <v>4</v>
      </c>
      <c r="G55" s="75">
        <v>5</v>
      </c>
      <c r="H55" s="75">
        <v>5</v>
      </c>
      <c r="I55" s="75">
        <v>4</v>
      </c>
      <c r="J55" s="75">
        <v>5</v>
      </c>
      <c r="K55" s="75">
        <v>5</v>
      </c>
      <c r="L55" s="75">
        <v>5</v>
      </c>
      <c r="M55" s="75">
        <v>5</v>
      </c>
      <c r="N55" s="75">
        <v>5</v>
      </c>
      <c r="O55" s="75">
        <v>5</v>
      </c>
      <c r="P55" s="75">
        <v>5</v>
      </c>
      <c r="Q55" s="75">
        <v>5</v>
      </c>
      <c r="R55" s="75">
        <v>4</v>
      </c>
      <c r="S55" s="75">
        <v>4</v>
      </c>
      <c r="T55" s="75">
        <v>5</v>
      </c>
      <c r="U55" s="75">
        <v>4</v>
      </c>
      <c r="V55" s="75">
        <v>5</v>
      </c>
    </row>
    <row r="56" spans="1:22" x14ac:dyDescent="0.55000000000000004">
      <c r="A56" s="74">
        <v>54</v>
      </c>
      <c r="B56" s="75">
        <v>5</v>
      </c>
      <c r="C56" s="75">
        <v>5</v>
      </c>
      <c r="D56" s="75">
        <v>5</v>
      </c>
      <c r="E56" s="75">
        <v>5</v>
      </c>
      <c r="F56" s="75">
        <v>5</v>
      </c>
      <c r="G56" s="75">
        <v>5</v>
      </c>
      <c r="H56" s="75">
        <v>5</v>
      </c>
      <c r="I56" s="75">
        <v>5</v>
      </c>
      <c r="J56" s="75">
        <v>5</v>
      </c>
      <c r="K56" s="75">
        <v>5</v>
      </c>
      <c r="L56" s="75">
        <v>5</v>
      </c>
      <c r="M56" s="75">
        <v>5</v>
      </c>
      <c r="N56" s="75">
        <v>5</v>
      </c>
      <c r="O56" s="75">
        <v>5</v>
      </c>
      <c r="P56" s="75">
        <v>5</v>
      </c>
      <c r="Q56" s="75">
        <v>4</v>
      </c>
      <c r="R56" s="75">
        <v>5</v>
      </c>
      <c r="S56" s="75">
        <v>5</v>
      </c>
      <c r="T56" s="75">
        <v>5</v>
      </c>
      <c r="U56" s="75">
        <v>5</v>
      </c>
      <c r="V56" s="75">
        <v>5</v>
      </c>
    </row>
    <row r="57" spans="1:22" x14ac:dyDescent="0.55000000000000004">
      <c r="A57" s="74">
        <v>55</v>
      </c>
      <c r="B57" s="75">
        <v>5</v>
      </c>
      <c r="C57" s="75">
        <v>5</v>
      </c>
      <c r="D57" s="75">
        <v>5</v>
      </c>
      <c r="E57" s="75">
        <v>5</v>
      </c>
      <c r="F57" s="75">
        <v>4</v>
      </c>
      <c r="G57" s="75">
        <v>5</v>
      </c>
      <c r="H57" s="75">
        <v>5</v>
      </c>
      <c r="I57" s="75">
        <v>5</v>
      </c>
      <c r="J57" s="75">
        <v>5</v>
      </c>
      <c r="K57" s="75">
        <v>5</v>
      </c>
      <c r="L57" s="75">
        <v>4</v>
      </c>
      <c r="M57" s="75">
        <v>4</v>
      </c>
      <c r="N57" s="75">
        <v>5</v>
      </c>
      <c r="O57" s="75">
        <v>5</v>
      </c>
      <c r="P57" s="75">
        <v>5</v>
      </c>
      <c r="Q57" s="75">
        <v>5</v>
      </c>
      <c r="R57" s="75">
        <v>5</v>
      </c>
      <c r="S57" s="75">
        <v>5</v>
      </c>
      <c r="T57" s="75">
        <v>5</v>
      </c>
      <c r="U57" s="75">
        <v>4</v>
      </c>
      <c r="V57" s="75">
        <v>4</v>
      </c>
    </row>
    <row r="58" spans="1:22" x14ac:dyDescent="0.55000000000000004">
      <c r="A58" s="74">
        <v>56</v>
      </c>
      <c r="B58" s="75">
        <v>5</v>
      </c>
      <c r="C58" s="75">
        <v>5</v>
      </c>
      <c r="D58" s="75">
        <v>5</v>
      </c>
      <c r="E58" s="75">
        <v>5</v>
      </c>
      <c r="F58" s="75">
        <v>5</v>
      </c>
      <c r="G58" s="75">
        <v>5</v>
      </c>
      <c r="H58" s="75">
        <v>5</v>
      </c>
      <c r="I58" s="75">
        <v>5</v>
      </c>
      <c r="J58" s="75">
        <v>5</v>
      </c>
      <c r="K58" s="75">
        <v>5</v>
      </c>
      <c r="L58" s="75">
        <v>5</v>
      </c>
      <c r="M58" s="75">
        <v>5</v>
      </c>
      <c r="N58" s="75">
        <v>5</v>
      </c>
      <c r="O58" s="75">
        <v>5</v>
      </c>
      <c r="P58" s="75">
        <v>5</v>
      </c>
      <c r="Q58" s="75">
        <v>5</v>
      </c>
      <c r="R58" s="75">
        <v>5</v>
      </c>
      <c r="S58" s="75">
        <v>5</v>
      </c>
      <c r="T58" s="75">
        <v>5</v>
      </c>
      <c r="U58" s="75">
        <v>5</v>
      </c>
      <c r="V58" s="75">
        <v>5</v>
      </c>
    </row>
    <row r="59" spans="1:22" x14ac:dyDescent="0.55000000000000004">
      <c r="A59" s="74">
        <v>57</v>
      </c>
      <c r="B59" s="75">
        <v>4</v>
      </c>
      <c r="C59" s="75">
        <v>5</v>
      </c>
      <c r="D59" s="75">
        <v>4</v>
      </c>
      <c r="E59" s="75">
        <v>3</v>
      </c>
      <c r="F59" s="75">
        <v>4</v>
      </c>
      <c r="G59" s="75">
        <v>5</v>
      </c>
      <c r="H59" s="75">
        <v>5</v>
      </c>
      <c r="I59" s="75">
        <v>4</v>
      </c>
      <c r="J59" s="75">
        <v>4</v>
      </c>
      <c r="K59" s="75">
        <v>5</v>
      </c>
      <c r="L59" s="75">
        <v>5</v>
      </c>
      <c r="M59" s="75">
        <v>4</v>
      </c>
      <c r="N59" s="75">
        <v>5</v>
      </c>
      <c r="O59" s="75">
        <v>5</v>
      </c>
      <c r="P59" s="75">
        <v>5</v>
      </c>
      <c r="Q59" s="75">
        <v>4</v>
      </c>
      <c r="R59" s="75">
        <v>4</v>
      </c>
      <c r="S59" s="75">
        <v>4</v>
      </c>
      <c r="T59" s="75">
        <v>4</v>
      </c>
      <c r="U59" s="75">
        <v>4</v>
      </c>
      <c r="V59" s="75">
        <v>4</v>
      </c>
    </row>
    <row r="60" spans="1:22" x14ac:dyDescent="0.55000000000000004">
      <c r="A60" s="74">
        <v>58</v>
      </c>
      <c r="B60" s="75">
        <v>3</v>
      </c>
      <c r="C60" s="75">
        <v>4</v>
      </c>
      <c r="D60" s="75">
        <v>4</v>
      </c>
      <c r="E60" s="75">
        <v>5</v>
      </c>
      <c r="F60" s="75">
        <v>4</v>
      </c>
      <c r="G60" s="75">
        <v>4</v>
      </c>
      <c r="H60" s="75">
        <v>4</v>
      </c>
      <c r="I60" s="75">
        <v>4</v>
      </c>
      <c r="J60" s="75">
        <v>4</v>
      </c>
      <c r="K60" s="75">
        <v>4</v>
      </c>
      <c r="L60" s="75">
        <v>4</v>
      </c>
      <c r="M60" s="75">
        <v>4</v>
      </c>
      <c r="N60" s="75">
        <v>4</v>
      </c>
      <c r="O60" s="75">
        <v>4</v>
      </c>
      <c r="P60" s="75">
        <v>4</v>
      </c>
      <c r="Q60" s="75">
        <v>4</v>
      </c>
      <c r="R60" s="75">
        <v>4</v>
      </c>
      <c r="S60" s="75">
        <v>4</v>
      </c>
      <c r="T60" s="75">
        <v>4</v>
      </c>
      <c r="U60" s="75">
        <v>3</v>
      </c>
      <c r="V60" s="75">
        <v>3</v>
      </c>
    </row>
    <row r="61" spans="1:22" x14ac:dyDescent="0.55000000000000004">
      <c r="A61" s="74">
        <v>59</v>
      </c>
      <c r="B61" s="75">
        <v>2</v>
      </c>
      <c r="C61" s="75">
        <v>5</v>
      </c>
      <c r="D61" s="75">
        <v>3</v>
      </c>
      <c r="E61" s="75">
        <v>5</v>
      </c>
      <c r="F61" s="75">
        <v>4</v>
      </c>
      <c r="G61" s="75">
        <v>4</v>
      </c>
      <c r="H61" s="75">
        <v>5</v>
      </c>
      <c r="I61" s="75">
        <v>2</v>
      </c>
      <c r="J61" s="75">
        <v>3</v>
      </c>
      <c r="K61" s="75">
        <v>3</v>
      </c>
      <c r="L61" s="75">
        <v>1</v>
      </c>
      <c r="M61" s="75">
        <v>5</v>
      </c>
      <c r="N61" s="75">
        <v>2</v>
      </c>
      <c r="O61" s="75">
        <v>5</v>
      </c>
      <c r="P61" s="75">
        <v>5</v>
      </c>
      <c r="Q61" s="75">
        <v>5</v>
      </c>
      <c r="R61" s="75">
        <v>2</v>
      </c>
      <c r="S61" s="75">
        <v>5</v>
      </c>
      <c r="T61" s="75">
        <v>5</v>
      </c>
      <c r="U61" s="75">
        <v>2</v>
      </c>
      <c r="V61" s="75">
        <v>5</v>
      </c>
    </row>
    <row r="62" spans="1:22" x14ac:dyDescent="0.55000000000000004">
      <c r="A62" s="74">
        <v>60</v>
      </c>
      <c r="B62" s="75">
        <v>2</v>
      </c>
      <c r="C62" s="75">
        <v>2</v>
      </c>
      <c r="D62" s="75">
        <v>3</v>
      </c>
      <c r="E62" s="75">
        <v>4</v>
      </c>
      <c r="F62" s="75">
        <v>4</v>
      </c>
      <c r="G62" s="75">
        <v>4</v>
      </c>
      <c r="H62" s="75">
        <v>2</v>
      </c>
      <c r="I62" s="75">
        <v>1</v>
      </c>
      <c r="J62" s="75">
        <v>4</v>
      </c>
      <c r="K62" s="75">
        <v>3</v>
      </c>
      <c r="L62" s="75">
        <v>4</v>
      </c>
      <c r="M62" s="75">
        <v>4</v>
      </c>
      <c r="N62" s="75">
        <v>4</v>
      </c>
      <c r="O62" s="75">
        <v>4</v>
      </c>
      <c r="P62" s="75">
        <v>4</v>
      </c>
      <c r="Q62" s="75">
        <v>1</v>
      </c>
      <c r="R62" s="75">
        <v>3</v>
      </c>
      <c r="S62" s="75">
        <v>2</v>
      </c>
      <c r="T62" s="75">
        <v>1</v>
      </c>
      <c r="U62" s="75">
        <v>3</v>
      </c>
      <c r="V62" s="75">
        <v>3</v>
      </c>
    </row>
    <row r="63" spans="1:22" x14ac:dyDescent="0.55000000000000004">
      <c r="A63" s="74">
        <v>61</v>
      </c>
      <c r="B63" s="75">
        <v>5</v>
      </c>
      <c r="C63" s="75">
        <v>4</v>
      </c>
      <c r="D63" s="75">
        <v>3</v>
      </c>
      <c r="E63" s="75">
        <v>5</v>
      </c>
      <c r="F63" s="75">
        <v>4</v>
      </c>
      <c r="G63" s="75">
        <v>3</v>
      </c>
      <c r="H63" s="75">
        <v>4</v>
      </c>
      <c r="I63" s="75">
        <v>4</v>
      </c>
      <c r="J63" s="75">
        <v>4</v>
      </c>
      <c r="K63" s="75">
        <v>4</v>
      </c>
      <c r="L63" s="75">
        <v>4</v>
      </c>
      <c r="M63" s="75">
        <v>4</v>
      </c>
      <c r="N63" s="75">
        <v>3</v>
      </c>
      <c r="O63" s="75">
        <v>5</v>
      </c>
      <c r="P63" s="75">
        <v>5</v>
      </c>
      <c r="Q63" s="75">
        <v>5</v>
      </c>
      <c r="R63" s="75">
        <v>3</v>
      </c>
      <c r="S63" s="75">
        <v>4</v>
      </c>
      <c r="T63" s="75">
        <v>5</v>
      </c>
      <c r="U63" s="75">
        <v>3</v>
      </c>
      <c r="V63" s="75">
        <v>3</v>
      </c>
    </row>
    <row r="64" spans="1:22" x14ac:dyDescent="0.55000000000000004">
      <c r="A64" s="74">
        <v>62</v>
      </c>
      <c r="B64" s="75">
        <v>5</v>
      </c>
      <c r="C64" s="75">
        <v>4</v>
      </c>
      <c r="D64" s="75">
        <v>3</v>
      </c>
      <c r="E64" s="75">
        <v>5</v>
      </c>
      <c r="F64" s="75">
        <v>5</v>
      </c>
      <c r="G64" s="75">
        <v>5</v>
      </c>
      <c r="H64" s="75">
        <v>5</v>
      </c>
      <c r="I64" s="75">
        <v>4</v>
      </c>
      <c r="J64" s="75">
        <v>5</v>
      </c>
      <c r="K64" s="75">
        <v>4</v>
      </c>
      <c r="L64" s="75">
        <v>5</v>
      </c>
      <c r="M64" s="75">
        <v>5</v>
      </c>
      <c r="N64" s="75">
        <v>5</v>
      </c>
      <c r="O64" s="75">
        <v>5</v>
      </c>
      <c r="P64" s="75">
        <v>5</v>
      </c>
      <c r="Q64" s="75">
        <v>4</v>
      </c>
      <c r="R64" s="75">
        <v>5</v>
      </c>
      <c r="S64" s="75">
        <v>5</v>
      </c>
      <c r="T64" s="75">
        <v>4</v>
      </c>
      <c r="U64" s="75">
        <v>4</v>
      </c>
      <c r="V64" s="75">
        <v>4</v>
      </c>
    </row>
    <row r="65" spans="1:22" x14ac:dyDescent="0.55000000000000004">
      <c r="A65" s="74">
        <v>63</v>
      </c>
      <c r="B65" s="75">
        <v>3</v>
      </c>
      <c r="C65" s="75">
        <v>1</v>
      </c>
      <c r="D65" s="75">
        <v>4</v>
      </c>
      <c r="E65" s="75">
        <v>4</v>
      </c>
      <c r="F65" s="75">
        <v>4</v>
      </c>
      <c r="G65" s="75">
        <v>4</v>
      </c>
      <c r="H65" s="75">
        <v>2</v>
      </c>
      <c r="I65" s="75">
        <v>1</v>
      </c>
      <c r="J65" s="75">
        <v>4</v>
      </c>
      <c r="K65" s="75">
        <v>4</v>
      </c>
      <c r="L65" s="75">
        <v>3</v>
      </c>
      <c r="M65" s="75">
        <v>3</v>
      </c>
      <c r="N65" s="75">
        <v>2</v>
      </c>
      <c r="O65" s="75">
        <v>2</v>
      </c>
      <c r="P65" s="75">
        <v>5</v>
      </c>
      <c r="Q65" s="75">
        <v>2</v>
      </c>
      <c r="R65" s="75">
        <v>2</v>
      </c>
      <c r="S65" s="75">
        <v>2</v>
      </c>
      <c r="T65" s="75">
        <v>2</v>
      </c>
      <c r="U65" s="75">
        <v>2</v>
      </c>
      <c r="V65" s="75">
        <v>0</v>
      </c>
    </row>
    <row r="66" spans="1:22" x14ac:dyDescent="0.55000000000000004">
      <c r="A66" s="74">
        <v>64</v>
      </c>
      <c r="B66" s="75">
        <v>4</v>
      </c>
      <c r="C66" s="75">
        <v>5</v>
      </c>
      <c r="D66" s="75">
        <v>4</v>
      </c>
      <c r="E66" s="75">
        <v>5</v>
      </c>
      <c r="F66" s="75">
        <v>5</v>
      </c>
      <c r="G66" s="75">
        <v>5</v>
      </c>
      <c r="H66" s="75">
        <v>5</v>
      </c>
      <c r="I66" s="75">
        <v>2</v>
      </c>
      <c r="J66" s="75">
        <v>5</v>
      </c>
      <c r="K66" s="75">
        <v>5</v>
      </c>
      <c r="L66" s="75">
        <v>5</v>
      </c>
      <c r="M66" s="75">
        <v>5</v>
      </c>
      <c r="N66" s="75">
        <v>4</v>
      </c>
      <c r="O66" s="75">
        <v>5</v>
      </c>
      <c r="P66" s="75">
        <v>5</v>
      </c>
      <c r="Q66" s="75">
        <v>5</v>
      </c>
      <c r="R66" s="75">
        <v>3</v>
      </c>
      <c r="S66" s="75">
        <v>5</v>
      </c>
      <c r="T66" s="75">
        <v>3</v>
      </c>
      <c r="U66" s="75">
        <v>4</v>
      </c>
      <c r="V66" s="75">
        <v>5</v>
      </c>
    </row>
    <row r="67" spans="1:22" x14ac:dyDescent="0.55000000000000004">
      <c r="A67" s="74">
        <v>65</v>
      </c>
      <c r="B67" s="75">
        <v>4</v>
      </c>
      <c r="C67" s="75">
        <v>4</v>
      </c>
      <c r="D67" s="75">
        <v>4</v>
      </c>
      <c r="E67" s="75">
        <v>4</v>
      </c>
      <c r="F67" s="75">
        <v>5</v>
      </c>
      <c r="G67" s="75">
        <v>4</v>
      </c>
      <c r="H67" s="75">
        <v>4</v>
      </c>
      <c r="I67" s="75">
        <v>4</v>
      </c>
      <c r="J67" s="75">
        <v>5</v>
      </c>
      <c r="K67" s="75">
        <v>5</v>
      </c>
      <c r="L67" s="75">
        <v>5</v>
      </c>
      <c r="M67" s="75">
        <v>5</v>
      </c>
      <c r="N67" s="75">
        <v>4</v>
      </c>
      <c r="O67" s="75">
        <v>5</v>
      </c>
      <c r="P67" s="75">
        <v>5</v>
      </c>
      <c r="Q67" s="75">
        <v>4</v>
      </c>
      <c r="R67" s="75">
        <v>0</v>
      </c>
      <c r="S67" s="75">
        <v>5</v>
      </c>
      <c r="T67" s="75">
        <v>5</v>
      </c>
      <c r="U67" s="75">
        <v>4</v>
      </c>
      <c r="V67" s="75">
        <v>5</v>
      </c>
    </row>
    <row r="68" spans="1:22" x14ac:dyDescent="0.55000000000000004">
      <c r="A68" s="74">
        <v>66</v>
      </c>
      <c r="B68" s="75">
        <v>5</v>
      </c>
      <c r="C68" s="75">
        <v>5</v>
      </c>
      <c r="D68" s="75">
        <v>4</v>
      </c>
      <c r="E68" s="75">
        <v>5</v>
      </c>
      <c r="F68" s="75">
        <v>4</v>
      </c>
      <c r="G68" s="75">
        <v>4</v>
      </c>
      <c r="H68" s="75">
        <v>4</v>
      </c>
      <c r="I68" s="75">
        <v>5</v>
      </c>
      <c r="J68" s="75">
        <v>4</v>
      </c>
      <c r="K68" s="75">
        <v>4</v>
      </c>
      <c r="L68" s="75">
        <v>4</v>
      </c>
      <c r="M68" s="75">
        <v>4</v>
      </c>
      <c r="N68" s="75">
        <v>4</v>
      </c>
      <c r="O68" s="75">
        <v>4</v>
      </c>
      <c r="P68" s="75">
        <v>4</v>
      </c>
      <c r="Q68" s="75">
        <v>5</v>
      </c>
      <c r="R68" s="75">
        <v>3</v>
      </c>
      <c r="S68" s="75">
        <v>4</v>
      </c>
      <c r="T68" s="75">
        <v>5</v>
      </c>
      <c r="U68" s="75">
        <v>3</v>
      </c>
      <c r="V68" s="75">
        <v>3</v>
      </c>
    </row>
    <row r="69" spans="1:22" x14ac:dyDescent="0.55000000000000004">
      <c r="A69" s="74">
        <v>67</v>
      </c>
      <c r="B69" s="75">
        <v>4</v>
      </c>
      <c r="C69" s="75">
        <v>4</v>
      </c>
      <c r="D69" s="75">
        <v>3</v>
      </c>
      <c r="E69" s="75">
        <v>4</v>
      </c>
      <c r="F69" s="75">
        <v>2</v>
      </c>
      <c r="G69" s="75">
        <v>4</v>
      </c>
      <c r="H69" s="75">
        <v>3</v>
      </c>
      <c r="I69" s="75">
        <v>3</v>
      </c>
      <c r="J69" s="75">
        <v>4</v>
      </c>
      <c r="K69" s="75">
        <v>4</v>
      </c>
      <c r="L69" s="75">
        <v>3</v>
      </c>
      <c r="M69" s="75">
        <v>4</v>
      </c>
      <c r="N69" s="75">
        <v>3</v>
      </c>
      <c r="O69" s="75">
        <v>4</v>
      </c>
      <c r="P69" s="75">
        <v>4</v>
      </c>
      <c r="Q69" s="75">
        <v>3</v>
      </c>
      <c r="R69" s="75">
        <v>2</v>
      </c>
      <c r="S69" s="75">
        <v>4</v>
      </c>
      <c r="T69" s="75">
        <v>4</v>
      </c>
      <c r="U69" s="75">
        <v>2</v>
      </c>
      <c r="V69" s="75">
        <v>4</v>
      </c>
    </row>
    <row r="70" spans="1:22" x14ac:dyDescent="0.55000000000000004">
      <c r="A70" s="74">
        <v>68</v>
      </c>
      <c r="B70" s="75">
        <v>5</v>
      </c>
      <c r="C70" s="75">
        <v>4</v>
      </c>
      <c r="D70" s="75">
        <v>3</v>
      </c>
      <c r="E70" s="75">
        <v>5</v>
      </c>
      <c r="F70" s="75">
        <v>3</v>
      </c>
      <c r="G70" s="75">
        <v>4</v>
      </c>
      <c r="H70" s="75">
        <v>3</v>
      </c>
      <c r="I70" s="75">
        <v>4</v>
      </c>
      <c r="J70" s="75">
        <v>4</v>
      </c>
      <c r="K70" s="75">
        <v>5</v>
      </c>
      <c r="L70" s="75">
        <v>4</v>
      </c>
      <c r="M70" s="75">
        <v>4</v>
      </c>
      <c r="N70" s="75">
        <v>4</v>
      </c>
      <c r="O70" s="75">
        <v>5</v>
      </c>
      <c r="P70" s="75">
        <v>4</v>
      </c>
      <c r="Q70" s="75">
        <v>3</v>
      </c>
      <c r="R70" s="75">
        <v>4</v>
      </c>
      <c r="S70" s="75">
        <v>5</v>
      </c>
      <c r="T70" s="75">
        <v>2</v>
      </c>
      <c r="U70" s="75">
        <v>3</v>
      </c>
      <c r="V70" s="75">
        <v>3</v>
      </c>
    </row>
    <row r="71" spans="1:22" x14ac:dyDescent="0.55000000000000004">
      <c r="A71" s="74">
        <v>69</v>
      </c>
      <c r="B71" s="75">
        <v>5</v>
      </c>
      <c r="C71" s="75">
        <v>5</v>
      </c>
      <c r="D71" s="75">
        <v>4</v>
      </c>
      <c r="E71" s="75">
        <v>5</v>
      </c>
      <c r="F71" s="75">
        <v>4</v>
      </c>
      <c r="G71" s="75">
        <v>5</v>
      </c>
      <c r="H71" s="75">
        <v>2</v>
      </c>
      <c r="I71" s="75">
        <v>4</v>
      </c>
      <c r="J71" s="75">
        <v>5</v>
      </c>
      <c r="K71" s="75">
        <v>4</v>
      </c>
      <c r="L71" s="75">
        <v>4</v>
      </c>
      <c r="M71" s="75">
        <v>4</v>
      </c>
      <c r="N71" s="75">
        <v>5</v>
      </c>
      <c r="O71" s="75">
        <v>5</v>
      </c>
      <c r="P71" s="75">
        <v>5</v>
      </c>
      <c r="Q71" s="75">
        <v>4</v>
      </c>
      <c r="R71" s="75">
        <v>5</v>
      </c>
      <c r="S71" s="75">
        <v>5</v>
      </c>
      <c r="T71" s="75">
        <v>5</v>
      </c>
      <c r="U71" s="75">
        <v>2</v>
      </c>
      <c r="V71" s="75">
        <v>2</v>
      </c>
    </row>
    <row r="72" spans="1:22" x14ac:dyDescent="0.55000000000000004">
      <c r="A72" s="74">
        <v>70</v>
      </c>
      <c r="B72" s="75">
        <v>4</v>
      </c>
      <c r="C72" s="75">
        <v>3</v>
      </c>
      <c r="D72" s="75">
        <v>3</v>
      </c>
      <c r="E72" s="75">
        <v>4</v>
      </c>
      <c r="F72" s="75">
        <v>3</v>
      </c>
      <c r="G72" s="75">
        <v>3</v>
      </c>
      <c r="H72" s="75">
        <v>1</v>
      </c>
      <c r="I72" s="75">
        <v>2</v>
      </c>
      <c r="J72" s="75">
        <v>1</v>
      </c>
      <c r="K72" s="75">
        <v>3</v>
      </c>
      <c r="L72" s="75">
        <v>4</v>
      </c>
      <c r="M72" s="75">
        <v>4</v>
      </c>
      <c r="N72" s="75">
        <v>4</v>
      </c>
      <c r="O72" s="75">
        <v>4</v>
      </c>
      <c r="P72" s="75">
        <v>4</v>
      </c>
      <c r="Q72" s="75">
        <v>5</v>
      </c>
      <c r="R72" s="75">
        <v>4</v>
      </c>
      <c r="S72" s="75">
        <v>2</v>
      </c>
      <c r="T72" s="75">
        <v>4</v>
      </c>
      <c r="U72" s="75">
        <v>4</v>
      </c>
      <c r="V72" s="75">
        <v>3</v>
      </c>
    </row>
    <row r="73" spans="1:22" x14ac:dyDescent="0.55000000000000004">
      <c r="A73" s="74">
        <v>71</v>
      </c>
      <c r="B73" s="75">
        <v>4</v>
      </c>
      <c r="C73" s="75">
        <v>5</v>
      </c>
      <c r="D73" s="75">
        <v>4</v>
      </c>
      <c r="E73" s="75">
        <v>5</v>
      </c>
      <c r="F73" s="75">
        <v>2</v>
      </c>
      <c r="G73" s="75">
        <v>5</v>
      </c>
      <c r="H73" s="75">
        <v>5</v>
      </c>
      <c r="I73" s="75">
        <v>5</v>
      </c>
      <c r="J73" s="75">
        <v>5</v>
      </c>
      <c r="K73" s="75">
        <v>5</v>
      </c>
      <c r="L73" s="75">
        <v>5</v>
      </c>
      <c r="M73" s="75">
        <v>5</v>
      </c>
      <c r="N73" s="75">
        <v>5</v>
      </c>
      <c r="O73" s="75">
        <v>5</v>
      </c>
      <c r="P73" s="75">
        <v>5</v>
      </c>
      <c r="Q73" s="75">
        <v>3</v>
      </c>
      <c r="R73" s="75">
        <v>5</v>
      </c>
      <c r="S73" s="75">
        <v>5</v>
      </c>
      <c r="T73" s="75">
        <v>5</v>
      </c>
      <c r="U73" s="75">
        <v>2</v>
      </c>
      <c r="V73" s="75">
        <v>5</v>
      </c>
    </row>
    <row r="74" spans="1:22" x14ac:dyDescent="0.55000000000000004">
      <c r="A74" s="74">
        <v>72</v>
      </c>
      <c r="B74" s="75">
        <v>4</v>
      </c>
      <c r="C74" s="75">
        <v>4</v>
      </c>
      <c r="D74" s="75">
        <v>4</v>
      </c>
      <c r="E74" s="75">
        <v>4</v>
      </c>
      <c r="F74" s="75">
        <v>4</v>
      </c>
      <c r="G74" s="75">
        <v>3</v>
      </c>
      <c r="H74" s="75">
        <v>4</v>
      </c>
      <c r="I74" s="75">
        <v>1</v>
      </c>
      <c r="J74" s="75">
        <v>4</v>
      </c>
      <c r="K74" s="75">
        <v>4</v>
      </c>
      <c r="L74" s="75">
        <v>3</v>
      </c>
      <c r="M74" s="75">
        <v>3</v>
      </c>
      <c r="N74" s="75">
        <v>3</v>
      </c>
      <c r="O74" s="75">
        <v>4</v>
      </c>
      <c r="P74" s="75">
        <v>4</v>
      </c>
      <c r="Q74" s="75">
        <v>5</v>
      </c>
      <c r="R74" s="75">
        <v>0</v>
      </c>
      <c r="S74" s="75">
        <v>3</v>
      </c>
      <c r="T74" s="75">
        <v>4</v>
      </c>
      <c r="U74" s="75">
        <v>2</v>
      </c>
      <c r="V74" s="75">
        <v>2</v>
      </c>
    </row>
    <row r="75" spans="1:22" x14ac:dyDescent="0.55000000000000004">
      <c r="A75" s="74">
        <v>73</v>
      </c>
      <c r="B75" s="75">
        <v>3</v>
      </c>
      <c r="C75" s="75">
        <v>5</v>
      </c>
      <c r="D75" s="75">
        <v>3</v>
      </c>
      <c r="E75" s="75">
        <v>1</v>
      </c>
      <c r="F75" s="75">
        <v>3</v>
      </c>
      <c r="G75" s="75">
        <v>5</v>
      </c>
      <c r="H75" s="75">
        <v>4</v>
      </c>
      <c r="I75" s="75">
        <v>3</v>
      </c>
      <c r="J75" s="75">
        <v>4</v>
      </c>
      <c r="K75" s="75">
        <v>4</v>
      </c>
      <c r="L75" s="75">
        <v>4</v>
      </c>
      <c r="M75" s="75">
        <v>4</v>
      </c>
      <c r="N75" s="75">
        <v>1</v>
      </c>
      <c r="O75" s="75">
        <v>4</v>
      </c>
      <c r="P75" s="75">
        <v>4</v>
      </c>
      <c r="Q75" s="75">
        <v>5</v>
      </c>
      <c r="R75" s="75">
        <v>1</v>
      </c>
      <c r="S75" s="75">
        <v>4</v>
      </c>
      <c r="T75" s="75">
        <v>4</v>
      </c>
      <c r="U75" s="75">
        <v>2</v>
      </c>
      <c r="V75" s="75">
        <v>5</v>
      </c>
    </row>
    <row r="76" spans="1:22" x14ac:dyDescent="0.55000000000000004">
      <c r="A76" s="74">
        <v>74</v>
      </c>
      <c r="B76" s="75">
        <v>5</v>
      </c>
      <c r="C76" s="75">
        <v>5</v>
      </c>
      <c r="D76" s="75">
        <v>5</v>
      </c>
      <c r="E76" s="75">
        <v>3</v>
      </c>
      <c r="F76" s="75">
        <v>4</v>
      </c>
      <c r="G76" s="75">
        <v>5</v>
      </c>
      <c r="H76" s="75">
        <v>5</v>
      </c>
      <c r="I76" s="75">
        <v>5</v>
      </c>
      <c r="J76" s="75">
        <v>5</v>
      </c>
      <c r="K76" s="75">
        <v>5</v>
      </c>
      <c r="L76" s="75">
        <v>5</v>
      </c>
      <c r="M76" s="75">
        <v>5</v>
      </c>
      <c r="N76" s="75">
        <v>5</v>
      </c>
      <c r="O76" s="75">
        <v>5</v>
      </c>
      <c r="P76" s="75">
        <v>5</v>
      </c>
      <c r="Q76" s="75">
        <v>5</v>
      </c>
      <c r="R76" s="75">
        <v>5</v>
      </c>
      <c r="S76" s="75">
        <v>5</v>
      </c>
      <c r="T76" s="75">
        <v>5</v>
      </c>
      <c r="U76" s="75">
        <v>3</v>
      </c>
      <c r="V76" s="75">
        <v>3</v>
      </c>
    </row>
    <row r="77" spans="1:22" x14ac:dyDescent="0.55000000000000004">
      <c r="A77" s="74">
        <v>75</v>
      </c>
      <c r="B77" s="75">
        <v>2</v>
      </c>
      <c r="C77" s="75">
        <v>4</v>
      </c>
      <c r="D77" s="75">
        <v>2</v>
      </c>
      <c r="E77" s="75">
        <v>4</v>
      </c>
      <c r="F77" s="75">
        <v>3</v>
      </c>
      <c r="G77" s="75">
        <v>5</v>
      </c>
      <c r="H77" s="75">
        <v>2</v>
      </c>
      <c r="I77" s="75">
        <v>1</v>
      </c>
      <c r="J77" s="75">
        <v>4</v>
      </c>
      <c r="K77" s="75">
        <v>5</v>
      </c>
      <c r="L77" s="75">
        <v>4</v>
      </c>
      <c r="M77" s="75">
        <v>4</v>
      </c>
      <c r="N77" s="75">
        <v>4</v>
      </c>
      <c r="O77" s="75">
        <v>5</v>
      </c>
      <c r="P77" s="75">
        <v>5</v>
      </c>
      <c r="Q77" s="75">
        <v>2</v>
      </c>
      <c r="R77" s="75">
        <v>2</v>
      </c>
      <c r="S77" s="75">
        <v>4</v>
      </c>
      <c r="T77" s="75">
        <v>2</v>
      </c>
      <c r="U77" s="75">
        <v>1</v>
      </c>
      <c r="V77" s="75">
        <v>4</v>
      </c>
    </row>
    <row r="78" spans="1:22" x14ac:dyDescent="0.55000000000000004">
      <c r="A78" s="74">
        <v>76</v>
      </c>
      <c r="B78" s="75">
        <v>5</v>
      </c>
      <c r="C78" s="75">
        <v>5</v>
      </c>
      <c r="D78" s="75">
        <v>4</v>
      </c>
      <c r="E78" s="75">
        <v>4</v>
      </c>
      <c r="F78" s="75">
        <v>4</v>
      </c>
      <c r="G78" s="75">
        <v>4</v>
      </c>
      <c r="H78" s="75">
        <v>5</v>
      </c>
      <c r="I78" s="75">
        <v>4</v>
      </c>
      <c r="J78" s="75">
        <v>4</v>
      </c>
      <c r="K78" s="75">
        <v>4</v>
      </c>
      <c r="L78" s="75">
        <v>4</v>
      </c>
      <c r="M78" s="75">
        <v>4</v>
      </c>
      <c r="N78" s="75">
        <v>5</v>
      </c>
      <c r="O78" s="75">
        <v>5</v>
      </c>
      <c r="P78" s="75">
        <v>5</v>
      </c>
      <c r="Q78" s="75">
        <v>5</v>
      </c>
      <c r="R78" s="75">
        <v>4</v>
      </c>
      <c r="S78" s="75">
        <v>4</v>
      </c>
      <c r="T78" s="75">
        <v>4</v>
      </c>
      <c r="U78" s="75">
        <v>4</v>
      </c>
      <c r="V78" s="75">
        <v>4</v>
      </c>
    </row>
    <row r="79" spans="1:22" x14ac:dyDescent="0.55000000000000004">
      <c r="A79" s="74">
        <v>77</v>
      </c>
      <c r="B79" s="75">
        <v>5</v>
      </c>
      <c r="C79" s="75">
        <v>5</v>
      </c>
      <c r="D79" s="75">
        <v>5</v>
      </c>
      <c r="E79" s="75">
        <v>5</v>
      </c>
      <c r="F79" s="75">
        <v>5</v>
      </c>
      <c r="G79" s="75">
        <v>5</v>
      </c>
      <c r="H79" s="75">
        <v>5</v>
      </c>
      <c r="I79" s="75">
        <v>5</v>
      </c>
      <c r="J79" s="75">
        <v>5</v>
      </c>
      <c r="K79" s="75">
        <v>5</v>
      </c>
      <c r="L79" s="75">
        <v>5</v>
      </c>
      <c r="M79" s="75">
        <v>5</v>
      </c>
      <c r="N79" s="75">
        <v>5</v>
      </c>
      <c r="O79" s="75">
        <v>5</v>
      </c>
      <c r="P79" s="75">
        <v>5</v>
      </c>
      <c r="Q79" s="75">
        <v>5</v>
      </c>
      <c r="R79" s="75">
        <v>5</v>
      </c>
      <c r="S79" s="75">
        <v>5</v>
      </c>
      <c r="T79" s="75">
        <v>5</v>
      </c>
      <c r="U79" s="75">
        <v>5</v>
      </c>
      <c r="V79" s="75">
        <v>5</v>
      </c>
    </row>
    <row r="80" spans="1:22" x14ac:dyDescent="0.55000000000000004">
      <c r="A80" s="74">
        <v>78</v>
      </c>
      <c r="B80" s="75">
        <v>4</v>
      </c>
      <c r="C80" s="75">
        <v>4</v>
      </c>
      <c r="D80" s="75">
        <v>4</v>
      </c>
      <c r="E80" s="75">
        <v>5</v>
      </c>
      <c r="F80" s="75">
        <v>4</v>
      </c>
      <c r="G80" s="75">
        <v>5</v>
      </c>
      <c r="H80" s="75">
        <v>3</v>
      </c>
      <c r="I80" s="75">
        <v>4</v>
      </c>
      <c r="J80" s="75">
        <v>5</v>
      </c>
      <c r="K80" s="75">
        <v>4</v>
      </c>
      <c r="L80" s="75">
        <v>4</v>
      </c>
      <c r="M80" s="75">
        <v>5</v>
      </c>
      <c r="N80" s="75">
        <v>5</v>
      </c>
      <c r="O80" s="75">
        <v>5</v>
      </c>
      <c r="P80" s="75">
        <v>4</v>
      </c>
      <c r="Q80" s="75">
        <v>3</v>
      </c>
      <c r="R80" s="75">
        <v>3</v>
      </c>
      <c r="S80" s="75">
        <v>4</v>
      </c>
      <c r="T80" s="75">
        <v>4</v>
      </c>
      <c r="U80" s="75">
        <v>4</v>
      </c>
      <c r="V80" s="75">
        <v>4</v>
      </c>
    </row>
    <row r="81" spans="1:22" x14ac:dyDescent="0.55000000000000004">
      <c r="A81" s="74">
        <v>79</v>
      </c>
      <c r="B81" s="75">
        <v>4</v>
      </c>
      <c r="C81" s="75">
        <v>2</v>
      </c>
      <c r="D81" s="75">
        <v>4</v>
      </c>
      <c r="E81" s="75">
        <v>3</v>
      </c>
      <c r="F81" s="75">
        <v>4</v>
      </c>
      <c r="G81" s="75">
        <v>3</v>
      </c>
      <c r="H81" s="75">
        <v>3</v>
      </c>
      <c r="I81" s="75">
        <v>2</v>
      </c>
      <c r="J81" s="75">
        <v>4</v>
      </c>
      <c r="K81" s="75">
        <v>4</v>
      </c>
      <c r="L81" s="75">
        <v>4</v>
      </c>
      <c r="M81" s="75">
        <v>2</v>
      </c>
      <c r="N81" s="75">
        <v>4</v>
      </c>
      <c r="O81" s="75">
        <v>2</v>
      </c>
      <c r="P81" s="75">
        <v>2</v>
      </c>
      <c r="Q81" s="75">
        <v>4</v>
      </c>
      <c r="R81" s="75">
        <v>4</v>
      </c>
      <c r="S81" s="75">
        <v>2</v>
      </c>
      <c r="T81" s="75">
        <v>2</v>
      </c>
      <c r="U81" s="75">
        <v>4</v>
      </c>
      <c r="V81" s="75">
        <v>2</v>
      </c>
    </row>
    <row r="82" spans="1:22" ht="12.75" thickBot="1" x14ac:dyDescent="0.7">
      <c r="A82" s="74">
        <v>80</v>
      </c>
      <c r="B82" s="75">
        <v>5</v>
      </c>
      <c r="C82" s="75">
        <v>5</v>
      </c>
      <c r="D82" s="75">
        <v>4</v>
      </c>
      <c r="E82" s="75">
        <v>5</v>
      </c>
      <c r="F82" s="75">
        <v>4</v>
      </c>
      <c r="G82" s="75">
        <v>5</v>
      </c>
      <c r="H82" s="75">
        <v>5</v>
      </c>
      <c r="I82" s="75">
        <v>4</v>
      </c>
      <c r="J82" s="75">
        <v>5</v>
      </c>
      <c r="K82" s="75">
        <v>5</v>
      </c>
      <c r="L82" s="75">
        <v>4</v>
      </c>
      <c r="M82" s="75">
        <v>4</v>
      </c>
      <c r="N82" s="75">
        <v>4</v>
      </c>
      <c r="O82" s="75">
        <v>5</v>
      </c>
      <c r="P82" s="75">
        <v>5</v>
      </c>
      <c r="Q82" s="75">
        <v>5</v>
      </c>
      <c r="R82" s="75">
        <v>4</v>
      </c>
      <c r="S82" s="75">
        <v>4</v>
      </c>
      <c r="T82" s="75">
        <v>5</v>
      </c>
      <c r="U82" s="75">
        <v>4</v>
      </c>
      <c r="V82" s="75">
        <v>4</v>
      </c>
    </row>
    <row r="83" spans="1:22" ht="13.75" thickBot="1" x14ac:dyDescent="0.75">
      <c r="A83" s="74">
        <v>81</v>
      </c>
      <c r="B83" s="77">
        <v>5</v>
      </c>
      <c r="C83" s="75">
        <v>5</v>
      </c>
      <c r="D83" s="75">
        <v>5</v>
      </c>
      <c r="E83" s="75">
        <v>5</v>
      </c>
      <c r="F83" s="75">
        <v>5</v>
      </c>
      <c r="G83" s="75">
        <v>5</v>
      </c>
      <c r="H83" s="75">
        <v>5</v>
      </c>
      <c r="I83" s="75">
        <v>5</v>
      </c>
      <c r="J83" s="75">
        <v>5</v>
      </c>
      <c r="K83" s="75">
        <v>5</v>
      </c>
      <c r="L83" s="75">
        <v>5</v>
      </c>
      <c r="M83" s="75">
        <v>5</v>
      </c>
      <c r="N83" s="75">
        <v>5</v>
      </c>
      <c r="O83" s="75">
        <v>5</v>
      </c>
      <c r="P83" s="75">
        <v>5</v>
      </c>
      <c r="Q83" s="75">
        <v>5</v>
      </c>
      <c r="R83" s="75">
        <v>5</v>
      </c>
      <c r="S83" s="75">
        <v>5</v>
      </c>
      <c r="T83" s="75">
        <v>5</v>
      </c>
      <c r="U83" s="75">
        <v>5</v>
      </c>
      <c r="V83" s="75">
        <v>5</v>
      </c>
    </row>
    <row r="84" spans="1:22" ht="13.75" thickBot="1" x14ac:dyDescent="0.75">
      <c r="A84" s="74">
        <v>82</v>
      </c>
      <c r="B84" s="77">
        <v>4</v>
      </c>
      <c r="C84" s="75">
        <v>4</v>
      </c>
      <c r="D84" s="75">
        <v>4</v>
      </c>
      <c r="E84" s="75">
        <v>4</v>
      </c>
      <c r="F84" s="75">
        <v>4</v>
      </c>
      <c r="G84" s="75">
        <v>2</v>
      </c>
      <c r="H84" s="75">
        <v>4</v>
      </c>
      <c r="I84" s="75">
        <v>1</v>
      </c>
      <c r="J84" s="75">
        <v>4</v>
      </c>
      <c r="K84" s="75">
        <v>2</v>
      </c>
      <c r="L84" s="75">
        <v>2</v>
      </c>
      <c r="M84" s="75">
        <v>4</v>
      </c>
      <c r="N84" s="75">
        <v>4</v>
      </c>
      <c r="O84" s="75">
        <v>4</v>
      </c>
      <c r="P84" s="75">
        <v>2</v>
      </c>
      <c r="Q84" s="75">
        <v>4</v>
      </c>
      <c r="R84" s="75">
        <v>2</v>
      </c>
      <c r="S84" s="75">
        <v>4</v>
      </c>
      <c r="T84" s="75">
        <v>1</v>
      </c>
      <c r="U84" s="75">
        <v>4</v>
      </c>
      <c r="V84" s="75">
        <v>4</v>
      </c>
    </row>
    <row r="85" spans="1:22" ht="13.75" thickBot="1" x14ac:dyDescent="0.75">
      <c r="A85" s="74">
        <v>83</v>
      </c>
      <c r="B85" s="78">
        <v>3</v>
      </c>
      <c r="C85" s="75">
        <v>4</v>
      </c>
      <c r="D85" s="75">
        <v>2</v>
      </c>
      <c r="E85" s="75">
        <v>5</v>
      </c>
      <c r="F85" s="75">
        <v>3</v>
      </c>
      <c r="G85" s="75">
        <v>4</v>
      </c>
      <c r="H85" s="75">
        <v>5</v>
      </c>
      <c r="I85" s="75">
        <v>4</v>
      </c>
      <c r="J85" s="75">
        <v>4</v>
      </c>
      <c r="K85" s="75">
        <v>3</v>
      </c>
      <c r="L85" s="75">
        <v>2</v>
      </c>
      <c r="M85" s="75">
        <v>3</v>
      </c>
      <c r="N85" s="75">
        <v>3</v>
      </c>
      <c r="O85" s="75">
        <v>4</v>
      </c>
      <c r="P85" s="75">
        <v>5</v>
      </c>
      <c r="Q85" s="75">
        <v>5</v>
      </c>
      <c r="R85" s="75">
        <v>2</v>
      </c>
      <c r="S85" s="75">
        <v>4</v>
      </c>
      <c r="T85" s="75">
        <v>5</v>
      </c>
      <c r="U85" s="75">
        <v>3</v>
      </c>
      <c r="V85" s="75">
        <v>4</v>
      </c>
    </row>
    <row r="86" spans="1:22" ht="13.75" thickBot="1" x14ac:dyDescent="0.75">
      <c r="A86" s="74">
        <v>84</v>
      </c>
      <c r="B86" s="77">
        <v>4</v>
      </c>
      <c r="C86" s="75">
        <v>4</v>
      </c>
      <c r="D86" s="75">
        <v>4</v>
      </c>
      <c r="E86" s="75">
        <v>5</v>
      </c>
      <c r="F86" s="75">
        <v>4</v>
      </c>
      <c r="G86" s="75">
        <v>4</v>
      </c>
      <c r="H86" s="75">
        <v>4</v>
      </c>
      <c r="I86" s="75">
        <v>4</v>
      </c>
      <c r="J86" s="75">
        <v>4</v>
      </c>
      <c r="K86" s="75">
        <v>4</v>
      </c>
      <c r="L86" s="75">
        <v>4</v>
      </c>
      <c r="M86" s="75">
        <v>4</v>
      </c>
      <c r="N86" s="75">
        <v>5</v>
      </c>
      <c r="O86" s="75">
        <v>5</v>
      </c>
      <c r="P86" s="75">
        <v>5</v>
      </c>
      <c r="Q86" s="75">
        <v>4</v>
      </c>
      <c r="R86" s="75">
        <v>5</v>
      </c>
      <c r="S86" s="75">
        <v>5</v>
      </c>
      <c r="T86" s="75">
        <v>4</v>
      </c>
      <c r="U86" s="75">
        <v>4</v>
      </c>
      <c r="V86" s="75">
        <v>3</v>
      </c>
    </row>
    <row r="87" spans="1:22" ht="13.75" thickBot="1" x14ac:dyDescent="0.75">
      <c r="A87" s="74">
        <v>85</v>
      </c>
      <c r="B87" s="78">
        <v>5</v>
      </c>
      <c r="C87" s="75">
        <v>5</v>
      </c>
      <c r="D87" s="75">
        <v>4</v>
      </c>
      <c r="E87" s="75">
        <v>5</v>
      </c>
      <c r="F87" s="75">
        <v>5</v>
      </c>
      <c r="G87" s="75">
        <v>4</v>
      </c>
      <c r="H87" s="75">
        <v>4</v>
      </c>
      <c r="I87" s="75">
        <v>4</v>
      </c>
      <c r="J87" s="75">
        <v>4</v>
      </c>
      <c r="K87" s="75">
        <v>4</v>
      </c>
      <c r="L87" s="75">
        <v>4</v>
      </c>
      <c r="M87" s="75">
        <v>4</v>
      </c>
      <c r="N87" s="75">
        <v>4</v>
      </c>
      <c r="O87" s="75">
        <v>4</v>
      </c>
      <c r="P87" s="75">
        <v>4</v>
      </c>
      <c r="Q87" s="75">
        <v>4</v>
      </c>
      <c r="R87" s="75">
        <v>4</v>
      </c>
      <c r="S87" s="75">
        <v>4</v>
      </c>
      <c r="T87" s="75">
        <v>4</v>
      </c>
      <c r="U87" s="75">
        <v>4</v>
      </c>
      <c r="V87" s="75">
        <v>4</v>
      </c>
    </row>
    <row r="88" spans="1:22" ht="13.75" thickBot="1" x14ac:dyDescent="0.75">
      <c r="A88" s="74">
        <v>86</v>
      </c>
      <c r="B88" s="78">
        <v>5</v>
      </c>
      <c r="C88" s="75">
        <v>4</v>
      </c>
      <c r="D88" s="75">
        <v>3</v>
      </c>
      <c r="E88" s="75">
        <v>4</v>
      </c>
      <c r="F88" s="75">
        <v>4</v>
      </c>
      <c r="G88" s="75">
        <v>4</v>
      </c>
      <c r="H88" s="75">
        <v>4</v>
      </c>
      <c r="I88" s="75">
        <v>2</v>
      </c>
      <c r="J88" s="75">
        <v>4</v>
      </c>
      <c r="K88" s="75">
        <v>4</v>
      </c>
      <c r="L88" s="75">
        <v>5</v>
      </c>
      <c r="M88" s="75">
        <v>4</v>
      </c>
      <c r="N88" s="75">
        <v>4</v>
      </c>
      <c r="O88" s="75">
        <v>4</v>
      </c>
      <c r="P88" s="75">
        <v>4</v>
      </c>
      <c r="Q88" s="75">
        <v>4</v>
      </c>
      <c r="R88" s="75">
        <v>4</v>
      </c>
      <c r="S88" s="75">
        <v>3</v>
      </c>
      <c r="T88" s="75">
        <v>4</v>
      </c>
      <c r="U88" s="75">
        <v>3</v>
      </c>
      <c r="V88" s="75">
        <v>3</v>
      </c>
    </row>
    <row r="89" spans="1:22" ht="13.75" thickBot="1" x14ac:dyDescent="0.75">
      <c r="A89" s="74">
        <v>87</v>
      </c>
      <c r="B89" s="78">
        <v>3</v>
      </c>
      <c r="C89" s="75">
        <v>2</v>
      </c>
      <c r="D89" s="75">
        <v>4</v>
      </c>
      <c r="E89" s="75">
        <v>4</v>
      </c>
      <c r="F89" s="75">
        <v>4</v>
      </c>
      <c r="G89" s="75">
        <v>4</v>
      </c>
      <c r="H89" s="75">
        <v>4</v>
      </c>
      <c r="I89" s="75">
        <v>1</v>
      </c>
      <c r="J89" s="75">
        <v>2</v>
      </c>
      <c r="K89" s="75">
        <v>3</v>
      </c>
      <c r="L89" s="75">
        <v>2</v>
      </c>
      <c r="M89" s="75">
        <v>3</v>
      </c>
      <c r="N89" s="75">
        <v>3</v>
      </c>
      <c r="O89" s="75">
        <v>3</v>
      </c>
      <c r="P89" s="75">
        <v>4</v>
      </c>
      <c r="Q89" s="75">
        <v>2</v>
      </c>
      <c r="R89" s="75">
        <v>2</v>
      </c>
      <c r="S89" s="75">
        <v>2</v>
      </c>
      <c r="T89" s="75">
        <v>2</v>
      </c>
      <c r="U89" s="75">
        <v>4</v>
      </c>
      <c r="V89" s="75">
        <v>4</v>
      </c>
    </row>
    <row r="90" spans="1:22" ht="13.75" thickBot="1" x14ac:dyDescent="0.75">
      <c r="A90" s="74">
        <v>88</v>
      </c>
      <c r="B90" s="78">
        <v>5</v>
      </c>
      <c r="C90" s="75">
        <v>5</v>
      </c>
      <c r="D90" s="75">
        <v>5</v>
      </c>
      <c r="E90" s="75">
        <v>5</v>
      </c>
      <c r="F90" s="75">
        <v>4</v>
      </c>
      <c r="G90" s="75">
        <v>5</v>
      </c>
      <c r="H90" s="75">
        <v>4</v>
      </c>
      <c r="I90" s="75">
        <v>4</v>
      </c>
      <c r="J90" s="75">
        <v>4</v>
      </c>
      <c r="K90" s="75">
        <v>5</v>
      </c>
      <c r="L90" s="75">
        <v>5</v>
      </c>
      <c r="M90" s="75">
        <v>5</v>
      </c>
      <c r="N90" s="75">
        <v>5</v>
      </c>
      <c r="O90" s="75">
        <v>5</v>
      </c>
      <c r="P90" s="75">
        <v>5</v>
      </c>
      <c r="Q90" s="75">
        <v>5</v>
      </c>
      <c r="R90" s="75">
        <v>5</v>
      </c>
      <c r="S90" s="75">
        <v>5</v>
      </c>
      <c r="T90" s="75">
        <v>5</v>
      </c>
      <c r="U90" s="75">
        <v>5</v>
      </c>
      <c r="V90" s="75">
        <v>5</v>
      </c>
    </row>
    <row r="91" spans="1:22" ht="13.75" thickBot="1" x14ac:dyDescent="0.75">
      <c r="A91" s="74">
        <v>89</v>
      </c>
      <c r="B91" s="78">
        <v>4</v>
      </c>
      <c r="C91" s="75">
        <v>4</v>
      </c>
      <c r="D91" s="75">
        <v>4</v>
      </c>
      <c r="E91" s="75">
        <v>5</v>
      </c>
      <c r="F91" s="75">
        <v>4</v>
      </c>
      <c r="G91" s="75">
        <v>4</v>
      </c>
      <c r="H91" s="75">
        <v>4</v>
      </c>
      <c r="I91" s="75">
        <v>2</v>
      </c>
      <c r="J91" s="75">
        <v>4</v>
      </c>
      <c r="K91" s="75">
        <v>5</v>
      </c>
      <c r="L91" s="75">
        <v>4</v>
      </c>
      <c r="M91" s="75">
        <v>4</v>
      </c>
      <c r="N91" s="75">
        <v>5</v>
      </c>
      <c r="O91" s="75">
        <v>5</v>
      </c>
      <c r="P91" s="75">
        <v>5</v>
      </c>
      <c r="Q91" s="75">
        <v>5</v>
      </c>
      <c r="R91" s="75">
        <v>4</v>
      </c>
      <c r="S91" s="75">
        <v>4</v>
      </c>
      <c r="T91" s="75">
        <v>4</v>
      </c>
      <c r="U91" s="75">
        <v>2</v>
      </c>
      <c r="V91" s="75">
        <v>3</v>
      </c>
    </row>
    <row r="92" spans="1:22" ht="13.75" thickBot="1" x14ac:dyDescent="0.75">
      <c r="A92" s="74">
        <v>90</v>
      </c>
      <c r="B92" s="78">
        <v>2</v>
      </c>
      <c r="C92" s="75">
        <v>3</v>
      </c>
      <c r="D92" s="75">
        <v>4</v>
      </c>
      <c r="E92" s="75">
        <v>3</v>
      </c>
      <c r="F92" s="75">
        <v>2</v>
      </c>
      <c r="G92" s="75">
        <v>5</v>
      </c>
      <c r="H92" s="75">
        <v>2</v>
      </c>
      <c r="I92" s="75">
        <v>2</v>
      </c>
      <c r="J92" s="75">
        <v>3</v>
      </c>
      <c r="K92" s="75">
        <v>4</v>
      </c>
      <c r="L92" s="75">
        <v>3</v>
      </c>
      <c r="M92" s="75">
        <v>4</v>
      </c>
      <c r="N92" s="75">
        <v>2</v>
      </c>
      <c r="O92" s="75">
        <v>1</v>
      </c>
      <c r="P92" s="75">
        <v>5</v>
      </c>
      <c r="Q92" s="75">
        <v>1</v>
      </c>
      <c r="R92" s="75">
        <v>2</v>
      </c>
      <c r="S92" s="75">
        <v>2</v>
      </c>
      <c r="T92" s="75">
        <v>2</v>
      </c>
      <c r="U92" s="75">
        <v>3</v>
      </c>
      <c r="V92" s="75">
        <v>2</v>
      </c>
    </row>
    <row r="93" spans="1:22" ht="13.75" thickBot="1" x14ac:dyDescent="0.75">
      <c r="A93" s="74">
        <v>91</v>
      </c>
      <c r="B93" s="77">
        <v>5</v>
      </c>
      <c r="C93" s="75">
        <v>5</v>
      </c>
      <c r="D93" s="75">
        <v>5</v>
      </c>
      <c r="E93" s="75">
        <v>5</v>
      </c>
      <c r="F93" s="75">
        <v>5</v>
      </c>
      <c r="G93" s="75">
        <v>4</v>
      </c>
      <c r="H93" s="75">
        <v>3</v>
      </c>
      <c r="I93" s="75">
        <v>5</v>
      </c>
      <c r="J93" s="75">
        <v>4</v>
      </c>
      <c r="K93" s="75">
        <v>5</v>
      </c>
      <c r="L93" s="75">
        <v>5</v>
      </c>
      <c r="M93" s="75">
        <v>5</v>
      </c>
      <c r="N93" s="75">
        <v>5</v>
      </c>
      <c r="O93" s="75">
        <v>5</v>
      </c>
      <c r="P93" s="75">
        <v>4</v>
      </c>
      <c r="Q93" s="75">
        <v>5</v>
      </c>
      <c r="R93" s="75">
        <v>5</v>
      </c>
      <c r="S93" s="75">
        <v>5</v>
      </c>
      <c r="T93" s="75">
        <v>5</v>
      </c>
      <c r="U93" s="75">
        <v>4</v>
      </c>
      <c r="V93" s="75">
        <v>4</v>
      </c>
    </row>
    <row r="94" spans="1:22" ht="13.75" thickBot="1" x14ac:dyDescent="0.75">
      <c r="A94" s="74">
        <v>92</v>
      </c>
      <c r="B94" s="78">
        <v>5</v>
      </c>
      <c r="C94" s="75">
        <v>5</v>
      </c>
      <c r="D94" s="75">
        <v>4</v>
      </c>
      <c r="E94" s="75">
        <v>4</v>
      </c>
      <c r="F94" s="75">
        <v>4</v>
      </c>
      <c r="G94" s="75">
        <v>4</v>
      </c>
      <c r="H94" s="75">
        <v>4</v>
      </c>
      <c r="I94" s="75">
        <v>4</v>
      </c>
      <c r="J94" s="75">
        <v>4</v>
      </c>
      <c r="K94" s="75">
        <v>4</v>
      </c>
      <c r="L94" s="75">
        <v>4</v>
      </c>
      <c r="M94" s="75">
        <v>4</v>
      </c>
      <c r="N94" s="75">
        <v>4</v>
      </c>
      <c r="O94" s="75">
        <v>4</v>
      </c>
      <c r="P94" s="75">
        <v>4</v>
      </c>
      <c r="Q94" s="75">
        <v>5</v>
      </c>
      <c r="R94" s="75">
        <v>4</v>
      </c>
      <c r="S94" s="75">
        <v>4</v>
      </c>
      <c r="T94" s="75">
        <v>4</v>
      </c>
      <c r="U94" s="75">
        <v>3</v>
      </c>
      <c r="V94" s="75">
        <v>3</v>
      </c>
    </row>
    <row r="95" spans="1:22" ht="13.75" thickBot="1" x14ac:dyDescent="0.75">
      <c r="A95" s="74">
        <v>93</v>
      </c>
      <c r="B95" s="77">
        <v>5</v>
      </c>
      <c r="C95" s="75">
        <v>5</v>
      </c>
      <c r="D95" s="75">
        <v>4</v>
      </c>
      <c r="E95" s="75">
        <v>4</v>
      </c>
      <c r="F95" s="75">
        <v>4</v>
      </c>
      <c r="G95" s="75">
        <v>4</v>
      </c>
      <c r="H95" s="75">
        <v>4</v>
      </c>
      <c r="I95" s="75">
        <v>3</v>
      </c>
      <c r="J95" s="75">
        <v>4</v>
      </c>
      <c r="K95" s="75">
        <v>4</v>
      </c>
      <c r="L95" s="75">
        <v>4</v>
      </c>
      <c r="M95" s="75">
        <v>4</v>
      </c>
      <c r="N95" s="75">
        <v>4</v>
      </c>
      <c r="O95" s="75">
        <v>4</v>
      </c>
      <c r="P95" s="75">
        <v>4</v>
      </c>
      <c r="Q95" s="75">
        <v>4</v>
      </c>
      <c r="R95" s="75">
        <v>4</v>
      </c>
      <c r="S95" s="75">
        <v>4</v>
      </c>
      <c r="T95" s="75">
        <v>4</v>
      </c>
      <c r="U95" s="75">
        <v>4</v>
      </c>
      <c r="V95" s="75">
        <v>4</v>
      </c>
    </row>
    <row r="96" spans="1:22" ht="13.75" thickBot="1" x14ac:dyDescent="0.75">
      <c r="A96" s="74">
        <v>94</v>
      </c>
      <c r="B96" s="78">
        <v>4</v>
      </c>
      <c r="C96" s="75">
        <v>4</v>
      </c>
      <c r="D96" s="75">
        <v>4</v>
      </c>
      <c r="E96" s="75">
        <v>5</v>
      </c>
      <c r="F96" s="75">
        <v>5</v>
      </c>
      <c r="G96" s="75">
        <v>4</v>
      </c>
      <c r="H96" s="75">
        <v>4</v>
      </c>
      <c r="I96" s="75">
        <v>4</v>
      </c>
      <c r="J96" s="75">
        <v>4</v>
      </c>
      <c r="K96" s="75">
        <v>5</v>
      </c>
      <c r="L96" s="75">
        <v>5</v>
      </c>
      <c r="M96" s="75">
        <v>5</v>
      </c>
      <c r="N96" s="75">
        <v>4</v>
      </c>
      <c r="O96" s="75">
        <v>4</v>
      </c>
      <c r="P96" s="75">
        <v>5</v>
      </c>
      <c r="Q96" s="75">
        <v>4</v>
      </c>
      <c r="R96" s="75">
        <v>3</v>
      </c>
      <c r="S96" s="75">
        <v>4</v>
      </c>
      <c r="T96" s="75">
        <v>5</v>
      </c>
      <c r="U96" s="75">
        <v>3</v>
      </c>
      <c r="V96" s="75">
        <v>4</v>
      </c>
    </row>
    <row r="97" spans="1:22" ht="13.75" thickBot="1" x14ac:dyDescent="0.75">
      <c r="A97" s="74">
        <v>95</v>
      </c>
      <c r="B97" s="78">
        <v>5</v>
      </c>
      <c r="C97" s="75">
        <v>4</v>
      </c>
      <c r="D97" s="75">
        <v>2</v>
      </c>
      <c r="E97" s="75">
        <v>4</v>
      </c>
      <c r="F97" s="75">
        <v>4</v>
      </c>
      <c r="G97" s="75">
        <v>3</v>
      </c>
      <c r="H97" s="75">
        <v>4</v>
      </c>
      <c r="I97" s="75">
        <v>3</v>
      </c>
      <c r="J97" s="75">
        <v>5</v>
      </c>
      <c r="K97" s="75">
        <v>4</v>
      </c>
      <c r="L97" s="75">
        <v>4</v>
      </c>
      <c r="M97" s="75">
        <v>4</v>
      </c>
      <c r="N97" s="75">
        <v>4</v>
      </c>
      <c r="O97" s="75">
        <v>2</v>
      </c>
      <c r="P97" s="75">
        <v>5</v>
      </c>
      <c r="Q97" s="75">
        <v>5</v>
      </c>
      <c r="R97" s="75">
        <v>2</v>
      </c>
      <c r="S97" s="75">
        <v>2</v>
      </c>
      <c r="T97" s="75">
        <v>2</v>
      </c>
      <c r="U97" s="75">
        <v>3</v>
      </c>
      <c r="V97" s="75">
        <v>3</v>
      </c>
    </row>
    <row r="98" spans="1:22" ht="13.75" thickBot="1" x14ac:dyDescent="0.75">
      <c r="A98" s="74">
        <v>96</v>
      </c>
      <c r="B98" s="77">
        <v>3</v>
      </c>
      <c r="C98" s="75">
        <v>2</v>
      </c>
      <c r="D98" s="75">
        <v>2</v>
      </c>
      <c r="E98" s="75">
        <v>5</v>
      </c>
      <c r="F98" s="75">
        <v>4</v>
      </c>
      <c r="G98" s="75">
        <v>4</v>
      </c>
      <c r="H98" s="75">
        <v>1</v>
      </c>
      <c r="I98" s="75">
        <v>2</v>
      </c>
      <c r="J98" s="75">
        <v>5</v>
      </c>
      <c r="K98" s="75">
        <v>5</v>
      </c>
      <c r="L98" s="75">
        <v>2</v>
      </c>
      <c r="M98" s="75">
        <v>2</v>
      </c>
      <c r="N98" s="75">
        <v>4</v>
      </c>
      <c r="O98" s="75">
        <v>4</v>
      </c>
      <c r="P98" s="75">
        <v>1</v>
      </c>
      <c r="Q98" s="75">
        <v>1</v>
      </c>
      <c r="R98" s="75">
        <v>3</v>
      </c>
      <c r="S98" s="75">
        <v>2</v>
      </c>
      <c r="T98" s="75">
        <v>5</v>
      </c>
      <c r="U98" s="75">
        <v>5</v>
      </c>
      <c r="V98" s="75">
        <v>5</v>
      </c>
    </row>
    <row r="99" spans="1:22" ht="13.75" thickBot="1" x14ac:dyDescent="0.75">
      <c r="A99" s="74">
        <v>97</v>
      </c>
      <c r="B99" s="78">
        <v>3</v>
      </c>
      <c r="C99" s="75">
        <v>3</v>
      </c>
      <c r="D99" s="75">
        <v>4</v>
      </c>
      <c r="E99" s="75">
        <v>4</v>
      </c>
      <c r="F99" s="75">
        <v>3</v>
      </c>
      <c r="G99" s="75">
        <v>1</v>
      </c>
      <c r="H99" s="75">
        <v>4</v>
      </c>
      <c r="I99" s="75">
        <v>1</v>
      </c>
      <c r="J99" s="75">
        <v>4</v>
      </c>
      <c r="K99" s="75">
        <v>2</v>
      </c>
      <c r="L99" s="75">
        <v>3</v>
      </c>
      <c r="M99" s="75">
        <v>3</v>
      </c>
      <c r="N99" s="75">
        <v>3</v>
      </c>
      <c r="O99" s="75">
        <v>3</v>
      </c>
      <c r="P99" s="75">
        <v>4</v>
      </c>
      <c r="Q99" s="75">
        <v>5</v>
      </c>
      <c r="R99" s="75">
        <v>3</v>
      </c>
      <c r="S99" s="75">
        <v>3</v>
      </c>
      <c r="T99" s="75">
        <v>4</v>
      </c>
      <c r="U99" s="75">
        <v>3</v>
      </c>
      <c r="V99" s="75">
        <v>3</v>
      </c>
    </row>
    <row r="100" spans="1:22" ht="13.75" thickBot="1" x14ac:dyDescent="0.75">
      <c r="A100" s="74">
        <v>98</v>
      </c>
      <c r="B100" s="78">
        <v>5</v>
      </c>
      <c r="C100" s="75">
        <v>5</v>
      </c>
      <c r="D100" s="75">
        <v>4</v>
      </c>
      <c r="E100" s="75">
        <v>5</v>
      </c>
      <c r="F100" s="75">
        <v>4</v>
      </c>
      <c r="G100" s="75">
        <v>4</v>
      </c>
      <c r="H100" s="75">
        <v>4</v>
      </c>
      <c r="I100" s="75">
        <v>4</v>
      </c>
      <c r="J100" s="75">
        <v>4</v>
      </c>
      <c r="K100" s="75">
        <v>5</v>
      </c>
      <c r="L100" s="75">
        <v>4</v>
      </c>
      <c r="M100" s="75">
        <v>5</v>
      </c>
      <c r="N100" s="75">
        <v>4</v>
      </c>
      <c r="O100" s="75">
        <v>5</v>
      </c>
      <c r="P100" s="75">
        <v>4</v>
      </c>
      <c r="Q100" s="75">
        <v>5</v>
      </c>
      <c r="R100" s="75">
        <v>4</v>
      </c>
      <c r="S100" s="75">
        <v>4</v>
      </c>
      <c r="T100" s="75">
        <v>4</v>
      </c>
      <c r="U100" s="75">
        <v>3</v>
      </c>
      <c r="V100" s="75">
        <v>3</v>
      </c>
    </row>
    <row r="101" spans="1:22" ht="13.75" thickBot="1" x14ac:dyDescent="0.75">
      <c r="A101" s="74">
        <v>99</v>
      </c>
      <c r="B101" s="77">
        <v>5</v>
      </c>
      <c r="C101" s="75">
        <v>5</v>
      </c>
      <c r="D101" s="75">
        <v>5</v>
      </c>
      <c r="E101" s="75">
        <v>3</v>
      </c>
      <c r="F101" s="75">
        <v>2</v>
      </c>
      <c r="G101" s="75">
        <v>5</v>
      </c>
      <c r="H101" s="75">
        <v>5</v>
      </c>
      <c r="I101" s="75">
        <v>3</v>
      </c>
      <c r="J101" s="75">
        <v>5</v>
      </c>
      <c r="K101" s="75">
        <v>5</v>
      </c>
      <c r="L101" s="75">
        <v>4</v>
      </c>
      <c r="M101" s="75">
        <v>4</v>
      </c>
      <c r="N101" s="75">
        <v>3</v>
      </c>
      <c r="O101" s="75">
        <v>4</v>
      </c>
      <c r="P101" s="75">
        <v>4</v>
      </c>
      <c r="Q101" s="75">
        <v>5</v>
      </c>
      <c r="R101" s="75">
        <v>4</v>
      </c>
      <c r="S101" s="75">
        <v>4</v>
      </c>
      <c r="T101" s="75">
        <v>5</v>
      </c>
      <c r="U101" s="75">
        <v>5</v>
      </c>
      <c r="V101" s="75">
        <v>5</v>
      </c>
    </row>
    <row r="102" spans="1:22" ht="13.75" thickBot="1" x14ac:dyDescent="0.75">
      <c r="A102" s="74">
        <v>100</v>
      </c>
      <c r="B102" s="78">
        <v>5</v>
      </c>
      <c r="C102" s="75">
        <v>5</v>
      </c>
      <c r="D102" s="75">
        <v>0</v>
      </c>
      <c r="E102" s="75">
        <v>3</v>
      </c>
      <c r="F102" s="75">
        <v>4</v>
      </c>
      <c r="G102" s="75">
        <v>5</v>
      </c>
      <c r="H102" s="75">
        <v>4</v>
      </c>
      <c r="I102" s="75">
        <v>5</v>
      </c>
      <c r="J102" s="75">
        <v>4</v>
      </c>
      <c r="K102" s="75">
        <v>4</v>
      </c>
      <c r="L102" s="75">
        <v>4</v>
      </c>
      <c r="M102" s="75">
        <v>4</v>
      </c>
      <c r="N102" s="75">
        <v>4</v>
      </c>
      <c r="O102" s="75">
        <v>5</v>
      </c>
      <c r="P102" s="75">
        <v>5</v>
      </c>
      <c r="Q102" s="75">
        <v>4</v>
      </c>
      <c r="R102" s="75">
        <v>4</v>
      </c>
      <c r="S102" s="75">
        <v>4</v>
      </c>
      <c r="T102" s="75">
        <v>5</v>
      </c>
      <c r="U102" s="75">
        <v>4</v>
      </c>
      <c r="V102" s="75">
        <v>4</v>
      </c>
    </row>
    <row r="103" spans="1:22" ht="13.75" thickBot="1" x14ac:dyDescent="0.75">
      <c r="A103" s="74">
        <v>101</v>
      </c>
      <c r="B103" s="78">
        <v>4</v>
      </c>
      <c r="C103" s="75">
        <v>4</v>
      </c>
      <c r="D103" s="75">
        <v>3</v>
      </c>
      <c r="E103" s="75">
        <v>4</v>
      </c>
      <c r="F103" s="75">
        <v>4</v>
      </c>
      <c r="G103" s="75">
        <v>4</v>
      </c>
      <c r="H103" s="75">
        <v>4</v>
      </c>
      <c r="I103" s="75">
        <v>2</v>
      </c>
      <c r="J103" s="75">
        <v>4</v>
      </c>
      <c r="K103" s="75">
        <v>4</v>
      </c>
      <c r="L103" s="75">
        <v>4</v>
      </c>
      <c r="M103" s="75">
        <v>3</v>
      </c>
      <c r="N103" s="75">
        <v>4</v>
      </c>
      <c r="O103" s="75">
        <v>4</v>
      </c>
      <c r="P103" s="75">
        <v>4</v>
      </c>
      <c r="Q103" s="75">
        <v>1</v>
      </c>
      <c r="R103" s="75">
        <v>4</v>
      </c>
      <c r="S103" s="75">
        <v>3</v>
      </c>
      <c r="T103" s="75">
        <v>4</v>
      </c>
      <c r="U103" s="75">
        <v>3</v>
      </c>
      <c r="V103" s="75">
        <v>2</v>
      </c>
    </row>
    <row r="104" spans="1:22" ht="13.75" thickBot="1" x14ac:dyDescent="0.75">
      <c r="A104" s="74">
        <v>102</v>
      </c>
      <c r="B104" s="77">
        <v>1</v>
      </c>
      <c r="C104" s="75">
        <v>1</v>
      </c>
      <c r="D104" s="75">
        <v>1</v>
      </c>
      <c r="E104" s="75">
        <v>1</v>
      </c>
      <c r="F104" s="75">
        <v>1</v>
      </c>
      <c r="G104" s="75">
        <v>1</v>
      </c>
      <c r="H104" s="75">
        <v>1</v>
      </c>
      <c r="I104" s="75">
        <v>1</v>
      </c>
      <c r="J104" s="75">
        <v>1</v>
      </c>
      <c r="K104" s="75">
        <v>1</v>
      </c>
      <c r="L104" s="75">
        <v>1</v>
      </c>
      <c r="M104" s="75">
        <v>1</v>
      </c>
      <c r="N104" s="75">
        <v>1</v>
      </c>
      <c r="O104" s="75">
        <v>1</v>
      </c>
      <c r="P104" s="75">
        <v>1</v>
      </c>
      <c r="Q104" s="75">
        <v>1</v>
      </c>
      <c r="R104" s="75">
        <v>1</v>
      </c>
      <c r="S104" s="75">
        <v>1</v>
      </c>
      <c r="T104" s="75">
        <v>1</v>
      </c>
      <c r="U104" s="75">
        <v>1</v>
      </c>
      <c r="V104" s="75">
        <v>1</v>
      </c>
    </row>
    <row r="105" spans="1:22" ht="13.75" thickBot="1" x14ac:dyDescent="0.75">
      <c r="A105" s="74">
        <v>103</v>
      </c>
      <c r="B105" s="78">
        <v>5</v>
      </c>
      <c r="C105" s="75">
        <v>5</v>
      </c>
      <c r="D105" s="75">
        <v>4</v>
      </c>
      <c r="E105" s="75">
        <v>5</v>
      </c>
      <c r="F105" s="75">
        <v>3</v>
      </c>
      <c r="G105" s="75">
        <v>5</v>
      </c>
      <c r="H105" s="75">
        <v>4</v>
      </c>
      <c r="I105" s="75">
        <v>5</v>
      </c>
      <c r="J105" s="75">
        <v>5</v>
      </c>
      <c r="K105" s="75">
        <v>4</v>
      </c>
      <c r="L105" s="75">
        <v>4</v>
      </c>
      <c r="M105" s="75">
        <v>4</v>
      </c>
      <c r="N105" s="75">
        <v>4</v>
      </c>
      <c r="O105" s="75">
        <v>4</v>
      </c>
      <c r="P105" s="75">
        <v>4</v>
      </c>
      <c r="Q105" s="75">
        <v>5</v>
      </c>
      <c r="R105" s="75">
        <v>4</v>
      </c>
      <c r="S105" s="75">
        <v>4</v>
      </c>
      <c r="T105" s="75">
        <v>5</v>
      </c>
      <c r="U105" s="75">
        <v>4</v>
      </c>
      <c r="V105" s="75">
        <v>4</v>
      </c>
    </row>
    <row r="106" spans="1:22" ht="13.75" thickBot="1" x14ac:dyDescent="0.75">
      <c r="A106" s="74">
        <v>104</v>
      </c>
      <c r="B106" s="78">
        <v>2</v>
      </c>
      <c r="C106" s="75">
        <v>2</v>
      </c>
      <c r="D106" s="75">
        <v>2</v>
      </c>
      <c r="E106" s="75">
        <v>1</v>
      </c>
      <c r="F106" s="75">
        <v>1</v>
      </c>
      <c r="G106" s="75">
        <v>3</v>
      </c>
      <c r="H106" s="75">
        <v>3</v>
      </c>
      <c r="I106" s="75">
        <v>2</v>
      </c>
      <c r="J106" s="75">
        <v>2</v>
      </c>
      <c r="K106" s="75">
        <v>1</v>
      </c>
      <c r="L106" s="75">
        <v>2</v>
      </c>
      <c r="M106" s="75">
        <v>2</v>
      </c>
      <c r="N106" s="75">
        <v>3</v>
      </c>
      <c r="O106" s="75">
        <v>2</v>
      </c>
      <c r="P106" s="75">
        <v>3</v>
      </c>
      <c r="Q106" s="75">
        <v>2</v>
      </c>
      <c r="R106" s="75">
        <v>1</v>
      </c>
      <c r="S106" s="75">
        <v>1</v>
      </c>
      <c r="T106" s="75">
        <v>2</v>
      </c>
      <c r="U106" s="75">
        <v>2</v>
      </c>
      <c r="V106" s="75">
        <v>2</v>
      </c>
    </row>
    <row r="107" spans="1:22" ht="13.75" thickBot="1" x14ac:dyDescent="0.75">
      <c r="A107" s="74">
        <v>105</v>
      </c>
      <c r="B107" s="77">
        <v>5</v>
      </c>
      <c r="C107" s="75">
        <v>5</v>
      </c>
      <c r="D107" s="75">
        <v>5</v>
      </c>
      <c r="E107" s="75">
        <v>3</v>
      </c>
      <c r="F107" s="75">
        <v>4</v>
      </c>
      <c r="G107" s="75">
        <v>5</v>
      </c>
      <c r="H107" s="75">
        <v>5</v>
      </c>
      <c r="I107" s="75">
        <v>5</v>
      </c>
      <c r="J107" s="75">
        <v>5</v>
      </c>
      <c r="K107" s="75">
        <v>5</v>
      </c>
      <c r="L107" s="75">
        <v>5</v>
      </c>
      <c r="M107" s="75">
        <v>5</v>
      </c>
      <c r="N107" s="75">
        <v>5</v>
      </c>
      <c r="O107" s="75">
        <v>5</v>
      </c>
      <c r="P107" s="75">
        <v>5</v>
      </c>
      <c r="Q107" s="75">
        <v>5</v>
      </c>
      <c r="R107" s="75">
        <v>5</v>
      </c>
      <c r="S107" s="75">
        <v>5</v>
      </c>
      <c r="T107" s="75">
        <v>5</v>
      </c>
      <c r="U107" s="75">
        <v>4</v>
      </c>
      <c r="V107" s="75">
        <v>5</v>
      </c>
    </row>
    <row r="108" spans="1:22" ht="13.75" thickBot="1" x14ac:dyDescent="0.75">
      <c r="A108" s="74">
        <v>106</v>
      </c>
      <c r="B108" s="77">
        <v>3</v>
      </c>
      <c r="C108" s="75">
        <v>2</v>
      </c>
      <c r="D108" s="75">
        <v>2</v>
      </c>
      <c r="E108" s="75">
        <v>4</v>
      </c>
      <c r="F108" s="75">
        <v>4</v>
      </c>
      <c r="G108" s="75">
        <v>3</v>
      </c>
      <c r="H108" s="75">
        <v>2</v>
      </c>
      <c r="I108" s="75">
        <v>2</v>
      </c>
      <c r="J108" s="75">
        <v>4</v>
      </c>
      <c r="K108" s="75">
        <v>4</v>
      </c>
      <c r="L108" s="75">
        <v>4</v>
      </c>
      <c r="M108" s="75">
        <v>4</v>
      </c>
      <c r="N108" s="75">
        <v>3</v>
      </c>
      <c r="O108" s="75">
        <v>3</v>
      </c>
      <c r="P108" s="75">
        <v>3</v>
      </c>
      <c r="Q108" s="75">
        <v>4</v>
      </c>
      <c r="R108" s="75">
        <v>3</v>
      </c>
      <c r="S108" s="75">
        <v>3</v>
      </c>
      <c r="T108" s="75">
        <v>2</v>
      </c>
      <c r="U108" s="75">
        <v>3</v>
      </c>
      <c r="V108" s="75">
        <v>4</v>
      </c>
    </row>
    <row r="109" spans="1:22" ht="13.75" thickBot="1" x14ac:dyDescent="0.75">
      <c r="A109" s="74">
        <v>107</v>
      </c>
      <c r="B109" s="77">
        <v>5</v>
      </c>
      <c r="C109" s="75">
        <v>5</v>
      </c>
      <c r="D109" s="75">
        <v>4</v>
      </c>
      <c r="E109" s="75">
        <v>4</v>
      </c>
      <c r="F109" s="75">
        <v>5</v>
      </c>
      <c r="G109" s="75">
        <v>5</v>
      </c>
      <c r="H109" s="75">
        <v>5</v>
      </c>
      <c r="I109" s="75">
        <v>5</v>
      </c>
      <c r="J109" s="75">
        <v>5</v>
      </c>
      <c r="K109" s="75">
        <v>5</v>
      </c>
      <c r="L109" s="75">
        <v>5</v>
      </c>
      <c r="M109" s="75">
        <v>5</v>
      </c>
      <c r="N109" s="75">
        <v>5</v>
      </c>
      <c r="O109" s="75">
        <v>5</v>
      </c>
      <c r="P109" s="75">
        <v>5</v>
      </c>
      <c r="Q109" s="75">
        <v>5</v>
      </c>
      <c r="R109" s="75">
        <v>5</v>
      </c>
      <c r="S109" s="75">
        <v>5</v>
      </c>
      <c r="T109" s="75">
        <v>5</v>
      </c>
      <c r="U109" s="75">
        <v>5</v>
      </c>
      <c r="V109" s="75">
        <v>5</v>
      </c>
    </row>
    <row r="110" spans="1:22" ht="13.75" thickBot="1" x14ac:dyDescent="0.75">
      <c r="A110" s="74">
        <v>108</v>
      </c>
      <c r="B110" s="77">
        <v>5</v>
      </c>
      <c r="C110" s="75">
        <v>5</v>
      </c>
      <c r="D110" s="75">
        <v>5</v>
      </c>
      <c r="E110" s="75">
        <v>5</v>
      </c>
      <c r="F110" s="75">
        <v>4</v>
      </c>
      <c r="G110" s="75">
        <v>5</v>
      </c>
      <c r="H110" s="75">
        <v>4</v>
      </c>
      <c r="I110" s="75">
        <v>4</v>
      </c>
      <c r="J110" s="75">
        <v>5</v>
      </c>
      <c r="K110" s="75">
        <v>5</v>
      </c>
      <c r="L110" s="75">
        <v>5</v>
      </c>
      <c r="M110" s="75">
        <v>5</v>
      </c>
      <c r="N110" s="75">
        <v>5</v>
      </c>
      <c r="O110" s="75">
        <v>5</v>
      </c>
      <c r="P110" s="75">
        <v>5</v>
      </c>
      <c r="Q110" s="75">
        <v>5</v>
      </c>
      <c r="R110" s="75">
        <v>4</v>
      </c>
      <c r="S110" s="75">
        <v>5</v>
      </c>
      <c r="T110" s="75">
        <v>5</v>
      </c>
      <c r="U110" s="75">
        <v>4</v>
      </c>
      <c r="V110" s="75">
        <v>4</v>
      </c>
    </row>
    <row r="111" spans="1:22" ht="13.75" thickBot="1" x14ac:dyDescent="0.75">
      <c r="A111" s="74">
        <v>109</v>
      </c>
      <c r="B111" s="77">
        <v>4</v>
      </c>
      <c r="C111" s="75">
        <v>4</v>
      </c>
      <c r="D111" s="75">
        <v>4</v>
      </c>
      <c r="E111" s="75">
        <v>5</v>
      </c>
      <c r="F111" s="75">
        <v>2</v>
      </c>
      <c r="G111" s="75">
        <v>5</v>
      </c>
      <c r="H111" s="75">
        <v>5</v>
      </c>
      <c r="I111" s="75">
        <v>5</v>
      </c>
      <c r="J111" s="75">
        <v>5</v>
      </c>
      <c r="K111" s="75">
        <v>5</v>
      </c>
      <c r="L111" s="75">
        <v>5</v>
      </c>
      <c r="M111" s="75">
        <v>5</v>
      </c>
      <c r="N111" s="75">
        <v>5</v>
      </c>
      <c r="O111" s="75">
        <v>5</v>
      </c>
      <c r="P111" s="75">
        <v>5</v>
      </c>
      <c r="Q111" s="75">
        <v>5</v>
      </c>
      <c r="R111" s="75">
        <v>5</v>
      </c>
      <c r="S111" s="75">
        <v>5</v>
      </c>
      <c r="T111" s="75">
        <v>5</v>
      </c>
      <c r="U111" s="75">
        <v>2</v>
      </c>
      <c r="V111" s="75">
        <v>2</v>
      </c>
    </row>
    <row r="112" spans="1:22" ht="13.75" thickBot="1" x14ac:dyDescent="0.75">
      <c r="A112" s="74">
        <v>110</v>
      </c>
      <c r="B112" s="78">
        <v>2</v>
      </c>
      <c r="C112" s="75">
        <v>3</v>
      </c>
      <c r="D112" s="75">
        <v>3</v>
      </c>
      <c r="E112" s="75">
        <v>3</v>
      </c>
      <c r="F112" s="75">
        <v>2</v>
      </c>
      <c r="G112" s="75">
        <v>4</v>
      </c>
      <c r="H112" s="75">
        <v>2</v>
      </c>
      <c r="I112" s="75">
        <v>3</v>
      </c>
      <c r="J112" s="75">
        <v>5</v>
      </c>
      <c r="K112" s="75">
        <v>3</v>
      </c>
      <c r="L112" s="75">
        <v>3</v>
      </c>
      <c r="M112" s="75">
        <v>3</v>
      </c>
      <c r="N112" s="75">
        <v>2</v>
      </c>
      <c r="O112" s="75">
        <v>3</v>
      </c>
      <c r="P112" s="75">
        <v>3</v>
      </c>
      <c r="Q112" s="75">
        <v>3</v>
      </c>
      <c r="R112" s="75">
        <v>1</v>
      </c>
      <c r="S112" s="75">
        <v>4</v>
      </c>
      <c r="T112" s="75">
        <v>3</v>
      </c>
      <c r="U112" s="75">
        <v>2</v>
      </c>
      <c r="V112" s="75">
        <v>4</v>
      </c>
    </row>
    <row r="113" spans="1:22" ht="13.75" thickBot="1" x14ac:dyDescent="0.75">
      <c r="A113" s="74">
        <v>111</v>
      </c>
      <c r="B113" s="77">
        <v>5</v>
      </c>
      <c r="C113" s="75">
        <v>4</v>
      </c>
      <c r="D113" s="75">
        <v>4</v>
      </c>
      <c r="E113" s="75">
        <v>5</v>
      </c>
      <c r="F113" s="75">
        <v>4</v>
      </c>
      <c r="G113" s="75">
        <v>5</v>
      </c>
      <c r="H113" s="75">
        <v>4</v>
      </c>
      <c r="I113" s="75">
        <v>4</v>
      </c>
      <c r="J113" s="75">
        <v>5</v>
      </c>
      <c r="K113" s="75">
        <v>4</v>
      </c>
      <c r="L113" s="75">
        <v>4</v>
      </c>
      <c r="M113" s="75">
        <v>4</v>
      </c>
      <c r="N113" s="75">
        <v>4</v>
      </c>
      <c r="O113" s="75">
        <v>4</v>
      </c>
      <c r="P113" s="75">
        <v>2</v>
      </c>
      <c r="Q113" s="75">
        <v>2</v>
      </c>
      <c r="R113" s="75">
        <v>2</v>
      </c>
      <c r="S113" s="75">
        <v>4</v>
      </c>
      <c r="T113" s="75">
        <v>2</v>
      </c>
      <c r="U113" s="75">
        <v>2</v>
      </c>
      <c r="V113" s="75">
        <v>4</v>
      </c>
    </row>
    <row r="114" spans="1:22" ht="13.75" thickBot="1" x14ac:dyDescent="0.75">
      <c r="A114" s="74">
        <v>112</v>
      </c>
      <c r="B114" s="77">
        <v>4</v>
      </c>
      <c r="C114" s="75">
        <v>3</v>
      </c>
      <c r="D114" s="75">
        <v>4</v>
      </c>
      <c r="E114" s="75">
        <v>4</v>
      </c>
      <c r="F114" s="75">
        <v>2</v>
      </c>
      <c r="G114" s="75">
        <v>3</v>
      </c>
      <c r="H114" s="75">
        <v>4</v>
      </c>
      <c r="I114" s="75">
        <v>2</v>
      </c>
      <c r="J114" s="75">
        <v>4</v>
      </c>
      <c r="K114" s="75">
        <v>4</v>
      </c>
      <c r="L114" s="75">
        <v>3</v>
      </c>
      <c r="M114" s="75">
        <v>3</v>
      </c>
      <c r="N114" s="75">
        <v>4</v>
      </c>
      <c r="O114" s="75">
        <v>4</v>
      </c>
      <c r="P114" s="75">
        <v>4</v>
      </c>
      <c r="Q114" s="75">
        <v>4</v>
      </c>
      <c r="R114" s="75">
        <v>3</v>
      </c>
      <c r="S114" s="75">
        <v>3</v>
      </c>
      <c r="T114" s="75">
        <v>3</v>
      </c>
      <c r="U114" s="75">
        <v>3</v>
      </c>
      <c r="V114" s="75">
        <v>3</v>
      </c>
    </row>
    <row r="115" spans="1:22" ht="13.75" thickBot="1" x14ac:dyDescent="0.75">
      <c r="A115" s="74">
        <v>113</v>
      </c>
      <c r="B115" s="77">
        <v>4</v>
      </c>
      <c r="C115" s="75">
        <v>4</v>
      </c>
      <c r="D115" s="75">
        <v>5</v>
      </c>
      <c r="E115" s="75">
        <v>5</v>
      </c>
      <c r="F115" s="75">
        <v>4</v>
      </c>
      <c r="G115" s="75">
        <v>4</v>
      </c>
      <c r="H115" s="75">
        <v>4</v>
      </c>
      <c r="I115" s="75">
        <v>3</v>
      </c>
      <c r="J115" s="75">
        <v>4</v>
      </c>
      <c r="K115" s="75">
        <v>3</v>
      </c>
      <c r="L115" s="75">
        <v>3</v>
      </c>
      <c r="M115" s="75">
        <v>4</v>
      </c>
      <c r="N115" s="75">
        <v>4</v>
      </c>
      <c r="O115" s="75">
        <v>4</v>
      </c>
      <c r="P115" s="75">
        <v>5</v>
      </c>
      <c r="Q115" s="75">
        <v>4</v>
      </c>
      <c r="R115" s="75">
        <v>3</v>
      </c>
      <c r="S115" s="75">
        <v>4</v>
      </c>
      <c r="T115" s="75">
        <v>4</v>
      </c>
      <c r="U115" s="75">
        <v>3</v>
      </c>
      <c r="V115" s="75">
        <v>3</v>
      </c>
    </row>
    <row r="116" spans="1:22" ht="13.75" thickBot="1" x14ac:dyDescent="0.75">
      <c r="A116" s="74">
        <v>114</v>
      </c>
      <c r="B116" s="78">
        <v>3</v>
      </c>
      <c r="C116" s="75">
        <v>5</v>
      </c>
      <c r="D116" s="75">
        <v>5</v>
      </c>
      <c r="E116" s="75">
        <v>5</v>
      </c>
      <c r="F116" s="75">
        <v>5</v>
      </c>
      <c r="G116" s="75">
        <v>5</v>
      </c>
      <c r="H116" s="75">
        <v>2</v>
      </c>
      <c r="I116" s="75">
        <v>2</v>
      </c>
      <c r="J116" s="75">
        <v>3</v>
      </c>
      <c r="K116" s="75">
        <v>5</v>
      </c>
      <c r="L116" s="75">
        <v>2</v>
      </c>
      <c r="M116" s="75">
        <v>5</v>
      </c>
      <c r="N116" s="75">
        <v>3</v>
      </c>
      <c r="O116" s="75">
        <v>5</v>
      </c>
      <c r="P116" s="75">
        <v>4</v>
      </c>
      <c r="Q116" s="75">
        <v>5</v>
      </c>
      <c r="R116" s="75">
        <v>2</v>
      </c>
      <c r="S116" s="75">
        <v>5</v>
      </c>
      <c r="T116" s="75">
        <v>4</v>
      </c>
      <c r="U116" s="75">
        <v>5</v>
      </c>
      <c r="V116" s="75">
        <v>5</v>
      </c>
    </row>
    <row r="117" spans="1:22" ht="13.75" thickBot="1" x14ac:dyDescent="0.75">
      <c r="A117" s="74">
        <v>115</v>
      </c>
      <c r="B117" s="77">
        <v>4</v>
      </c>
      <c r="C117" s="75">
        <v>5</v>
      </c>
      <c r="D117" s="75">
        <v>3</v>
      </c>
      <c r="E117" s="75">
        <v>5</v>
      </c>
      <c r="F117" s="75">
        <v>4</v>
      </c>
      <c r="G117" s="75">
        <v>4</v>
      </c>
      <c r="H117" s="75">
        <v>3</v>
      </c>
      <c r="I117" s="75">
        <v>4</v>
      </c>
      <c r="J117" s="75">
        <v>3</v>
      </c>
      <c r="K117" s="75">
        <v>4</v>
      </c>
      <c r="L117" s="75">
        <v>3</v>
      </c>
      <c r="M117" s="75">
        <v>3</v>
      </c>
      <c r="N117" s="75">
        <v>4</v>
      </c>
      <c r="O117" s="75">
        <v>4</v>
      </c>
      <c r="P117" s="75">
        <v>4</v>
      </c>
      <c r="Q117" s="75">
        <v>4</v>
      </c>
      <c r="R117" s="75">
        <v>4</v>
      </c>
      <c r="S117" s="75">
        <v>4</v>
      </c>
      <c r="T117" s="75">
        <v>4</v>
      </c>
      <c r="U117" s="75">
        <v>3</v>
      </c>
      <c r="V117" s="75">
        <v>4</v>
      </c>
    </row>
    <row r="118" spans="1:22" ht="13.75" thickBot="1" x14ac:dyDescent="0.75">
      <c r="A118" s="74">
        <v>116</v>
      </c>
      <c r="B118" s="77">
        <v>3</v>
      </c>
      <c r="C118" s="75">
        <v>1</v>
      </c>
      <c r="D118" s="75">
        <v>2</v>
      </c>
      <c r="E118" s="75">
        <v>4</v>
      </c>
      <c r="F118" s="75">
        <v>2</v>
      </c>
      <c r="G118" s="75">
        <v>3</v>
      </c>
      <c r="H118" s="75">
        <v>2</v>
      </c>
      <c r="I118" s="75">
        <v>2</v>
      </c>
      <c r="J118" s="75">
        <v>4</v>
      </c>
      <c r="K118" s="75">
        <v>2</v>
      </c>
      <c r="L118" s="75">
        <v>2</v>
      </c>
      <c r="M118" s="75">
        <v>4</v>
      </c>
      <c r="N118" s="75">
        <v>1</v>
      </c>
      <c r="O118" s="75">
        <v>3</v>
      </c>
      <c r="P118" s="75">
        <v>3</v>
      </c>
      <c r="Q118" s="75">
        <v>2</v>
      </c>
      <c r="R118" s="75">
        <v>2</v>
      </c>
      <c r="S118" s="75">
        <v>4</v>
      </c>
      <c r="T118" s="75">
        <v>3</v>
      </c>
      <c r="U118" s="75">
        <v>1</v>
      </c>
      <c r="V118" s="75">
        <v>1</v>
      </c>
    </row>
    <row r="119" spans="1:22" ht="13.75" thickBot="1" x14ac:dyDescent="0.75">
      <c r="A119" s="74">
        <v>117</v>
      </c>
      <c r="B119" s="78">
        <v>5</v>
      </c>
      <c r="C119" s="75">
        <v>5</v>
      </c>
      <c r="D119" s="75">
        <v>5</v>
      </c>
      <c r="E119" s="75">
        <v>4</v>
      </c>
      <c r="F119" s="75">
        <v>4</v>
      </c>
      <c r="G119" s="75">
        <v>5</v>
      </c>
      <c r="H119" s="75">
        <v>4</v>
      </c>
      <c r="I119" s="75">
        <v>3</v>
      </c>
      <c r="J119" s="75">
        <v>5</v>
      </c>
      <c r="K119" s="75">
        <v>5</v>
      </c>
      <c r="L119" s="75">
        <v>5</v>
      </c>
      <c r="M119" s="75">
        <v>5</v>
      </c>
      <c r="N119" s="75">
        <v>5</v>
      </c>
      <c r="O119" s="75">
        <v>5</v>
      </c>
      <c r="P119" s="75">
        <v>5</v>
      </c>
      <c r="Q119" s="75">
        <v>5</v>
      </c>
      <c r="R119" s="75">
        <v>5</v>
      </c>
      <c r="S119" s="75">
        <v>5</v>
      </c>
      <c r="T119" s="75">
        <v>5</v>
      </c>
      <c r="U119" s="75">
        <v>4</v>
      </c>
      <c r="V119" s="75">
        <v>4</v>
      </c>
    </row>
    <row r="120" spans="1:22" ht="13.75" thickBot="1" x14ac:dyDescent="0.75">
      <c r="A120" s="74">
        <v>118</v>
      </c>
      <c r="B120" s="77">
        <v>5</v>
      </c>
      <c r="C120" s="75">
        <v>5</v>
      </c>
      <c r="D120" s="75">
        <v>4</v>
      </c>
      <c r="E120" s="75">
        <v>5</v>
      </c>
      <c r="F120" s="75">
        <v>5</v>
      </c>
      <c r="G120" s="75">
        <v>4</v>
      </c>
      <c r="H120" s="75">
        <v>5</v>
      </c>
      <c r="I120" s="75">
        <v>4</v>
      </c>
      <c r="J120" s="75">
        <v>5</v>
      </c>
      <c r="K120" s="75">
        <v>5</v>
      </c>
      <c r="L120" s="75">
        <v>4</v>
      </c>
      <c r="M120" s="75">
        <v>5</v>
      </c>
      <c r="N120" s="75">
        <v>4</v>
      </c>
      <c r="O120" s="75">
        <v>5</v>
      </c>
      <c r="P120" s="75">
        <v>4</v>
      </c>
      <c r="Q120" s="75">
        <v>5</v>
      </c>
      <c r="R120" s="75">
        <v>2</v>
      </c>
      <c r="S120" s="75">
        <v>5</v>
      </c>
      <c r="T120" s="75">
        <v>5</v>
      </c>
      <c r="U120" s="75">
        <v>4</v>
      </c>
      <c r="V120" s="75">
        <v>4</v>
      </c>
    </row>
    <row r="121" spans="1:22" ht="13.75" thickBot="1" x14ac:dyDescent="0.75">
      <c r="A121" s="74">
        <v>119</v>
      </c>
      <c r="B121" s="78">
        <v>5</v>
      </c>
      <c r="C121" s="75">
        <v>5</v>
      </c>
      <c r="D121" s="75">
        <v>4</v>
      </c>
      <c r="E121" s="75">
        <v>5</v>
      </c>
      <c r="F121" s="75">
        <v>4</v>
      </c>
      <c r="G121" s="75">
        <v>5</v>
      </c>
      <c r="H121" s="75">
        <v>5</v>
      </c>
      <c r="I121" s="75">
        <v>5</v>
      </c>
      <c r="J121" s="75">
        <v>5</v>
      </c>
      <c r="K121" s="75">
        <v>5</v>
      </c>
      <c r="L121" s="75">
        <v>4</v>
      </c>
      <c r="M121" s="75">
        <v>4</v>
      </c>
      <c r="N121" s="75">
        <v>4</v>
      </c>
      <c r="O121" s="75">
        <v>4</v>
      </c>
      <c r="P121" s="75">
        <v>4</v>
      </c>
      <c r="Q121" s="75">
        <v>5</v>
      </c>
      <c r="R121" s="75">
        <v>4</v>
      </c>
      <c r="S121" s="75">
        <v>4</v>
      </c>
      <c r="T121" s="75">
        <v>5</v>
      </c>
      <c r="U121" s="75">
        <v>4</v>
      </c>
      <c r="V121" s="75">
        <v>4</v>
      </c>
    </row>
    <row r="122" spans="1:22" ht="13.75" thickBot="1" x14ac:dyDescent="0.75">
      <c r="A122" s="74">
        <v>120</v>
      </c>
      <c r="B122" s="78">
        <v>2</v>
      </c>
      <c r="C122" s="75">
        <v>2</v>
      </c>
      <c r="D122" s="75">
        <v>4</v>
      </c>
      <c r="E122" s="75">
        <v>4</v>
      </c>
      <c r="F122" s="75">
        <v>4</v>
      </c>
      <c r="G122" s="75">
        <v>4</v>
      </c>
      <c r="H122" s="75">
        <v>3</v>
      </c>
      <c r="I122" s="75">
        <v>2</v>
      </c>
      <c r="J122" s="75">
        <v>5</v>
      </c>
      <c r="K122" s="75">
        <v>4</v>
      </c>
      <c r="L122" s="75">
        <v>2</v>
      </c>
      <c r="M122" s="75">
        <v>2</v>
      </c>
      <c r="N122" s="75">
        <v>4</v>
      </c>
      <c r="O122" s="75">
        <v>2</v>
      </c>
      <c r="P122" s="75">
        <v>4</v>
      </c>
      <c r="Q122" s="75">
        <v>2</v>
      </c>
      <c r="R122" s="75">
        <v>2</v>
      </c>
      <c r="S122" s="75">
        <v>1</v>
      </c>
      <c r="T122" s="75">
        <v>2</v>
      </c>
      <c r="U122" s="75">
        <v>4</v>
      </c>
      <c r="V122" s="75">
        <v>2</v>
      </c>
    </row>
    <row r="123" spans="1:22" ht="13.75" thickBot="1" x14ac:dyDescent="0.75">
      <c r="A123" s="74">
        <v>121</v>
      </c>
      <c r="B123" s="78">
        <v>5</v>
      </c>
      <c r="C123" s="75">
        <v>4</v>
      </c>
      <c r="D123" s="75">
        <v>4</v>
      </c>
      <c r="E123" s="75">
        <v>4</v>
      </c>
      <c r="F123" s="75">
        <v>4</v>
      </c>
      <c r="G123" s="75">
        <v>3</v>
      </c>
      <c r="H123" s="75">
        <v>4</v>
      </c>
      <c r="I123" s="75">
        <v>3</v>
      </c>
      <c r="J123" s="75">
        <v>5</v>
      </c>
      <c r="K123" s="75">
        <v>4</v>
      </c>
      <c r="L123" s="75">
        <v>4</v>
      </c>
      <c r="M123" s="75">
        <v>4</v>
      </c>
      <c r="N123" s="75">
        <v>4</v>
      </c>
      <c r="O123" s="75">
        <v>4</v>
      </c>
      <c r="P123" s="75">
        <v>4</v>
      </c>
      <c r="Q123" s="75">
        <v>3</v>
      </c>
      <c r="R123" s="75">
        <v>3</v>
      </c>
      <c r="S123" s="75">
        <v>3</v>
      </c>
      <c r="T123" s="75">
        <v>4</v>
      </c>
      <c r="U123" s="75">
        <v>3</v>
      </c>
      <c r="V123" s="75">
        <v>3</v>
      </c>
    </row>
    <row r="124" spans="1:22" ht="13.75" thickBot="1" x14ac:dyDescent="0.75">
      <c r="A124" s="74">
        <v>122</v>
      </c>
      <c r="B124" s="77">
        <v>5</v>
      </c>
      <c r="C124" s="75">
        <v>5</v>
      </c>
      <c r="D124" s="75">
        <v>5</v>
      </c>
      <c r="E124" s="75">
        <v>5</v>
      </c>
      <c r="F124" s="75">
        <v>5</v>
      </c>
      <c r="G124" s="75">
        <v>5</v>
      </c>
      <c r="H124" s="75">
        <v>5</v>
      </c>
      <c r="I124" s="75">
        <v>4</v>
      </c>
      <c r="J124" s="75">
        <v>5</v>
      </c>
      <c r="K124" s="75">
        <v>5</v>
      </c>
      <c r="L124" s="75">
        <v>5</v>
      </c>
      <c r="M124" s="75">
        <v>5</v>
      </c>
      <c r="N124" s="75">
        <v>5</v>
      </c>
      <c r="O124" s="75">
        <v>5</v>
      </c>
      <c r="P124" s="75">
        <v>5</v>
      </c>
      <c r="Q124" s="75">
        <v>5</v>
      </c>
      <c r="R124" s="75">
        <v>5</v>
      </c>
      <c r="S124" s="75">
        <v>5</v>
      </c>
      <c r="T124" s="75">
        <v>5</v>
      </c>
      <c r="U124" s="75">
        <v>5</v>
      </c>
      <c r="V124" s="75">
        <v>5</v>
      </c>
    </row>
    <row r="125" spans="1:22" ht="13.75" thickBot="1" x14ac:dyDescent="0.75">
      <c r="A125" s="74">
        <v>123</v>
      </c>
      <c r="B125" s="77">
        <v>4</v>
      </c>
      <c r="C125" s="75">
        <v>5</v>
      </c>
      <c r="D125" s="75">
        <v>3</v>
      </c>
      <c r="E125" s="75">
        <v>5</v>
      </c>
      <c r="F125" s="75">
        <v>4</v>
      </c>
      <c r="G125" s="75">
        <v>5</v>
      </c>
      <c r="H125" s="75">
        <v>4</v>
      </c>
      <c r="I125" s="75">
        <v>3</v>
      </c>
      <c r="J125" s="75">
        <v>5</v>
      </c>
      <c r="K125" s="75">
        <v>5</v>
      </c>
      <c r="L125" s="75">
        <v>4</v>
      </c>
      <c r="M125" s="75">
        <v>5</v>
      </c>
      <c r="N125" s="75">
        <v>5</v>
      </c>
      <c r="O125" s="75">
        <v>5</v>
      </c>
      <c r="P125" s="75">
        <v>5</v>
      </c>
      <c r="Q125" s="75">
        <v>4</v>
      </c>
      <c r="R125" s="75">
        <v>4</v>
      </c>
      <c r="S125" s="75">
        <v>4</v>
      </c>
      <c r="T125" s="75">
        <v>4</v>
      </c>
      <c r="U125" s="75">
        <v>4</v>
      </c>
      <c r="V125" s="75">
        <v>4</v>
      </c>
    </row>
    <row r="126" spans="1:22" ht="13.75" thickBot="1" x14ac:dyDescent="0.75">
      <c r="A126" s="74">
        <v>124</v>
      </c>
      <c r="B126" s="78">
        <v>4</v>
      </c>
      <c r="C126" s="75">
        <v>4</v>
      </c>
      <c r="D126" s="75">
        <v>4</v>
      </c>
      <c r="E126" s="75">
        <v>3</v>
      </c>
      <c r="F126" s="75">
        <v>4</v>
      </c>
      <c r="G126" s="75">
        <v>5</v>
      </c>
      <c r="H126" s="75">
        <v>4</v>
      </c>
      <c r="I126" s="75">
        <v>3</v>
      </c>
      <c r="J126" s="75">
        <v>4</v>
      </c>
      <c r="K126" s="75">
        <v>4</v>
      </c>
      <c r="L126" s="75">
        <v>4</v>
      </c>
      <c r="M126" s="75">
        <v>4</v>
      </c>
      <c r="N126" s="75">
        <v>4</v>
      </c>
      <c r="O126" s="75">
        <v>4</v>
      </c>
      <c r="P126" s="75">
        <v>4</v>
      </c>
      <c r="Q126" s="75">
        <v>4</v>
      </c>
      <c r="R126" s="75">
        <v>4</v>
      </c>
      <c r="S126" s="75">
        <v>4</v>
      </c>
      <c r="T126" s="75">
        <v>4</v>
      </c>
      <c r="U126" s="75">
        <v>4</v>
      </c>
      <c r="V126" s="75">
        <v>4</v>
      </c>
    </row>
    <row r="127" spans="1:22" ht="13.75" thickBot="1" x14ac:dyDescent="0.75">
      <c r="A127" s="74">
        <v>125</v>
      </c>
      <c r="B127" s="78">
        <v>5</v>
      </c>
      <c r="C127" s="75">
        <v>5</v>
      </c>
      <c r="D127" s="75">
        <v>5</v>
      </c>
      <c r="E127" s="75">
        <v>5</v>
      </c>
      <c r="F127" s="75">
        <v>5</v>
      </c>
      <c r="G127" s="75">
        <v>5</v>
      </c>
      <c r="H127" s="75">
        <v>5</v>
      </c>
      <c r="I127" s="75">
        <v>5</v>
      </c>
      <c r="J127" s="75">
        <v>5</v>
      </c>
      <c r="K127" s="75">
        <v>5</v>
      </c>
      <c r="L127" s="75">
        <v>5</v>
      </c>
      <c r="M127" s="75">
        <v>5</v>
      </c>
      <c r="N127" s="75">
        <v>1</v>
      </c>
      <c r="O127" s="75">
        <v>1</v>
      </c>
      <c r="P127" s="75">
        <v>1</v>
      </c>
      <c r="Q127" s="75">
        <v>5</v>
      </c>
      <c r="R127" s="75">
        <v>5</v>
      </c>
      <c r="S127" s="75">
        <v>5</v>
      </c>
      <c r="T127" s="75">
        <v>5</v>
      </c>
      <c r="U127" s="75">
        <v>5</v>
      </c>
      <c r="V127" s="75">
        <v>5</v>
      </c>
    </row>
    <row r="128" spans="1:22" ht="13" x14ac:dyDescent="0.6">
      <c r="A128" s="74">
        <v>126</v>
      </c>
      <c r="B128" s="78">
        <v>4</v>
      </c>
      <c r="C128" s="75">
        <v>4</v>
      </c>
      <c r="D128" s="75">
        <v>4</v>
      </c>
      <c r="E128" s="75">
        <v>3</v>
      </c>
      <c r="F128" s="75">
        <v>4</v>
      </c>
      <c r="G128" s="75">
        <v>5</v>
      </c>
      <c r="H128" s="75">
        <v>5</v>
      </c>
      <c r="I128" s="75">
        <v>3</v>
      </c>
      <c r="J128" s="75">
        <v>4</v>
      </c>
      <c r="K128" s="75">
        <v>5</v>
      </c>
      <c r="L128" s="75">
        <v>4</v>
      </c>
      <c r="M128" s="75">
        <v>4</v>
      </c>
      <c r="N128" s="75">
        <v>4</v>
      </c>
      <c r="O128" s="75">
        <v>4</v>
      </c>
      <c r="P128" s="75">
        <v>4</v>
      </c>
      <c r="Q128" s="75">
        <v>5</v>
      </c>
      <c r="R128" s="75">
        <v>4</v>
      </c>
      <c r="S128" s="75">
        <v>4</v>
      </c>
      <c r="T128" s="75">
        <v>5</v>
      </c>
      <c r="U128" s="75">
        <v>4</v>
      </c>
      <c r="V128" s="75">
        <v>4</v>
      </c>
    </row>
    <row r="129" spans="1:22" x14ac:dyDescent="0.55000000000000004">
      <c r="A129" s="74">
        <v>127</v>
      </c>
      <c r="B129" s="75">
        <v>4</v>
      </c>
      <c r="C129" s="75">
        <v>3</v>
      </c>
      <c r="D129" s="75">
        <v>5</v>
      </c>
      <c r="E129" s="75">
        <v>4</v>
      </c>
      <c r="F129" s="75">
        <v>4</v>
      </c>
      <c r="G129" s="75">
        <v>5</v>
      </c>
      <c r="H129" s="75">
        <v>5</v>
      </c>
      <c r="I129" s="75">
        <v>4</v>
      </c>
      <c r="J129" s="75">
        <v>5</v>
      </c>
      <c r="K129" s="75">
        <v>5</v>
      </c>
      <c r="L129" s="75">
        <v>4</v>
      </c>
      <c r="M129" s="75">
        <v>4</v>
      </c>
      <c r="N129" s="75">
        <v>5</v>
      </c>
      <c r="O129" s="75">
        <v>2</v>
      </c>
      <c r="P129" s="75">
        <v>4</v>
      </c>
      <c r="Q129" s="75">
        <v>4</v>
      </c>
      <c r="R129" s="75">
        <v>5</v>
      </c>
      <c r="S129" s="75">
        <v>3</v>
      </c>
      <c r="T129" s="75">
        <v>5</v>
      </c>
      <c r="U129" s="75">
        <v>4</v>
      </c>
      <c r="V129" s="75">
        <v>3</v>
      </c>
    </row>
    <row r="130" spans="1:22" ht="12.75" thickBot="1" x14ac:dyDescent="0.7">
      <c r="A130" s="74">
        <v>128</v>
      </c>
      <c r="B130" s="75">
        <v>4</v>
      </c>
      <c r="C130" s="75">
        <v>4</v>
      </c>
      <c r="D130" s="75">
        <v>4</v>
      </c>
      <c r="E130" s="75">
        <v>2</v>
      </c>
      <c r="F130" s="75">
        <v>4</v>
      </c>
      <c r="G130" s="75">
        <v>4</v>
      </c>
      <c r="H130" s="75">
        <v>4</v>
      </c>
      <c r="I130" s="75">
        <v>4</v>
      </c>
      <c r="J130" s="75">
        <v>5</v>
      </c>
      <c r="K130" s="75">
        <v>4</v>
      </c>
      <c r="L130" s="75">
        <v>4</v>
      </c>
      <c r="M130" s="75">
        <v>4</v>
      </c>
      <c r="N130" s="75">
        <v>3</v>
      </c>
      <c r="O130" s="75">
        <v>5</v>
      </c>
      <c r="P130" s="75">
        <v>4</v>
      </c>
      <c r="Q130" s="75">
        <v>5</v>
      </c>
      <c r="R130" s="75">
        <v>3</v>
      </c>
      <c r="S130" s="75">
        <v>4</v>
      </c>
      <c r="T130" s="75">
        <v>5</v>
      </c>
      <c r="U130" s="75">
        <v>2</v>
      </c>
      <c r="V130" s="75">
        <v>2</v>
      </c>
    </row>
    <row r="131" spans="1:22" ht="13.75" thickBot="1" x14ac:dyDescent="0.75">
      <c r="A131" s="74">
        <v>129</v>
      </c>
      <c r="B131" s="79">
        <v>5</v>
      </c>
      <c r="C131" s="80">
        <v>5</v>
      </c>
      <c r="D131" s="80">
        <v>5</v>
      </c>
      <c r="E131" s="80">
        <v>5</v>
      </c>
      <c r="F131" s="80">
        <v>5</v>
      </c>
      <c r="G131" s="80">
        <v>5</v>
      </c>
      <c r="H131" s="80">
        <v>5</v>
      </c>
      <c r="I131" s="80">
        <v>5</v>
      </c>
      <c r="J131" s="80">
        <v>5</v>
      </c>
      <c r="K131" s="80">
        <v>4</v>
      </c>
      <c r="L131" s="80">
        <v>4</v>
      </c>
      <c r="M131" s="81">
        <v>4</v>
      </c>
      <c r="N131" s="80">
        <v>4</v>
      </c>
      <c r="O131" s="80">
        <v>5</v>
      </c>
      <c r="P131" s="80">
        <v>4</v>
      </c>
      <c r="Q131" s="80">
        <v>5</v>
      </c>
      <c r="R131" s="80">
        <v>4</v>
      </c>
      <c r="S131" s="80">
        <v>5</v>
      </c>
      <c r="T131" s="80">
        <v>5</v>
      </c>
      <c r="U131" s="80">
        <v>4</v>
      </c>
      <c r="V131" s="80">
        <v>4</v>
      </c>
    </row>
    <row r="132" spans="1:22" ht="13.75" thickBot="1" x14ac:dyDescent="0.75">
      <c r="A132" s="74">
        <v>130</v>
      </c>
      <c r="B132" s="79">
        <v>4</v>
      </c>
      <c r="C132" s="80">
        <v>4</v>
      </c>
      <c r="D132" s="80">
        <v>3</v>
      </c>
      <c r="E132" s="80">
        <v>4</v>
      </c>
      <c r="F132" s="80">
        <v>3</v>
      </c>
      <c r="G132" s="80">
        <v>4</v>
      </c>
      <c r="H132" s="80">
        <v>4</v>
      </c>
      <c r="I132" s="80">
        <v>3</v>
      </c>
      <c r="J132" s="80">
        <v>4</v>
      </c>
      <c r="K132" s="80">
        <v>4</v>
      </c>
      <c r="L132" s="80">
        <v>4</v>
      </c>
      <c r="M132" s="81">
        <v>4</v>
      </c>
      <c r="N132" s="80">
        <v>4</v>
      </c>
      <c r="O132" s="80">
        <v>4</v>
      </c>
      <c r="P132" s="80">
        <v>4</v>
      </c>
      <c r="Q132" s="80">
        <v>3</v>
      </c>
      <c r="R132" s="80">
        <v>3</v>
      </c>
      <c r="S132" s="80">
        <v>4</v>
      </c>
      <c r="T132" s="80">
        <v>4</v>
      </c>
      <c r="U132" s="80">
        <v>4</v>
      </c>
      <c r="V132" s="80">
        <v>4</v>
      </c>
    </row>
    <row r="133" spans="1:22" ht="13.75" thickBot="1" x14ac:dyDescent="0.75">
      <c r="A133" s="74">
        <v>131</v>
      </c>
      <c r="B133" s="79">
        <v>4</v>
      </c>
      <c r="C133" s="80">
        <v>5</v>
      </c>
      <c r="D133" s="80">
        <v>2</v>
      </c>
      <c r="E133" s="80">
        <v>3</v>
      </c>
      <c r="F133" s="80">
        <v>2</v>
      </c>
      <c r="G133" s="80">
        <v>5</v>
      </c>
      <c r="H133" s="80">
        <v>4</v>
      </c>
      <c r="I133" s="80">
        <v>4</v>
      </c>
      <c r="J133" s="80">
        <v>4</v>
      </c>
      <c r="K133" s="80">
        <v>3</v>
      </c>
      <c r="L133" s="80">
        <v>3</v>
      </c>
      <c r="M133" s="81">
        <v>4</v>
      </c>
      <c r="N133" s="80">
        <v>5</v>
      </c>
      <c r="O133" s="80">
        <v>5</v>
      </c>
      <c r="P133" s="80">
        <v>5</v>
      </c>
      <c r="Q133" s="80">
        <v>4</v>
      </c>
      <c r="R133" s="80">
        <v>0</v>
      </c>
      <c r="S133" s="80">
        <v>4</v>
      </c>
      <c r="T133" s="80">
        <v>3</v>
      </c>
      <c r="U133" s="80">
        <v>2</v>
      </c>
      <c r="V133" s="80">
        <v>4</v>
      </c>
    </row>
    <row r="134" spans="1:22" ht="13.75" thickBot="1" x14ac:dyDescent="0.75">
      <c r="A134" s="74">
        <v>132</v>
      </c>
      <c r="B134" s="79">
        <v>4</v>
      </c>
      <c r="C134" s="80">
        <v>3</v>
      </c>
      <c r="D134" s="80">
        <v>4</v>
      </c>
      <c r="E134" s="80">
        <v>4</v>
      </c>
      <c r="F134" s="80">
        <v>5</v>
      </c>
      <c r="G134" s="80">
        <v>4</v>
      </c>
      <c r="H134" s="80">
        <v>5</v>
      </c>
      <c r="I134" s="80">
        <v>4</v>
      </c>
      <c r="J134" s="80">
        <v>5</v>
      </c>
      <c r="K134" s="80">
        <v>5</v>
      </c>
      <c r="L134" s="80">
        <v>4</v>
      </c>
      <c r="M134" s="81">
        <v>3</v>
      </c>
      <c r="N134" s="80">
        <v>4</v>
      </c>
      <c r="O134" s="80">
        <v>1</v>
      </c>
      <c r="P134" s="80">
        <v>3</v>
      </c>
      <c r="Q134" s="80">
        <v>4</v>
      </c>
      <c r="R134" s="80">
        <v>3</v>
      </c>
      <c r="S134" s="80">
        <v>1</v>
      </c>
      <c r="T134" s="80">
        <v>3</v>
      </c>
      <c r="U134" s="80">
        <v>3</v>
      </c>
      <c r="V134" s="80">
        <v>3</v>
      </c>
    </row>
    <row r="135" spans="1:22" ht="13.75" thickBot="1" x14ac:dyDescent="0.75">
      <c r="A135" s="74">
        <v>133</v>
      </c>
      <c r="B135" s="79">
        <v>4</v>
      </c>
      <c r="C135" s="80">
        <v>4</v>
      </c>
      <c r="D135" s="80">
        <v>3</v>
      </c>
      <c r="E135" s="80">
        <v>4</v>
      </c>
      <c r="F135" s="80">
        <v>3</v>
      </c>
      <c r="G135" s="80">
        <v>4</v>
      </c>
      <c r="H135" s="80">
        <v>4</v>
      </c>
      <c r="I135" s="80">
        <v>3</v>
      </c>
      <c r="J135" s="80">
        <v>3</v>
      </c>
      <c r="K135" s="80">
        <v>3</v>
      </c>
      <c r="L135" s="80">
        <v>4</v>
      </c>
      <c r="M135" s="81">
        <v>4</v>
      </c>
      <c r="N135" s="80">
        <v>4</v>
      </c>
      <c r="O135" s="80">
        <v>4</v>
      </c>
      <c r="P135" s="80">
        <v>5</v>
      </c>
      <c r="Q135" s="80">
        <v>4</v>
      </c>
      <c r="R135" s="80">
        <v>4</v>
      </c>
      <c r="S135" s="80">
        <v>4</v>
      </c>
      <c r="T135" s="80">
        <v>4</v>
      </c>
      <c r="U135" s="80">
        <v>3</v>
      </c>
      <c r="V135" s="80">
        <v>4</v>
      </c>
    </row>
    <row r="136" spans="1:22" ht="13.75" thickBot="1" x14ac:dyDescent="0.75">
      <c r="A136" s="74">
        <v>134</v>
      </c>
      <c r="B136" s="79">
        <v>2</v>
      </c>
      <c r="C136" s="80">
        <v>2</v>
      </c>
      <c r="D136" s="80">
        <v>2</v>
      </c>
      <c r="E136" s="80">
        <v>2</v>
      </c>
      <c r="F136" s="80">
        <v>4</v>
      </c>
      <c r="G136" s="80">
        <v>4</v>
      </c>
      <c r="H136" s="80">
        <v>4</v>
      </c>
      <c r="I136" s="80">
        <v>2</v>
      </c>
      <c r="J136" s="80">
        <v>4</v>
      </c>
      <c r="K136" s="80">
        <v>4</v>
      </c>
      <c r="L136" s="80">
        <v>4</v>
      </c>
      <c r="M136" s="81">
        <v>4</v>
      </c>
      <c r="N136" s="80">
        <v>4</v>
      </c>
      <c r="O136" s="80">
        <v>4</v>
      </c>
      <c r="P136" s="80">
        <v>4</v>
      </c>
      <c r="Q136" s="80">
        <v>2</v>
      </c>
      <c r="R136" s="80">
        <v>2</v>
      </c>
      <c r="S136" s="80">
        <v>3</v>
      </c>
      <c r="T136" s="80">
        <v>2</v>
      </c>
      <c r="U136" s="80">
        <v>3</v>
      </c>
      <c r="V136" s="80">
        <v>3</v>
      </c>
    </row>
    <row r="137" spans="1:22" ht="13.75" thickBot="1" x14ac:dyDescent="0.75">
      <c r="A137" s="74">
        <v>135</v>
      </c>
      <c r="B137" s="79">
        <v>5</v>
      </c>
      <c r="C137" s="80">
        <v>5</v>
      </c>
      <c r="D137" s="80">
        <v>4</v>
      </c>
      <c r="E137" s="80">
        <v>4</v>
      </c>
      <c r="F137" s="80">
        <v>4</v>
      </c>
      <c r="G137" s="80">
        <v>4</v>
      </c>
      <c r="H137" s="80">
        <v>4</v>
      </c>
      <c r="I137" s="80">
        <v>4</v>
      </c>
      <c r="J137" s="80">
        <v>5</v>
      </c>
      <c r="K137" s="80">
        <v>4</v>
      </c>
      <c r="L137" s="80">
        <v>5</v>
      </c>
      <c r="M137" s="81">
        <v>5</v>
      </c>
      <c r="N137" s="80">
        <v>5</v>
      </c>
      <c r="O137" s="80">
        <v>5</v>
      </c>
      <c r="P137" s="80">
        <v>4</v>
      </c>
      <c r="Q137" s="80">
        <v>4</v>
      </c>
      <c r="R137" s="80">
        <v>5</v>
      </c>
      <c r="S137" s="80">
        <v>5</v>
      </c>
      <c r="T137" s="80">
        <v>5</v>
      </c>
      <c r="U137" s="80">
        <v>4</v>
      </c>
      <c r="V137" s="80">
        <v>4</v>
      </c>
    </row>
    <row r="138" spans="1:22" ht="13.75" thickBot="1" x14ac:dyDescent="0.75">
      <c r="A138" s="74">
        <v>136</v>
      </c>
      <c r="B138" s="79">
        <v>5</v>
      </c>
      <c r="C138" s="80">
        <v>5</v>
      </c>
      <c r="D138" s="80">
        <v>2</v>
      </c>
      <c r="E138" s="80">
        <v>5</v>
      </c>
      <c r="F138" s="80">
        <v>5</v>
      </c>
      <c r="G138" s="80">
        <v>5</v>
      </c>
      <c r="H138" s="80">
        <v>4</v>
      </c>
      <c r="I138" s="80">
        <v>4</v>
      </c>
      <c r="J138" s="80">
        <v>5</v>
      </c>
      <c r="K138" s="80">
        <v>5</v>
      </c>
      <c r="L138" s="80">
        <v>4</v>
      </c>
      <c r="M138" s="81">
        <v>5</v>
      </c>
      <c r="N138" s="80">
        <v>3</v>
      </c>
      <c r="O138" s="80">
        <v>4</v>
      </c>
      <c r="P138" s="80">
        <v>5</v>
      </c>
      <c r="Q138" s="80">
        <v>5</v>
      </c>
      <c r="R138" s="80">
        <v>2</v>
      </c>
      <c r="S138" s="80">
        <v>3</v>
      </c>
      <c r="T138" s="80">
        <v>4</v>
      </c>
      <c r="U138" s="80">
        <v>4</v>
      </c>
      <c r="V138" s="80">
        <v>5</v>
      </c>
    </row>
    <row r="139" spans="1:22" ht="13.75" thickBot="1" x14ac:dyDescent="0.75">
      <c r="A139" s="74">
        <v>137</v>
      </c>
      <c r="B139" s="79">
        <v>4</v>
      </c>
      <c r="C139" s="80">
        <v>4</v>
      </c>
      <c r="D139" s="80">
        <v>4</v>
      </c>
      <c r="E139" s="80">
        <v>4</v>
      </c>
      <c r="F139" s="80">
        <v>5</v>
      </c>
      <c r="G139" s="80">
        <v>5</v>
      </c>
      <c r="H139" s="80">
        <v>5</v>
      </c>
      <c r="I139" s="80">
        <v>4</v>
      </c>
      <c r="J139" s="80">
        <v>5</v>
      </c>
      <c r="K139" s="80">
        <v>4</v>
      </c>
      <c r="L139" s="80">
        <v>4</v>
      </c>
      <c r="M139" s="81">
        <v>4</v>
      </c>
      <c r="N139" s="80">
        <v>5</v>
      </c>
      <c r="O139" s="80">
        <v>5</v>
      </c>
      <c r="P139" s="80">
        <v>5</v>
      </c>
      <c r="Q139" s="80">
        <v>4</v>
      </c>
      <c r="R139" s="80">
        <v>4</v>
      </c>
      <c r="S139" s="80">
        <v>5</v>
      </c>
      <c r="T139" s="80">
        <v>5</v>
      </c>
      <c r="U139" s="80">
        <v>4</v>
      </c>
      <c r="V139" s="80">
        <v>4</v>
      </c>
    </row>
    <row r="140" spans="1:22" ht="13.75" thickBot="1" x14ac:dyDescent="0.75">
      <c r="A140" s="74">
        <v>138</v>
      </c>
      <c r="B140" s="79">
        <v>2</v>
      </c>
      <c r="C140" s="80">
        <v>3</v>
      </c>
      <c r="D140" s="80">
        <v>3</v>
      </c>
      <c r="E140" s="80">
        <v>2</v>
      </c>
      <c r="F140" s="80">
        <v>1</v>
      </c>
      <c r="G140" s="80">
        <v>4</v>
      </c>
      <c r="H140" s="80">
        <v>4</v>
      </c>
      <c r="I140" s="80">
        <v>2</v>
      </c>
      <c r="J140" s="80">
        <v>2</v>
      </c>
      <c r="K140" s="80">
        <v>3</v>
      </c>
      <c r="L140" s="80">
        <v>3</v>
      </c>
      <c r="M140" s="81">
        <v>3</v>
      </c>
      <c r="N140" s="80">
        <v>3</v>
      </c>
      <c r="O140" s="80">
        <v>4</v>
      </c>
      <c r="P140" s="80">
        <v>4</v>
      </c>
      <c r="Q140" s="80">
        <v>4</v>
      </c>
      <c r="R140" s="80">
        <v>4</v>
      </c>
      <c r="S140" s="80">
        <v>5</v>
      </c>
      <c r="T140" s="80">
        <v>4</v>
      </c>
      <c r="U140" s="80">
        <v>2</v>
      </c>
      <c r="V140" s="80">
        <v>2</v>
      </c>
    </row>
    <row r="141" spans="1:22" ht="13.75" thickBot="1" x14ac:dyDescent="0.75">
      <c r="A141" s="74">
        <v>139</v>
      </c>
      <c r="B141" s="79">
        <v>5</v>
      </c>
      <c r="C141" s="80">
        <v>5</v>
      </c>
      <c r="D141" s="80">
        <v>5</v>
      </c>
      <c r="E141" s="80">
        <v>5</v>
      </c>
      <c r="F141" s="80">
        <v>4</v>
      </c>
      <c r="G141" s="80">
        <v>5</v>
      </c>
      <c r="H141" s="80">
        <v>4</v>
      </c>
      <c r="I141" s="80">
        <v>5</v>
      </c>
      <c r="J141" s="80">
        <v>5</v>
      </c>
      <c r="K141" s="80">
        <v>5</v>
      </c>
      <c r="L141" s="80">
        <v>4</v>
      </c>
      <c r="M141" s="81">
        <v>5</v>
      </c>
      <c r="N141" s="80">
        <v>5</v>
      </c>
      <c r="O141" s="80">
        <v>5</v>
      </c>
      <c r="P141" s="80">
        <v>5</v>
      </c>
      <c r="Q141" s="80">
        <v>5</v>
      </c>
      <c r="R141" s="80">
        <v>4</v>
      </c>
      <c r="S141" s="80">
        <v>5</v>
      </c>
      <c r="T141" s="80">
        <v>5</v>
      </c>
      <c r="U141" s="80">
        <v>4</v>
      </c>
      <c r="V141" s="80">
        <v>4</v>
      </c>
    </row>
    <row r="142" spans="1:22" ht="13.75" thickBot="1" x14ac:dyDescent="0.75">
      <c r="A142" s="74">
        <v>140</v>
      </c>
      <c r="B142" s="79">
        <v>4</v>
      </c>
      <c r="C142" s="80">
        <v>4</v>
      </c>
      <c r="D142" s="80">
        <v>3</v>
      </c>
      <c r="E142" s="80">
        <v>4</v>
      </c>
      <c r="F142" s="80">
        <v>4</v>
      </c>
      <c r="G142" s="80">
        <v>5</v>
      </c>
      <c r="H142" s="80">
        <v>4</v>
      </c>
      <c r="I142" s="80">
        <v>4</v>
      </c>
      <c r="J142" s="80">
        <v>5</v>
      </c>
      <c r="K142" s="80">
        <v>4</v>
      </c>
      <c r="L142" s="80">
        <v>3</v>
      </c>
      <c r="M142" s="81">
        <v>4</v>
      </c>
      <c r="N142" s="80">
        <v>2</v>
      </c>
      <c r="O142" s="80">
        <v>4</v>
      </c>
      <c r="P142" s="80">
        <v>4</v>
      </c>
      <c r="Q142" s="80">
        <v>4</v>
      </c>
      <c r="R142" s="80">
        <v>2</v>
      </c>
      <c r="S142" s="80">
        <v>4</v>
      </c>
      <c r="T142" s="80">
        <v>4</v>
      </c>
      <c r="U142" s="80">
        <v>2</v>
      </c>
      <c r="V142" s="80">
        <v>3</v>
      </c>
    </row>
    <row r="143" spans="1:22" ht="13.75" thickBot="1" x14ac:dyDescent="0.75">
      <c r="A143" s="74">
        <v>141</v>
      </c>
      <c r="B143" s="79">
        <v>5</v>
      </c>
      <c r="C143" s="80">
        <v>5</v>
      </c>
      <c r="D143" s="80">
        <v>5</v>
      </c>
      <c r="E143" s="80">
        <v>5</v>
      </c>
      <c r="F143" s="80">
        <v>5</v>
      </c>
      <c r="G143" s="80">
        <v>5</v>
      </c>
      <c r="H143" s="80">
        <v>5</v>
      </c>
      <c r="I143" s="80">
        <v>4</v>
      </c>
      <c r="J143" s="80">
        <v>5</v>
      </c>
      <c r="K143" s="80">
        <v>5</v>
      </c>
      <c r="L143" s="80">
        <v>3</v>
      </c>
      <c r="M143" s="81">
        <v>5</v>
      </c>
      <c r="N143" s="80">
        <v>3</v>
      </c>
      <c r="O143" s="80">
        <v>5</v>
      </c>
      <c r="P143" s="80">
        <v>5</v>
      </c>
      <c r="Q143" s="80">
        <v>5</v>
      </c>
      <c r="R143" s="80">
        <v>3</v>
      </c>
      <c r="S143" s="80">
        <v>5</v>
      </c>
      <c r="T143" s="80">
        <v>4</v>
      </c>
      <c r="U143" s="80">
        <v>3</v>
      </c>
      <c r="V143" s="80">
        <v>5</v>
      </c>
    </row>
    <row r="144" spans="1:22" ht="13.75" thickBot="1" x14ac:dyDescent="0.75">
      <c r="A144" s="74">
        <v>142</v>
      </c>
      <c r="B144" s="79">
        <v>3</v>
      </c>
      <c r="C144" s="80">
        <v>3</v>
      </c>
      <c r="D144" s="80">
        <v>2</v>
      </c>
      <c r="E144" s="80">
        <v>4</v>
      </c>
      <c r="F144" s="80">
        <v>4</v>
      </c>
      <c r="G144" s="80">
        <v>5</v>
      </c>
      <c r="H144" s="80">
        <v>5</v>
      </c>
      <c r="I144" s="80">
        <v>2</v>
      </c>
      <c r="J144" s="80">
        <v>5</v>
      </c>
      <c r="K144" s="80">
        <v>4</v>
      </c>
      <c r="L144" s="80">
        <v>1</v>
      </c>
      <c r="M144" s="81">
        <v>3</v>
      </c>
      <c r="N144" s="80">
        <v>1</v>
      </c>
      <c r="O144" s="80">
        <v>2</v>
      </c>
      <c r="P144" s="80">
        <v>3</v>
      </c>
      <c r="Q144" s="80">
        <v>2</v>
      </c>
      <c r="R144" s="80">
        <v>1</v>
      </c>
      <c r="S144" s="80">
        <v>3</v>
      </c>
      <c r="T144" s="80">
        <v>4</v>
      </c>
      <c r="U144" s="80">
        <v>2</v>
      </c>
      <c r="V144" s="80">
        <v>2</v>
      </c>
    </row>
    <row r="145" spans="1:22" ht="13.75" thickBot="1" x14ac:dyDescent="0.75">
      <c r="A145" s="74">
        <v>143</v>
      </c>
      <c r="B145" s="79">
        <v>4</v>
      </c>
      <c r="C145" s="80">
        <v>4</v>
      </c>
      <c r="D145" s="80">
        <v>4</v>
      </c>
      <c r="E145" s="80">
        <v>5</v>
      </c>
      <c r="F145" s="80">
        <v>5</v>
      </c>
      <c r="G145" s="80">
        <v>5</v>
      </c>
      <c r="H145" s="80">
        <v>5</v>
      </c>
      <c r="I145" s="80">
        <v>3</v>
      </c>
      <c r="J145" s="80">
        <v>5</v>
      </c>
      <c r="K145" s="80">
        <v>4</v>
      </c>
      <c r="L145" s="80">
        <v>4</v>
      </c>
      <c r="M145" s="81">
        <v>4</v>
      </c>
      <c r="N145" s="80">
        <v>5</v>
      </c>
      <c r="O145" s="80">
        <v>4</v>
      </c>
      <c r="P145" s="80">
        <v>4</v>
      </c>
      <c r="Q145" s="80">
        <v>3</v>
      </c>
      <c r="R145" s="80">
        <v>4</v>
      </c>
      <c r="S145" s="80">
        <v>4</v>
      </c>
      <c r="T145" s="80">
        <v>5</v>
      </c>
      <c r="U145" s="80">
        <v>3</v>
      </c>
      <c r="V145" s="80">
        <v>3</v>
      </c>
    </row>
    <row r="146" spans="1:22" ht="13.75" thickBot="1" x14ac:dyDescent="0.75">
      <c r="A146" s="74">
        <v>144</v>
      </c>
      <c r="B146" s="79">
        <v>4</v>
      </c>
      <c r="C146" s="80">
        <v>5</v>
      </c>
      <c r="D146" s="80">
        <v>4</v>
      </c>
      <c r="E146" s="80">
        <v>5</v>
      </c>
      <c r="F146" s="80">
        <v>4</v>
      </c>
      <c r="G146" s="80">
        <v>5</v>
      </c>
      <c r="H146" s="80">
        <v>2</v>
      </c>
      <c r="I146" s="80">
        <v>5</v>
      </c>
      <c r="J146" s="80">
        <v>4</v>
      </c>
      <c r="K146" s="80">
        <v>5</v>
      </c>
      <c r="L146" s="80">
        <v>2</v>
      </c>
      <c r="M146" s="81">
        <v>4</v>
      </c>
      <c r="N146" s="80">
        <v>3</v>
      </c>
      <c r="O146" s="80">
        <v>4</v>
      </c>
      <c r="P146" s="80">
        <v>5</v>
      </c>
      <c r="Q146" s="80">
        <v>5</v>
      </c>
      <c r="R146" s="80">
        <v>2</v>
      </c>
      <c r="S146" s="80">
        <v>3</v>
      </c>
      <c r="T146" s="80">
        <v>5</v>
      </c>
      <c r="U146" s="80">
        <v>1</v>
      </c>
      <c r="V146" s="80">
        <v>1</v>
      </c>
    </row>
    <row r="147" spans="1:22" ht="13.75" thickBot="1" x14ac:dyDescent="0.75">
      <c r="A147" s="74">
        <v>145</v>
      </c>
      <c r="B147" s="79">
        <v>4</v>
      </c>
      <c r="C147" s="80">
        <v>5</v>
      </c>
      <c r="D147" s="80">
        <v>3</v>
      </c>
      <c r="E147" s="80">
        <v>4</v>
      </c>
      <c r="F147" s="80">
        <v>4</v>
      </c>
      <c r="G147" s="80">
        <v>4</v>
      </c>
      <c r="H147" s="80">
        <v>5</v>
      </c>
      <c r="I147" s="80">
        <v>3</v>
      </c>
      <c r="J147" s="80">
        <v>4</v>
      </c>
      <c r="K147" s="80">
        <v>4</v>
      </c>
      <c r="L147" s="80">
        <v>4</v>
      </c>
      <c r="M147" s="81">
        <v>5</v>
      </c>
      <c r="N147" s="80">
        <v>4</v>
      </c>
      <c r="O147" s="80">
        <v>5</v>
      </c>
      <c r="P147" s="80">
        <v>5</v>
      </c>
      <c r="Q147" s="80">
        <v>5</v>
      </c>
      <c r="R147" s="80">
        <v>3</v>
      </c>
      <c r="S147" s="80">
        <v>5</v>
      </c>
      <c r="T147" s="80">
        <v>4</v>
      </c>
      <c r="U147" s="80">
        <v>3</v>
      </c>
      <c r="V147" s="80">
        <v>5</v>
      </c>
    </row>
    <row r="148" spans="1:22" ht="13.75" thickBot="1" x14ac:dyDescent="0.75">
      <c r="A148" s="74">
        <v>146</v>
      </c>
      <c r="B148" s="79">
        <v>4</v>
      </c>
      <c r="C148" s="80">
        <v>4</v>
      </c>
      <c r="D148" s="80">
        <v>4</v>
      </c>
      <c r="E148" s="80">
        <v>4</v>
      </c>
      <c r="F148" s="80">
        <v>4</v>
      </c>
      <c r="G148" s="80">
        <v>4</v>
      </c>
      <c r="H148" s="80">
        <v>4</v>
      </c>
      <c r="I148" s="80">
        <v>4</v>
      </c>
      <c r="J148" s="80">
        <v>4</v>
      </c>
      <c r="K148" s="80">
        <v>4</v>
      </c>
      <c r="L148" s="80">
        <v>4</v>
      </c>
      <c r="M148" s="81">
        <v>4</v>
      </c>
      <c r="N148" s="80">
        <v>3</v>
      </c>
      <c r="O148" s="80">
        <v>3</v>
      </c>
      <c r="P148" s="80">
        <v>3</v>
      </c>
      <c r="Q148" s="80">
        <v>4</v>
      </c>
      <c r="R148" s="80">
        <v>3</v>
      </c>
      <c r="S148" s="80">
        <v>3</v>
      </c>
      <c r="T148" s="80">
        <v>4</v>
      </c>
      <c r="U148" s="80">
        <v>2</v>
      </c>
      <c r="V148" s="80">
        <v>2</v>
      </c>
    </row>
    <row r="149" spans="1:22" ht="13.75" thickBot="1" x14ac:dyDescent="0.75">
      <c r="A149" s="74">
        <v>147</v>
      </c>
      <c r="B149" s="79">
        <v>4</v>
      </c>
      <c r="C149" s="80">
        <v>4</v>
      </c>
      <c r="D149" s="80">
        <v>4</v>
      </c>
      <c r="E149" s="80">
        <v>5</v>
      </c>
      <c r="F149" s="80">
        <v>5</v>
      </c>
      <c r="G149" s="80">
        <v>5</v>
      </c>
      <c r="H149" s="80">
        <v>5</v>
      </c>
      <c r="I149" s="80">
        <v>4</v>
      </c>
      <c r="J149" s="80">
        <v>5</v>
      </c>
      <c r="K149" s="80">
        <v>5</v>
      </c>
      <c r="L149" s="80">
        <v>4</v>
      </c>
      <c r="M149" s="81">
        <v>4</v>
      </c>
      <c r="N149" s="80">
        <v>5</v>
      </c>
      <c r="O149" s="80">
        <v>5</v>
      </c>
      <c r="P149" s="80">
        <v>5</v>
      </c>
      <c r="Q149" s="80">
        <v>4</v>
      </c>
      <c r="R149" s="80">
        <v>3</v>
      </c>
      <c r="S149" s="80">
        <v>4</v>
      </c>
      <c r="T149" s="80">
        <v>4</v>
      </c>
      <c r="U149" s="80">
        <v>4</v>
      </c>
      <c r="V149" s="80">
        <v>4</v>
      </c>
    </row>
    <row r="150" spans="1:22" ht="13.75" thickBot="1" x14ac:dyDescent="0.75">
      <c r="A150" s="74">
        <v>148</v>
      </c>
      <c r="B150" s="79">
        <v>3</v>
      </c>
      <c r="C150" s="80">
        <v>4</v>
      </c>
      <c r="D150" s="80">
        <v>4</v>
      </c>
      <c r="E150" s="80">
        <v>4</v>
      </c>
      <c r="F150" s="80">
        <v>4</v>
      </c>
      <c r="G150" s="80">
        <v>4</v>
      </c>
      <c r="H150" s="80">
        <v>4</v>
      </c>
      <c r="I150" s="80">
        <v>4</v>
      </c>
      <c r="J150" s="80">
        <v>3</v>
      </c>
      <c r="K150" s="80">
        <v>4</v>
      </c>
      <c r="L150" s="80">
        <v>3</v>
      </c>
      <c r="M150" s="81">
        <v>3</v>
      </c>
      <c r="N150" s="80">
        <v>3</v>
      </c>
      <c r="O150" s="80">
        <v>4</v>
      </c>
      <c r="P150" s="80">
        <v>4</v>
      </c>
      <c r="Q150" s="80">
        <v>4</v>
      </c>
      <c r="R150" s="80">
        <v>2</v>
      </c>
      <c r="S150" s="80">
        <v>3</v>
      </c>
      <c r="T150" s="80">
        <v>4</v>
      </c>
      <c r="U150" s="80">
        <v>3</v>
      </c>
      <c r="V150" s="80">
        <v>4</v>
      </c>
    </row>
    <row r="151" spans="1:22" ht="13.75" thickBot="1" x14ac:dyDescent="0.75">
      <c r="A151" s="74">
        <v>149</v>
      </c>
      <c r="B151" s="79">
        <v>4</v>
      </c>
      <c r="C151" s="80">
        <v>5</v>
      </c>
      <c r="D151" s="80">
        <v>4</v>
      </c>
      <c r="E151" s="80">
        <v>5</v>
      </c>
      <c r="F151" s="80">
        <v>4</v>
      </c>
      <c r="G151" s="80">
        <v>5</v>
      </c>
      <c r="H151" s="80">
        <v>1</v>
      </c>
      <c r="I151" s="80">
        <v>2</v>
      </c>
      <c r="J151" s="80">
        <v>4</v>
      </c>
      <c r="K151" s="80">
        <v>4</v>
      </c>
      <c r="L151" s="80">
        <v>4</v>
      </c>
      <c r="M151" s="81">
        <v>5</v>
      </c>
      <c r="N151" s="80">
        <v>4</v>
      </c>
      <c r="O151" s="80">
        <v>4</v>
      </c>
      <c r="P151" s="80">
        <v>5</v>
      </c>
      <c r="Q151" s="80">
        <v>2</v>
      </c>
      <c r="R151" s="80">
        <v>2</v>
      </c>
      <c r="S151" s="80">
        <v>4</v>
      </c>
      <c r="T151" s="80">
        <v>1</v>
      </c>
      <c r="U151" s="80">
        <v>4</v>
      </c>
      <c r="V151" s="80">
        <v>5</v>
      </c>
    </row>
    <row r="152" spans="1:22" ht="13.75" thickBot="1" x14ac:dyDescent="0.75">
      <c r="A152" s="74">
        <v>150</v>
      </c>
      <c r="B152" s="79">
        <v>4</v>
      </c>
      <c r="C152" s="80">
        <v>4</v>
      </c>
      <c r="D152" s="80">
        <v>4</v>
      </c>
      <c r="E152" s="80">
        <v>4</v>
      </c>
      <c r="F152" s="80">
        <v>4</v>
      </c>
      <c r="G152" s="82">
        <v>5</v>
      </c>
      <c r="H152" s="80">
        <v>4</v>
      </c>
      <c r="I152" s="80">
        <v>2</v>
      </c>
      <c r="J152" s="80">
        <v>5</v>
      </c>
      <c r="K152" s="80">
        <v>4</v>
      </c>
      <c r="L152" s="80">
        <v>4</v>
      </c>
      <c r="M152" s="81">
        <v>4</v>
      </c>
      <c r="N152" s="80">
        <v>5</v>
      </c>
      <c r="O152" s="80">
        <v>5</v>
      </c>
      <c r="P152" s="80">
        <v>5</v>
      </c>
      <c r="Q152" s="80">
        <v>4</v>
      </c>
      <c r="R152" s="80">
        <v>4</v>
      </c>
      <c r="S152" s="80">
        <v>4</v>
      </c>
      <c r="T152" s="80">
        <v>3</v>
      </c>
      <c r="U152" s="80">
        <v>4</v>
      </c>
      <c r="V152" s="80">
        <v>4</v>
      </c>
    </row>
    <row r="153" spans="1:22" ht="13.75" thickBot="1" x14ac:dyDescent="0.75">
      <c r="A153" s="74">
        <v>151</v>
      </c>
      <c r="B153" s="79">
        <v>3</v>
      </c>
      <c r="C153" s="80">
        <v>3</v>
      </c>
      <c r="D153" s="80">
        <v>3</v>
      </c>
      <c r="E153" s="80">
        <v>5</v>
      </c>
      <c r="F153" s="80">
        <v>3</v>
      </c>
      <c r="G153" s="80">
        <v>4</v>
      </c>
      <c r="H153" s="80">
        <v>4</v>
      </c>
      <c r="I153" s="80">
        <v>2</v>
      </c>
      <c r="J153" s="80">
        <v>4</v>
      </c>
      <c r="K153" s="80">
        <v>0</v>
      </c>
      <c r="L153" s="80">
        <v>3</v>
      </c>
      <c r="M153" s="81">
        <v>3</v>
      </c>
      <c r="N153" s="80">
        <v>4</v>
      </c>
      <c r="O153" s="80">
        <v>3</v>
      </c>
      <c r="P153" s="80">
        <v>5</v>
      </c>
      <c r="Q153" s="80">
        <v>2</v>
      </c>
      <c r="R153" s="80">
        <v>2</v>
      </c>
      <c r="S153" s="80">
        <v>2</v>
      </c>
      <c r="T153" s="80">
        <v>4</v>
      </c>
      <c r="U153" s="80">
        <v>3</v>
      </c>
      <c r="V153" s="80">
        <v>2</v>
      </c>
    </row>
    <row r="154" spans="1:22" ht="13.75" thickBot="1" x14ac:dyDescent="0.75">
      <c r="A154" s="74">
        <v>152</v>
      </c>
      <c r="B154" s="79">
        <v>5</v>
      </c>
      <c r="C154" s="80">
        <v>5</v>
      </c>
      <c r="D154" s="80">
        <v>4</v>
      </c>
      <c r="E154" s="80">
        <v>5</v>
      </c>
      <c r="F154" s="80">
        <v>4</v>
      </c>
      <c r="G154" s="80">
        <v>4</v>
      </c>
      <c r="H154" s="80">
        <v>4</v>
      </c>
      <c r="I154" s="80">
        <v>3</v>
      </c>
      <c r="J154" s="80">
        <v>3</v>
      </c>
      <c r="K154" s="80">
        <v>4</v>
      </c>
      <c r="L154" s="80">
        <v>4</v>
      </c>
      <c r="M154" s="81">
        <v>4</v>
      </c>
      <c r="N154" s="80">
        <v>4</v>
      </c>
      <c r="O154" s="80">
        <v>4</v>
      </c>
      <c r="P154" s="80">
        <v>4</v>
      </c>
      <c r="Q154" s="80">
        <v>5</v>
      </c>
      <c r="R154" s="80">
        <v>3</v>
      </c>
      <c r="S154" s="80">
        <v>3</v>
      </c>
      <c r="T154" s="80">
        <v>4</v>
      </c>
      <c r="U154" s="80">
        <v>3</v>
      </c>
      <c r="V154" s="80">
        <v>4</v>
      </c>
    </row>
    <row r="155" spans="1:22" ht="13.75" thickBot="1" x14ac:dyDescent="0.75">
      <c r="A155" s="74">
        <v>153</v>
      </c>
      <c r="B155" s="79">
        <v>3</v>
      </c>
      <c r="C155" s="80">
        <v>2</v>
      </c>
      <c r="D155" s="80">
        <v>4</v>
      </c>
      <c r="E155" s="80">
        <v>3</v>
      </c>
      <c r="F155" s="80">
        <v>4</v>
      </c>
      <c r="G155" s="80">
        <v>2</v>
      </c>
      <c r="H155" s="80">
        <v>4</v>
      </c>
      <c r="I155" s="80">
        <v>2</v>
      </c>
      <c r="J155" s="80">
        <v>3</v>
      </c>
      <c r="K155" s="80">
        <v>4</v>
      </c>
      <c r="L155" s="80">
        <v>4</v>
      </c>
      <c r="M155" s="81">
        <v>3</v>
      </c>
      <c r="N155" s="80">
        <v>4</v>
      </c>
      <c r="O155" s="80">
        <v>2</v>
      </c>
      <c r="P155" s="80">
        <v>5</v>
      </c>
      <c r="Q155" s="80">
        <v>4</v>
      </c>
      <c r="R155" s="80">
        <v>3</v>
      </c>
      <c r="S155" s="80">
        <v>3</v>
      </c>
      <c r="T155" s="80">
        <v>5</v>
      </c>
      <c r="U155" s="80">
        <v>3</v>
      </c>
      <c r="V155" s="80">
        <v>3</v>
      </c>
    </row>
    <row r="156" spans="1:22" ht="13.75" thickBot="1" x14ac:dyDescent="0.75">
      <c r="A156" s="74">
        <v>154</v>
      </c>
      <c r="B156" s="79">
        <v>4</v>
      </c>
      <c r="C156" s="80">
        <v>5</v>
      </c>
      <c r="D156" s="80">
        <v>4</v>
      </c>
      <c r="E156" s="80">
        <v>5</v>
      </c>
      <c r="F156" s="80">
        <v>4</v>
      </c>
      <c r="G156" s="80">
        <v>5</v>
      </c>
      <c r="H156" s="80">
        <v>3</v>
      </c>
      <c r="I156" s="80">
        <v>2</v>
      </c>
      <c r="J156" s="80">
        <v>4</v>
      </c>
      <c r="K156" s="80">
        <v>4</v>
      </c>
      <c r="L156" s="80">
        <v>4</v>
      </c>
      <c r="M156" s="81">
        <v>4</v>
      </c>
      <c r="N156" s="80">
        <v>4</v>
      </c>
      <c r="O156" s="80">
        <v>4</v>
      </c>
      <c r="P156" s="80">
        <v>4</v>
      </c>
      <c r="Q156" s="80">
        <v>4</v>
      </c>
      <c r="R156" s="80">
        <v>3</v>
      </c>
      <c r="S156" s="80">
        <v>5</v>
      </c>
      <c r="T156" s="80">
        <v>3</v>
      </c>
      <c r="U156" s="80">
        <v>3</v>
      </c>
      <c r="V156" s="80">
        <v>4</v>
      </c>
    </row>
    <row r="157" spans="1:22" ht="13.75" thickBot="1" x14ac:dyDescent="0.75">
      <c r="A157" s="74">
        <v>155</v>
      </c>
      <c r="B157" s="79">
        <v>4</v>
      </c>
      <c r="C157" s="80">
        <v>5</v>
      </c>
      <c r="D157" s="80">
        <v>2</v>
      </c>
      <c r="E157" s="80">
        <v>4</v>
      </c>
      <c r="F157" s="80">
        <v>4</v>
      </c>
      <c r="G157" s="80">
        <v>5</v>
      </c>
      <c r="H157" s="80">
        <v>3</v>
      </c>
      <c r="I157" s="80">
        <v>4</v>
      </c>
      <c r="J157" s="80">
        <v>5</v>
      </c>
      <c r="K157" s="80">
        <v>4</v>
      </c>
      <c r="L157" s="80">
        <v>3</v>
      </c>
      <c r="M157" s="81">
        <v>5</v>
      </c>
      <c r="N157" s="80">
        <v>5</v>
      </c>
      <c r="O157" s="80">
        <v>5</v>
      </c>
      <c r="P157" s="80">
        <v>4</v>
      </c>
      <c r="Q157" s="80">
        <v>4</v>
      </c>
      <c r="R157" s="80">
        <v>4</v>
      </c>
      <c r="S157" s="80">
        <v>5</v>
      </c>
      <c r="T157" s="80">
        <v>5</v>
      </c>
      <c r="U157" s="80">
        <v>2</v>
      </c>
      <c r="V157" s="80">
        <v>4</v>
      </c>
    </row>
    <row r="158" spans="1:22" ht="13.75" thickBot="1" x14ac:dyDescent="0.75">
      <c r="A158" s="74">
        <v>156</v>
      </c>
      <c r="B158" s="79">
        <v>4</v>
      </c>
      <c r="C158" s="80">
        <v>4</v>
      </c>
      <c r="D158" s="80">
        <v>3</v>
      </c>
      <c r="E158" s="80">
        <v>5</v>
      </c>
      <c r="F158" s="80">
        <v>4</v>
      </c>
      <c r="G158" s="80">
        <v>5</v>
      </c>
      <c r="H158" s="80">
        <v>4</v>
      </c>
      <c r="I158" s="80">
        <v>4</v>
      </c>
      <c r="J158" s="80">
        <v>4</v>
      </c>
      <c r="K158" s="80">
        <v>5</v>
      </c>
      <c r="L158" s="80">
        <v>3</v>
      </c>
      <c r="M158" s="81">
        <v>4</v>
      </c>
      <c r="N158" s="80">
        <v>4</v>
      </c>
      <c r="O158" s="80">
        <v>4</v>
      </c>
      <c r="P158" s="80">
        <v>4</v>
      </c>
      <c r="Q158" s="80">
        <v>4</v>
      </c>
      <c r="R158" s="80">
        <v>3</v>
      </c>
      <c r="S158" s="80">
        <v>4</v>
      </c>
      <c r="T158" s="80">
        <v>4</v>
      </c>
      <c r="U158" s="80">
        <v>3</v>
      </c>
      <c r="V158" s="80">
        <v>4</v>
      </c>
    </row>
    <row r="159" spans="1:22" ht="13.75" thickBot="1" x14ac:dyDescent="0.75">
      <c r="A159" s="74">
        <v>157</v>
      </c>
      <c r="B159" s="79">
        <v>4</v>
      </c>
      <c r="C159" s="80">
        <v>5</v>
      </c>
      <c r="D159" s="80">
        <v>3</v>
      </c>
      <c r="E159" s="80">
        <v>5</v>
      </c>
      <c r="F159" s="80">
        <v>4</v>
      </c>
      <c r="G159" s="80">
        <v>5</v>
      </c>
      <c r="H159" s="80">
        <v>4</v>
      </c>
      <c r="I159" s="80">
        <v>4</v>
      </c>
      <c r="J159" s="80">
        <v>4</v>
      </c>
      <c r="K159" s="80">
        <v>4</v>
      </c>
      <c r="L159" s="80">
        <v>4</v>
      </c>
      <c r="M159" s="81">
        <v>4</v>
      </c>
      <c r="N159" s="80">
        <v>5</v>
      </c>
      <c r="O159" s="80">
        <v>5</v>
      </c>
      <c r="P159" s="80">
        <v>5</v>
      </c>
      <c r="Q159" s="80">
        <v>5</v>
      </c>
      <c r="R159" s="80">
        <v>5</v>
      </c>
      <c r="S159" s="80">
        <v>5</v>
      </c>
      <c r="T159" s="80">
        <v>5</v>
      </c>
      <c r="U159" s="80">
        <v>2</v>
      </c>
      <c r="V159" s="80">
        <v>4</v>
      </c>
    </row>
    <row r="160" spans="1:22" ht="13.75" thickBot="1" x14ac:dyDescent="0.75">
      <c r="A160" s="74">
        <v>158</v>
      </c>
      <c r="B160" s="79">
        <v>4</v>
      </c>
      <c r="C160" s="80">
        <v>4</v>
      </c>
      <c r="D160" s="80">
        <v>3</v>
      </c>
      <c r="E160" s="80">
        <v>5</v>
      </c>
      <c r="F160" s="80">
        <v>4</v>
      </c>
      <c r="G160" s="80">
        <v>4</v>
      </c>
      <c r="H160" s="80">
        <v>4</v>
      </c>
      <c r="I160" s="80">
        <v>2</v>
      </c>
      <c r="J160" s="80">
        <v>4</v>
      </c>
      <c r="K160" s="80">
        <v>4</v>
      </c>
      <c r="L160" s="80">
        <v>4</v>
      </c>
      <c r="M160" s="81">
        <v>4</v>
      </c>
      <c r="N160" s="80">
        <v>4</v>
      </c>
      <c r="O160" s="80">
        <v>4</v>
      </c>
      <c r="P160" s="80">
        <v>5</v>
      </c>
      <c r="Q160" s="80">
        <v>3</v>
      </c>
      <c r="R160" s="80">
        <v>3</v>
      </c>
      <c r="S160" s="80">
        <v>2</v>
      </c>
      <c r="T160" s="80">
        <v>4</v>
      </c>
      <c r="U160" s="80">
        <v>3</v>
      </c>
      <c r="V160" s="80">
        <v>3</v>
      </c>
    </row>
    <row r="161" spans="1:22" ht="13.75" thickBot="1" x14ac:dyDescent="0.75">
      <c r="A161" s="74">
        <v>159</v>
      </c>
      <c r="B161" s="79">
        <v>4</v>
      </c>
      <c r="C161" s="80">
        <v>4</v>
      </c>
      <c r="D161" s="80">
        <v>4</v>
      </c>
      <c r="E161" s="80">
        <v>5</v>
      </c>
      <c r="F161" s="80">
        <v>4</v>
      </c>
      <c r="G161" s="80">
        <v>5</v>
      </c>
      <c r="H161" s="80">
        <v>4</v>
      </c>
      <c r="I161" s="80">
        <v>2</v>
      </c>
      <c r="J161" s="80">
        <v>5</v>
      </c>
      <c r="K161" s="80">
        <v>4</v>
      </c>
      <c r="L161" s="80">
        <v>3</v>
      </c>
      <c r="M161" s="81">
        <v>4</v>
      </c>
      <c r="N161" s="80">
        <v>4</v>
      </c>
      <c r="O161" s="80">
        <v>5</v>
      </c>
      <c r="P161" s="80">
        <v>5</v>
      </c>
      <c r="Q161" s="80">
        <v>2</v>
      </c>
      <c r="R161" s="80">
        <v>3</v>
      </c>
      <c r="S161" s="80">
        <v>5</v>
      </c>
      <c r="T161" s="80">
        <v>2</v>
      </c>
      <c r="U161" s="80">
        <v>2</v>
      </c>
      <c r="V161" s="80">
        <v>5</v>
      </c>
    </row>
    <row r="162" spans="1:22" ht="13.75" thickBot="1" x14ac:dyDescent="0.75">
      <c r="A162" s="74">
        <v>160</v>
      </c>
      <c r="B162" s="79">
        <v>5</v>
      </c>
      <c r="C162" s="80">
        <v>5</v>
      </c>
      <c r="D162" s="80">
        <v>4</v>
      </c>
      <c r="E162" s="80">
        <v>5</v>
      </c>
      <c r="F162" s="80">
        <v>4</v>
      </c>
      <c r="G162" s="80">
        <v>5</v>
      </c>
      <c r="H162" s="80">
        <v>3</v>
      </c>
      <c r="I162" s="80">
        <v>2</v>
      </c>
      <c r="J162" s="80">
        <v>5</v>
      </c>
      <c r="K162" s="80">
        <v>5</v>
      </c>
      <c r="L162" s="80">
        <v>5</v>
      </c>
      <c r="M162" s="81">
        <v>5</v>
      </c>
      <c r="N162" s="80">
        <v>5</v>
      </c>
      <c r="O162" s="80">
        <v>5</v>
      </c>
      <c r="P162" s="80">
        <v>5</v>
      </c>
      <c r="Q162" s="80">
        <v>4</v>
      </c>
      <c r="R162" s="80">
        <v>5</v>
      </c>
      <c r="S162" s="80">
        <v>5</v>
      </c>
      <c r="T162" s="80">
        <v>4</v>
      </c>
      <c r="U162" s="80">
        <v>5</v>
      </c>
      <c r="V162" s="80">
        <v>5</v>
      </c>
    </row>
    <row r="163" spans="1:22" ht="13.75" thickBot="1" x14ac:dyDescent="0.75">
      <c r="A163" s="74">
        <v>161</v>
      </c>
      <c r="B163" s="79">
        <v>4</v>
      </c>
      <c r="C163" s="80">
        <v>4</v>
      </c>
      <c r="D163" s="80">
        <v>4</v>
      </c>
      <c r="E163" s="80">
        <v>4</v>
      </c>
      <c r="F163" s="80">
        <v>4</v>
      </c>
      <c r="G163" s="80">
        <v>3</v>
      </c>
      <c r="H163" s="80">
        <v>4</v>
      </c>
      <c r="I163" s="80">
        <v>2</v>
      </c>
      <c r="J163" s="80">
        <v>5</v>
      </c>
      <c r="K163" s="80">
        <v>5</v>
      </c>
      <c r="L163" s="80">
        <v>5</v>
      </c>
      <c r="M163" s="81">
        <v>5</v>
      </c>
      <c r="N163" s="80">
        <v>4</v>
      </c>
      <c r="O163" s="80">
        <v>5</v>
      </c>
      <c r="P163" s="80">
        <v>4</v>
      </c>
      <c r="Q163" s="80">
        <v>5</v>
      </c>
      <c r="R163" s="80">
        <v>5</v>
      </c>
      <c r="S163" s="80">
        <v>5</v>
      </c>
      <c r="T163" s="80">
        <v>5</v>
      </c>
      <c r="U163" s="80">
        <v>4</v>
      </c>
      <c r="V163" s="80">
        <v>3</v>
      </c>
    </row>
    <row r="164" spans="1:22" ht="13.75" thickBot="1" x14ac:dyDescent="0.75">
      <c r="A164" s="74">
        <v>162</v>
      </c>
      <c r="B164" s="79">
        <v>2</v>
      </c>
      <c r="C164" s="80">
        <v>4</v>
      </c>
      <c r="D164" s="80">
        <v>1</v>
      </c>
      <c r="E164" s="80">
        <v>2</v>
      </c>
      <c r="F164" s="80">
        <v>4</v>
      </c>
      <c r="G164" s="80">
        <v>5</v>
      </c>
      <c r="H164" s="80">
        <v>2</v>
      </c>
      <c r="I164" s="80">
        <v>1</v>
      </c>
      <c r="J164" s="80">
        <v>4</v>
      </c>
      <c r="K164" s="80">
        <v>4</v>
      </c>
      <c r="L164" s="80">
        <v>2</v>
      </c>
      <c r="M164" s="81">
        <v>4</v>
      </c>
      <c r="N164" s="80">
        <v>1</v>
      </c>
      <c r="O164" s="80">
        <v>4</v>
      </c>
      <c r="P164" s="80">
        <v>2</v>
      </c>
      <c r="Q164" s="80">
        <v>2</v>
      </c>
      <c r="R164" s="80">
        <v>2</v>
      </c>
      <c r="S164" s="80">
        <v>4</v>
      </c>
      <c r="T164" s="80">
        <v>4</v>
      </c>
      <c r="U164" s="80">
        <v>1</v>
      </c>
      <c r="V164" s="80">
        <v>4</v>
      </c>
    </row>
    <row r="165" spans="1:22" ht="13.75" thickBot="1" x14ac:dyDescent="0.75">
      <c r="A165" s="74">
        <v>163</v>
      </c>
      <c r="B165" s="79">
        <v>4</v>
      </c>
      <c r="C165" s="80">
        <v>4</v>
      </c>
      <c r="D165" s="80">
        <v>4</v>
      </c>
      <c r="E165" s="80">
        <v>4</v>
      </c>
      <c r="F165" s="80">
        <v>4</v>
      </c>
      <c r="G165" s="80">
        <v>5</v>
      </c>
      <c r="H165" s="80">
        <v>4</v>
      </c>
      <c r="I165" s="80">
        <v>4</v>
      </c>
      <c r="J165" s="80">
        <v>5</v>
      </c>
      <c r="K165" s="80">
        <v>4</v>
      </c>
      <c r="L165" s="80">
        <v>5</v>
      </c>
      <c r="M165" s="81">
        <v>5</v>
      </c>
      <c r="N165" s="80">
        <v>5</v>
      </c>
      <c r="O165" s="80">
        <v>5</v>
      </c>
      <c r="P165" s="80">
        <v>5</v>
      </c>
      <c r="Q165" s="80">
        <v>5</v>
      </c>
      <c r="R165" s="80">
        <v>5</v>
      </c>
      <c r="S165" s="80">
        <v>5</v>
      </c>
      <c r="T165" s="80">
        <v>4</v>
      </c>
      <c r="U165" s="80">
        <v>4</v>
      </c>
      <c r="V165" s="80">
        <v>4</v>
      </c>
    </row>
    <row r="166" spans="1:22" ht="13.75" thickBot="1" x14ac:dyDescent="0.75">
      <c r="A166" s="74">
        <v>164</v>
      </c>
      <c r="B166" s="79">
        <v>3</v>
      </c>
      <c r="C166" s="80">
        <v>2</v>
      </c>
      <c r="D166" s="80">
        <v>4</v>
      </c>
      <c r="E166" s="80">
        <v>4</v>
      </c>
      <c r="F166" s="80">
        <v>2</v>
      </c>
      <c r="G166" s="80">
        <v>4</v>
      </c>
      <c r="H166" s="80">
        <v>3</v>
      </c>
      <c r="I166" s="80">
        <v>2</v>
      </c>
      <c r="J166" s="80">
        <v>4</v>
      </c>
      <c r="K166" s="80">
        <v>3</v>
      </c>
      <c r="L166" s="80">
        <v>3</v>
      </c>
      <c r="M166" s="81">
        <v>2</v>
      </c>
      <c r="N166" s="80">
        <v>4</v>
      </c>
      <c r="O166" s="80">
        <v>2</v>
      </c>
      <c r="P166" s="80">
        <v>4</v>
      </c>
      <c r="Q166" s="80">
        <v>3</v>
      </c>
      <c r="R166" s="80">
        <v>3</v>
      </c>
      <c r="S166" s="80">
        <v>2</v>
      </c>
      <c r="T166" s="80">
        <v>2</v>
      </c>
      <c r="U166" s="80">
        <v>3</v>
      </c>
      <c r="V166" s="80">
        <v>2</v>
      </c>
    </row>
    <row r="167" spans="1:22" ht="13.75" thickBot="1" x14ac:dyDescent="0.75">
      <c r="A167" s="74">
        <v>165</v>
      </c>
      <c r="B167" s="79">
        <v>4</v>
      </c>
      <c r="C167" s="80">
        <v>5</v>
      </c>
      <c r="D167" s="80">
        <v>4</v>
      </c>
      <c r="E167" s="80">
        <v>5</v>
      </c>
      <c r="F167" s="80">
        <v>4</v>
      </c>
      <c r="G167" s="80">
        <v>5</v>
      </c>
      <c r="H167" s="80">
        <v>5</v>
      </c>
      <c r="I167" s="80">
        <v>3</v>
      </c>
      <c r="J167" s="80">
        <v>5</v>
      </c>
      <c r="K167" s="80">
        <v>4</v>
      </c>
      <c r="L167" s="80">
        <v>4</v>
      </c>
      <c r="M167" s="81">
        <v>5</v>
      </c>
      <c r="N167" s="80">
        <v>5</v>
      </c>
      <c r="O167" s="80">
        <v>5</v>
      </c>
      <c r="P167" s="80">
        <v>5</v>
      </c>
      <c r="Q167" s="80">
        <v>5</v>
      </c>
      <c r="R167" s="80">
        <v>4</v>
      </c>
      <c r="S167" s="80">
        <v>4</v>
      </c>
      <c r="T167" s="80">
        <v>5</v>
      </c>
      <c r="U167" s="80">
        <v>4</v>
      </c>
      <c r="V167" s="80">
        <v>5</v>
      </c>
    </row>
    <row r="168" spans="1:22" ht="13.75" thickBot="1" x14ac:dyDescent="0.75">
      <c r="A168" s="74">
        <v>166</v>
      </c>
      <c r="B168" s="79">
        <v>3</v>
      </c>
      <c r="C168" s="80">
        <v>3</v>
      </c>
      <c r="D168" s="80">
        <v>3</v>
      </c>
      <c r="E168" s="80">
        <v>5</v>
      </c>
      <c r="F168" s="80">
        <v>4</v>
      </c>
      <c r="G168" s="80">
        <v>4</v>
      </c>
      <c r="H168" s="80">
        <v>4</v>
      </c>
      <c r="I168" s="80">
        <v>2</v>
      </c>
      <c r="J168" s="80">
        <v>4</v>
      </c>
      <c r="K168" s="80">
        <v>5</v>
      </c>
      <c r="L168" s="80">
        <v>5</v>
      </c>
      <c r="M168" s="81">
        <v>5</v>
      </c>
      <c r="N168" s="80">
        <v>5</v>
      </c>
      <c r="O168" s="80">
        <v>4</v>
      </c>
      <c r="P168" s="80">
        <v>3</v>
      </c>
      <c r="Q168" s="80">
        <v>4</v>
      </c>
      <c r="R168" s="80">
        <v>5</v>
      </c>
      <c r="S168" s="80">
        <v>4</v>
      </c>
      <c r="T168" s="80">
        <v>4</v>
      </c>
      <c r="U168" s="80">
        <v>3</v>
      </c>
      <c r="V168" s="80">
        <v>3</v>
      </c>
    </row>
    <row r="169" spans="1:22" ht="13.75" thickBot="1" x14ac:dyDescent="0.75">
      <c r="A169" s="74">
        <v>167</v>
      </c>
      <c r="B169" s="79">
        <v>3</v>
      </c>
      <c r="C169" s="80">
        <v>3</v>
      </c>
      <c r="D169" s="80">
        <v>3</v>
      </c>
      <c r="E169" s="80">
        <v>3</v>
      </c>
      <c r="F169" s="80">
        <v>4</v>
      </c>
      <c r="G169" s="80">
        <v>5</v>
      </c>
      <c r="H169" s="80">
        <v>3</v>
      </c>
      <c r="I169" s="80">
        <v>3</v>
      </c>
      <c r="J169" s="80">
        <v>4</v>
      </c>
      <c r="K169" s="80">
        <v>5</v>
      </c>
      <c r="L169" s="80">
        <v>3</v>
      </c>
      <c r="M169" s="81">
        <v>3</v>
      </c>
      <c r="N169" s="80">
        <v>2</v>
      </c>
      <c r="O169" s="80">
        <v>2</v>
      </c>
      <c r="P169" s="80">
        <v>4</v>
      </c>
      <c r="Q169" s="80">
        <v>3</v>
      </c>
      <c r="R169" s="80">
        <v>2</v>
      </c>
      <c r="S169" s="80">
        <v>2</v>
      </c>
      <c r="T169" s="80">
        <v>4</v>
      </c>
      <c r="U169" s="80">
        <v>2</v>
      </c>
      <c r="V169" s="80">
        <v>2</v>
      </c>
    </row>
    <row r="170" spans="1:22" ht="13.75" thickBot="1" x14ac:dyDescent="0.75">
      <c r="A170" s="74">
        <v>168</v>
      </c>
      <c r="B170" s="79">
        <v>4</v>
      </c>
      <c r="C170" s="80">
        <v>5</v>
      </c>
      <c r="D170" s="80">
        <v>4</v>
      </c>
      <c r="E170" s="80">
        <v>5</v>
      </c>
      <c r="F170" s="80">
        <v>5</v>
      </c>
      <c r="G170" s="80">
        <v>5</v>
      </c>
      <c r="H170" s="80">
        <v>4</v>
      </c>
      <c r="I170" s="80">
        <v>3</v>
      </c>
      <c r="J170" s="80">
        <v>4</v>
      </c>
      <c r="K170" s="80">
        <v>5</v>
      </c>
      <c r="L170" s="80">
        <v>3</v>
      </c>
      <c r="M170" s="81">
        <v>4</v>
      </c>
      <c r="N170" s="80">
        <v>4</v>
      </c>
      <c r="O170" s="80">
        <v>5</v>
      </c>
      <c r="P170" s="80">
        <v>5</v>
      </c>
      <c r="Q170" s="80">
        <v>4</v>
      </c>
      <c r="R170" s="80">
        <v>3</v>
      </c>
      <c r="S170" s="80">
        <v>4</v>
      </c>
      <c r="T170" s="80">
        <v>5</v>
      </c>
      <c r="U170" s="80">
        <v>3</v>
      </c>
      <c r="V170" s="80">
        <v>5</v>
      </c>
    </row>
    <row r="171" spans="1:22" ht="13.75" thickBot="1" x14ac:dyDescent="0.75">
      <c r="A171" s="74">
        <v>169</v>
      </c>
      <c r="B171" s="79">
        <v>2</v>
      </c>
      <c r="C171" s="80">
        <v>4</v>
      </c>
      <c r="D171" s="80">
        <v>2</v>
      </c>
      <c r="E171" s="80">
        <v>2</v>
      </c>
      <c r="F171" s="80">
        <v>4</v>
      </c>
      <c r="G171" s="80">
        <v>3</v>
      </c>
      <c r="H171" s="80">
        <v>5</v>
      </c>
      <c r="I171" s="80">
        <v>5</v>
      </c>
      <c r="J171" s="80">
        <v>5</v>
      </c>
      <c r="K171" s="80">
        <v>5</v>
      </c>
      <c r="L171" s="80">
        <v>3</v>
      </c>
      <c r="M171" s="81">
        <v>5</v>
      </c>
      <c r="N171" s="80">
        <v>2</v>
      </c>
      <c r="O171" s="80">
        <v>5</v>
      </c>
      <c r="P171" s="80">
        <v>5</v>
      </c>
      <c r="Q171" s="80">
        <v>1</v>
      </c>
      <c r="R171" s="80">
        <v>2</v>
      </c>
      <c r="S171" s="80">
        <v>4</v>
      </c>
      <c r="T171" s="80">
        <v>5</v>
      </c>
      <c r="U171" s="80">
        <v>4</v>
      </c>
      <c r="V171" s="80">
        <v>4</v>
      </c>
    </row>
    <row r="172" spans="1:22" ht="13.75" thickBot="1" x14ac:dyDescent="0.75">
      <c r="A172" s="74">
        <v>170</v>
      </c>
      <c r="B172" s="79">
        <v>4</v>
      </c>
      <c r="C172" s="80">
        <v>4</v>
      </c>
      <c r="D172" s="80">
        <v>2</v>
      </c>
      <c r="E172" s="80">
        <v>4</v>
      </c>
      <c r="F172" s="80">
        <v>4</v>
      </c>
      <c r="G172" s="80">
        <v>4</v>
      </c>
      <c r="H172" s="80">
        <v>4</v>
      </c>
      <c r="I172" s="80">
        <v>4</v>
      </c>
      <c r="J172" s="80">
        <v>5</v>
      </c>
      <c r="K172" s="80">
        <v>4</v>
      </c>
      <c r="L172" s="80">
        <v>2</v>
      </c>
      <c r="M172" s="81">
        <v>4</v>
      </c>
      <c r="N172" s="80">
        <v>2</v>
      </c>
      <c r="O172" s="80">
        <v>4</v>
      </c>
      <c r="P172" s="80">
        <v>5</v>
      </c>
      <c r="Q172" s="80">
        <v>4</v>
      </c>
      <c r="R172" s="80">
        <v>2</v>
      </c>
      <c r="S172" s="80">
        <v>4</v>
      </c>
      <c r="T172" s="80">
        <v>4</v>
      </c>
      <c r="U172" s="80">
        <v>2</v>
      </c>
      <c r="V172" s="80">
        <v>4</v>
      </c>
    </row>
    <row r="173" spans="1:22" ht="13.75" thickBot="1" x14ac:dyDescent="0.75">
      <c r="A173" s="74">
        <v>171</v>
      </c>
      <c r="B173" s="79">
        <v>5</v>
      </c>
      <c r="C173" s="80">
        <v>5</v>
      </c>
      <c r="D173" s="80">
        <v>4</v>
      </c>
      <c r="E173" s="80">
        <v>5</v>
      </c>
      <c r="F173" s="80">
        <v>5</v>
      </c>
      <c r="G173" s="80">
        <v>5</v>
      </c>
      <c r="H173" s="80">
        <v>5</v>
      </c>
      <c r="I173" s="80">
        <v>5</v>
      </c>
      <c r="J173" s="80">
        <v>5</v>
      </c>
      <c r="K173" s="80">
        <v>5</v>
      </c>
      <c r="L173" s="80">
        <v>5</v>
      </c>
      <c r="M173" s="81">
        <v>5</v>
      </c>
      <c r="N173" s="80">
        <v>5</v>
      </c>
      <c r="O173" s="80">
        <v>5</v>
      </c>
      <c r="P173" s="80">
        <v>5</v>
      </c>
      <c r="Q173" s="80">
        <v>5</v>
      </c>
      <c r="R173" s="80">
        <v>4</v>
      </c>
      <c r="S173" s="80">
        <v>5</v>
      </c>
      <c r="T173" s="80">
        <v>5</v>
      </c>
      <c r="U173" s="80">
        <v>5</v>
      </c>
      <c r="V173" s="80">
        <v>5</v>
      </c>
    </row>
    <row r="174" spans="1:22" ht="13.75" thickBot="1" x14ac:dyDescent="0.75">
      <c r="A174" s="74">
        <v>172</v>
      </c>
      <c r="B174" s="79">
        <v>4</v>
      </c>
      <c r="C174" s="80">
        <v>5</v>
      </c>
      <c r="D174" s="80">
        <v>4</v>
      </c>
      <c r="E174" s="80">
        <v>5</v>
      </c>
      <c r="F174" s="80">
        <v>5</v>
      </c>
      <c r="G174" s="80">
        <v>5</v>
      </c>
      <c r="H174" s="80">
        <v>5</v>
      </c>
      <c r="I174" s="80">
        <v>4</v>
      </c>
      <c r="J174" s="80">
        <v>5</v>
      </c>
      <c r="K174" s="80">
        <v>5</v>
      </c>
      <c r="L174" s="80">
        <v>4</v>
      </c>
      <c r="M174" s="81">
        <v>5</v>
      </c>
      <c r="N174" s="80">
        <v>3</v>
      </c>
      <c r="O174" s="80">
        <v>5</v>
      </c>
      <c r="P174" s="80">
        <v>4</v>
      </c>
      <c r="Q174" s="80">
        <v>5</v>
      </c>
      <c r="R174" s="80">
        <v>3</v>
      </c>
      <c r="S174" s="80">
        <v>5</v>
      </c>
      <c r="T174" s="80">
        <v>5</v>
      </c>
      <c r="U174" s="80">
        <v>3</v>
      </c>
      <c r="V174" s="80">
        <v>3</v>
      </c>
    </row>
    <row r="175" spans="1:22" ht="13.75" thickBot="1" x14ac:dyDescent="0.75">
      <c r="A175" s="74">
        <v>173</v>
      </c>
      <c r="B175" s="79">
        <v>2</v>
      </c>
      <c r="C175" s="80">
        <v>2</v>
      </c>
      <c r="D175" s="80">
        <v>2</v>
      </c>
      <c r="E175" s="80">
        <v>2</v>
      </c>
      <c r="F175" s="80">
        <v>2</v>
      </c>
      <c r="G175" s="80">
        <v>1</v>
      </c>
      <c r="H175" s="80">
        <v>2</v>
      </c>
      <c r="I175" s="80">
        <v>2</v>
      </c>
      <c r="J175" s="80">
        <v>1</v>
      </c>
      <c r="K175" s="80">
        <v>2</v>
      </c>
      <c r="L175" s="80">
        <v>2</v>
      </c>
      <c r="M175" s="81">
        <v>2</v>
      </c>
      <c r="N175" s="80">
        <v>2</v>
      </c>
      <c r="O175" s="80">
        <v>2</v>
      </c>
      <c r="P175" s="80">
        <v>3</v>
      </c>
      <c r="Q175" s="80">
        <v>2</v>
      </c>
      <c r="R175" s="80">
        <v>2</v>
      </c>
      <c r="S175" s="80">
        <v>2</v>
      </c>
      <c r="T175" s="80">
        <v>1</v>
      </c>
      <c r="U175" s="80">
        <v>2</v>
      </c>
      <c r="V175" s="80">
        <v>2</v>
      </c>
    </row>
    <row r="176" spans="1:22" ht="13.75" thickBot="1" x14ac:dyDescent="0.75">
      <c r="A176" s="74">
        <v>174</v>
      </c>
      <c r="B176" s="79">
        <v>4</v>
      </c>
      <c r="C176" s="80">
        <v>4</v>
      </c>
      <c r="D176" s="80">
        <v>4</v>
      </c>
      <c r="E176" s="80">
        <v>4</v>
      </c>
      <c r="F176" s="80">
        <v>4</v>
      </c>
      <c r="G176" s="80">
        <v>4</v>
      </c>
      <c r="H176" s="80">
        <v>4</v>
      </c>
      <c r="I176" s="80">
        <v>4</v>
      </c>
      <c r="J176" s="80">
        <v>4</v>
      </c>
      <c r="K176" s="80">
        <v>4</v>
      </c>
      <c r="L176" s="80">
        <v>4</v>
      </c>
      <c r="M176" s="81">
        <v>4</v>
      </c>
      <c r="N176" s="80">
        <v>4</v>
      </c>
      <c r="O176" s="80">
        <v>4</v>
      </c>
      <c r="P176" s="80">
        <v>4</v>
      </c>
      <c r="Q176" s="80">
        <v>5</v>
      </c>
      <c r="R176" s="80">
        <v>4</v>
      </c>
      <c r="S176" s="80">
        <v>4</v>
      </c>
      <c r="T176" s="80">
        <v>4</v>
      </c>
      <c r="U176" s="80">
        <v>4</v>
      </c>
      <c r="V176" s="80">
        <v>4</v>
      </c>
    </row>
    <row r="177" spans="1:22" ht="13.75" thickBot="1" x14ac:dyDescent="0.75">
      <c r="A177" s="74">
        <v>175</v>
      </c>
      <c r="B177" s="79">
        <v>5</v>
      </c>
      <c r="C177" s="80">
        <v>5</v>
      </c>
      <c r="D177" s="80">
        <v>5</v>
      </c>
      <c r="E177" s="80">
        <v>5</v>
      </c>
      <c r="F177" s="80">
        <v>5</v>
      </c>
      <c r="G177" s="80">
        <v>5</v>
      </c>
      <c r="H177" s="80">
        <v>5</v>
      </c>
      <c r="I177" s="80">
        <v>5</v>
      </c>
      <c r="J177" s="80">
        <v>5</v>
      </c>
      <c r="K177" s="80">
        <v>5</v>
      </c>
      <c r="L177" s="80">
        <v>5</v>
      </c>
      <c r="M177" s="81">
        <v>5</v>
      </c>
      <c r="N177" s="80">
        <v>5</v>
      </c>
      <c r="O177" s="80">
        <v>5</v>
      </c>
      <c r="P177" s="80">
        <v>5</v>
      </c>
      <c r="Q177" s="80">
        <v>5</v>
      </c>
      <c r="R177" s="80">
        <v>5</v>
      </c>
      <c r="S177" s="80">
        <v>5</v>
      </c>
      <c r="T177" s="80">
        <v>5</v>
      </c>
      <c r="U177" s="80">
        <v>5</v>
      </c>
      <c r="V177" s="80">
        <v>5</v>
      </c>
    </row>
    <row r="178" spans="1:22" ht="13.75" thickBot="1" x14ac:dyDescent="0.75">
      <c r="A178" s="74">
        <v>176</v>
      </c>
      <c r="B178" s="79">
        <v>4</v>
      </c>
      <c r="C178" s="80">
        <v>4</v>
      </c>
      <c r="D178" s="80">
        <v>3</v>
      </c>
      <c r="E178" s="80">
        <v>5</v>
      </c>
      <c r="F178" s="80">
        <v>4</v>
      </c>
      <c r="G178" s="80">
        <v>5</v>
      </c>
      <c r="H178" s="80">
        <v>2</v>
      </c>
      <c r="I178" s="80">
        <v>4</v>
      </c>
      <c r="J178" s="80">
        <v>3</v>
      </c>
      <c r="K178" s="80">
        <v>4</v>
      </c>
      <c r="L178" s="80">
        <v>4</v>
      </c>
      <c r="M178" s="81">
        <v>5</v>
      </c>
      <c r="N178" s="80">
        <v>4</v>
      </c>
      <c r="O178" s="80">
        <v>4</v>
      </c>
      <c r="P178" s="80">
        <v>4</v>
      </c>
      <c r="Q178" s="80">
        <v>4</v>
      </c>
      <c r="R178" s="80">
        <v>4</v>
      </c>
      <c r="S178" s="80">
        <v>5</v>
      </c>
      <c r="T178" s="80">
        <v>4</v>
      </c>
      <c r="U178" s="80">
        <v>4</v>
      </c>
      <c r="V178" s="80">
        <v>5</v>
      </c>
    </row>
    <row r="179" spans="1:22" ht="13.75" thickBot="1" x14ac:dyDescent="0.75">
      <c r="A179" s="74">
        <v>177</v>
      </c>
      <c r="B179" s="79">
        <v>5</v>
      </c>
      <c r="C179" s="80">
        <v>5</v>
      </c>
      <c r="D179" s="80">
        <v>5</v>
      </c>
      <c r="E179" s="80">
        <v>5</v>
      </c>
      <c r="F179" s="80">
        <v>3</v>
      </c>
      <c r="G179" s="80">
        <v>5</v>
      </c>
      <c r="H179" s="80">
        <v>5</v>
      </c>
      <c r="I179" s="80">
        <v>5</v>
      </c>
      <c r="J179" s="80">
        <v>5</v>
      </c>
      <c r="K179" s="80">
        <v>5</v>
      </c>
      <c r="L179" s="80">
        <v>4</v>
      </c>
      <c r="M179" s="81">
        <v>5</v>
      </c>
      <c r="N179" s="80">
        <v>4</v>
      </c>
      <c r="O179" s="80">
        <v>5</v>
      </c>
      <c r="P179" s="80">
        <v>5</v>
      </c>
      <c r="Q179" s="80">
        <v>5</v>
      </c>
      <c r="R179" s="80">
        <v>3</v>
      </c>
      <c r="S179" s="80">
        <v>5</v>
      </c>
      <c r="T179" s="80">
        <v>5</v>
      </c>
      <c r="U179" s="80">
        <v>4</v>
      </c>
      <c r="V179" s="80">
        <v>5</v>
      </c>
    </row>
    <row r="180" spans="1:22" ht="13.75" thickBot="1" x14ac:dyDescent="0.75">
      <c r="A180" s="74">
        <v>178</v>
      </c>
      <c r="B180" s="79">
        <v>5</v>
      </c>
      <c r="C180" s="80">
        <v>5</v>
      </c>
      <c r="D180" s="80">
        <v>3</v>
      </c>
      <c r="E180" s="80">
        <v>5</v>
      </c>
      <c r="F180" s="80">
        <v>4</v>
      </c>
      <c r="G180" s="80">
        <v>4</v>
      </c>
      <c r="H180" s="80">
        <v>5</v>
      </c>
      <c r="I180" s="80">
        <v>4</v>
      </c>
      <c r="J180" s="80">
        <v>4</v>
      </c>
      <c r="K180" s="80">
        <v>4</v>
      </c>
      <c r="L180" s="80">
        <v>5</v>
      </c>
      <c r="M180" s="81">
        <v>5</v>
      </c>
      <c r="N180" s="80">
        <v>5</v>
      </c>
      <c r="O180" s="80">
        <v>5</v>
      </c>
      <c r="P180" s="80">
        <v>5</v>
      </c>
      <c r="Q180" s="80">
        <v>5</v>
      </c>
      <c r="R180" s="80">
        <v>4</v>
      </c>
      <c r="S180" s="80">
        <v>5</v>
      </c>
      <c r="T180" s="80">
        <v>4</v>
      </c>
      <c r="U180" s="80">
        <v>3</v>
      </c>
      <c r="V180" s="80">
        <v>3</v>
      </c>
    </row>
    <row r="181" spans="1:22" ht="13.75" thickBot="1" x14ac:dyDescent="0.75">
      <c r="A181" s="74">
        <v>179</v>
      </c>
      <c r="B181" s="79">
        <v>4</v>
      </c>
      <c r="C181" s="80">
        <v>4</v>
      </c>
      <c r="D181" s="80">
        <v>4</v>
      </c>
      <c r="E181" s="80">
        <v>3</v>
      </c>
      <c r="F181" s="80">
        <v>2</v>
      </c>
      <c r="G181" s="80">
        <v>4</v>
      </c>
      <c r="H181" s="80">
        <v>4</v>
      </c>
      <c r="I181" s="80">
        <v>2</v>
      </c>
      <c r="J181" s="80">
        <v>5</v>
      </c>
      <c r="K181" s="80">
        <v>4</v>
      </c>
      <c r="L181" s="80">
        <v>3</v>
      </c>
      <c r="M181" s="81">
        <v>4</v>
      </c>
      <c r="N181" s="80">
        <v>3</v>
      </c>
      <c r="O181" s="80">
        <v>3</v>
      </c>
      <c r="P181" s="80">
        <v>4</v>
      </c>
      <c r="Q181" s="80">
        <v>3</v>
      </c>
      <c r="R181" s="80">
        <v>3</v>
      </c>
      <c r="S181" s="80">
        <v>4</v>
      </c>
      <c r="T181" s="80">
        <v>3</v>
      </c>
      <c r="U181" s="80">
        <v>2</v>
      </c>
      <c r="V181" s="80">
        <v>2</v>
      </c>
    </row>
    <row r="182" spans="1:22" ht="13.75" thickBot="1" x14ac:dyDescent="0.75">
      <c r="A182" s="74">
        <v>180</v>
      </c>
      <c r="B182" s="79">
        <v>4</v>
      </c>
      <c r="C182" s="80">
        <v>4</v>
      </c>
      <c r="D182" s="80">
        <v>4</v>
      </c>
      <c r="E182" s="80">
        <v>5</v>
      </c>
      <c r="F182" s="80">
        <v>4</v>
      </c>
      <c r="G182" s="80">
        <v>4</v>
      </c>
      <c r="H182" s="80">
        <v>5</v>
      </c>
      <c r="I182" s="80">
        <v>5</v>
      </c>
      <c r="J182" s="80">
        <v>4</v>
      </c>
      <c r="K182" s="80">
        <v>5</v>
      </c>
      <c r="L182" s="80">
        <v>4</v>
      </c>
      <c r="M182" s="81">
        <v>4</v>
      </c>
      <c r="N182" s="80">
        <v>4</v>
      </c>
      <c r="O182" s="80">
        <v>4</v>
      </c>
      <c r="P182" s="80">
        <v>5</v>
      </c>
      <c r="Q182" s="80">
        <v>5</v>
      </c>
      <c r="R182" s="80">
        <v>3</v>
      </c>
      <c r="S182" s="80">
        <v>3</v>
      </c>
      <c r="T182" s="80">
        <v>4</v>
      </c>
      <c r="U182" s="80">
        <v>4</v>
      </c>
      <c r="V182" s="80">
        <v>5</v>
      </c>
    </row>
    <row r="183" spans="1:22" ht="13.75" thickBot="1" x14ac:dyDescent="0.75">
      <c r="A183" s="74">
        <v>181</v>
      </c>
      <c r="B183" s="79">
        <v>5</v>
      </c>
      <c r="C183" s="80">
        <v>5</v>
      </c>
      <c r="D183" s="80">
        <v>5</v>
      </c>
      <c r="E183" s="80">
        <v>5</v>
      </c>
      <c r="F183" s="80">
        <v>5</v>
      </c>
      <c r="G183" s="80">
        <v>5</v>
      </c>
      <c r="H183" s="80">
        <v>5</v>
      </c>
      <c r="I183" s="80">
        <v>4</v>
      </c>
      <c r="J183" s="80">
        <v>5</v>
      </c>
      <c r="K183" s="80">
        <v>5</v>
      </c>
      <c r="L183" s="80">
        <v>5</v>
      </c>
      <c r="M183" s="81">
        <v>5</v>
      </c>
      <c r="N183" s="80">
        <v>5</v>
      </c>
      <c r="O183" s="80">
        <v>5</v>
      </c>
      <c r="P183" s="80">
        <v>5</v>
      </c>
      <c r="Q183" s="80">
        <v>5</v>
      </c>
      <c r="R183" s="80">
        <v>5</v>
      </c>
      <c r="S183" s="80">
        <v>5</v>
      </c>
      <c r="T183" s="80">
        <v>5</v>
      </c>
      <c r="U183" s="80">
        <v>5</v>
      </c>
      <c r="V183" s="80">
        <v>5</v>
      </c>
    </row>
    <row r="184" spans="1:22" ht="13.75" thickBot="1" x14ac:dyDescent="0.75">
      <c r="A184" s="74">
        <v>182</v>
      </c>
      <c r="B184" s="79">
        <v>4</v>
      </c>
      <c r="C184" s="80">
        <v>4</v>
      </c>
      <c r="D184" s="80">
        <v>4</v>
      </c>
      <c r="E184" s="80">
        <v>4</v>
      </c>
      <c r="F184" s="80">
        <v>4</v>
      </c>
      <c r="G184" s="80">
        <v>4</v>
      </c>
      <c r="H184" s="80">
        <v>4</v>
      </c>
      <c r="I184" s="80">
        <v>4</v>
      </c>
      <c r="J184" s="80">
        <v>4</v>
      </c>
      <c r="K184" s="80">
        <v>4</v>
      </c>
      <c r="L184" s="80">
        <v>4</v>
      </c>
      <c r="M184" s="81">
        <v>4</v>
      </c>
      <c r="N184" s="80">
        <v>4</v>
      </c>
      <c r="O184" s="80">
        <v>4</v>
      </c>
      <c r="P184" s="80">
        <v>4</v>
      </c>
      <c r="Q184" s="80">
        <v>4</v>
      </c>
      <c r="R184" s="80">
        <v>4</v>
      </c>
      <c r="S184" s="80">
        <v>2</v>
      </c>
      <c r="T184" s="80">
        <v>4</v>
      </c>
      <c r="U184" s="80">
        <v>4</v>
      </c>
      <c r="V184" s="80">
        <v>4</v>
      </c>
    </row>
    <row r="185" spans="1:22" ht="13.75" thickBot="1" x14ac:dyDescent="0.75">
      <c r="A185" s="74">
        <v>183</v>
      </c>
      <c r="B185" s="79">
        <v>4</v>
      </c>
      <c r="C185" s="80">
        <v>3</v>
      </c>
      <c r="D185" s="80">
        <v>4</v>
      </c>
      <c r="E185" s="80">
        <v>5</v>
      </c>
      <c r="F185" s="80">
        <v>4</v>
      </c>
      <c r="G185" s="80">
        <v>4</v>
      </c>
      <c r="H185" s="80">
        <v>4</v>
      </c>
      <c r="I185" s="80">
        <v>3</v>
      </c>
      <c r="J185" s="80">
        <v>4</v>
      </c>
      <c r="K185" s="80">
        <v>4</v>
      </c>
      <c r="L185" s="80">
        <v>4</v>
      </c>
      <c r="M185" s="81">
        <v>3</v>
      </c>
      <c r="N185" s="80">
        <v>5</v>
      </c>
      <c r="O185" s="80">
        <v>3</v>
      </c>
      <c r="P185" s="80">
        <v>3</v>
      </c>
      <c r="Q185" s="80">
        <v>4</v>
      </c>
      <c r="R185" s="80">
        <v>4</v>
      </c>
      <c r="S185" s="80">
        <v>3</v>
      </c>
      <c r="T185" s="80">
        <v>4</v>
      </c>
      <c r="U185" s="80">
        <v>4</v>
      </c>
      <c r="V185" s="80">
        <v>3</v>
      </c>
    </row>
    <row r="186" spans="1:22" ht="13.75" thickBot="1" x14ac:dyDescent="0.75">
      <c r="A186" s="74">
        <v>184</v>
      </c>
      <c r="B186" s="79">
        <v>5</v>
      </c>
      <c r="C186" s="80">
        <v>4</v>
      </c>
      <c r="D186" s="80">
        <v>4</v>
      </c>
      <c r="E186" s="80">
        <v>5</v>
      </c>
      <c r="F186" s="80">
        <v>5</v>
      </c>
      <c r="G186" s="80">
        <v>4</v>
      </c>
      <c r="H186" s="80">
        <v>4</v>
      </c>
      <c r="I186" s="80">
        <v>3</v>
      </c>
      <c r="J186" s="80">
        <v>3</v>
      </c>
      <c r="K186" s="80">
        <v>4</v>
      </c>
      <c r="L186" s="80">
        <v>4</v>
      </c>
      <c r="M186" s="81">
        <v>4</v>
      </c>
      <c r="N186" s="80">
        <v>5</v>
      </c>
      <c r="O186" s="80">
        <v>5</v>
      </c>
      <c r="P186" s="80">
        <v>5</v>
      </c>
      <c r="Q186" s="80">
        <v>4</v>
      </c>
      <c r="R186" s="80">
        <v>4</v>
      </c>
      <c r="S186" s="80">
        <v>4</v>
      </c>
      <c r="T186" s="80">
        <v>3</v>
      </c>
      <c r="U186" s="80">
        <v>4</v>
      </c>
      <c r="V186" s="80">
        <v>4</v>
      </c>
    </row>
    <row r="187" spans="1:22" ht="13.75" thickBot="1" x14ac:dyDescent="0.75">
      <c r="A187" s="74">
        <v>185</v>
      </c>
      <c r="B187" s="79">
        <v>2</v>
      </c>
      <c r="C187" s="80">
        <v>2</v>
      </c>
      <c r="D187" s="80">
        <v>2</v>
      </c>
      <c r="E187" s="80">
        <v>3</v>
      </c>
      <c r="F187" s="80">
        <v>3</v>
      </c>
      <c r="G187" s="80">
        <v>1</v>
      </c>
      <c r="H187" s="80">
        <v>2</v>
      </c>
      <c r="I187" s="80">
        <v>1</v>
      </c>
      <c r="J187" s="80">
        <v>1</v>
      </c>
      <c r="K187" s="80">
        <v>1</v>
      </c>
      <c r="L187" s="80">
        <v>1</v>
      </c>
      <c r="M187" s="81">
        <v>1</v>
      </c>
      <c r="N187" s="80">
        <v>1</v>
      </c>
      <c r="O187" s="80">
        <v>1</v>
      </c>
      <c r="P187" s="80">
        <v>1</v>
      </c>
      <c r="Q187" s="80">
        <v>1</v>
      </c>
      <c r="R187" s="80">
        <v>1</v>
      </c>
      <c r="S187" s="80">
        <v>1</v>
      </c>
      <c r="T187" s="80">
        <v>1</v>
      </c>
      <c r="U187" s="80">
        <v>1</v>
      </c>
      <c r="V187" s="80">
        <v>1</v>
      </c>
    </row>
    <row r="188" spans="1:22" ht="13.75" thickBot="1" x14ac:dyDescent="0.75">
      <c r="A188" s="74">
        <v>186</v>
      </c>
      <c r="B188" s="79">
        <v>3</v>
      </c>
      <c r="C188" s="80">
        <v>2</v>
      </c>
      <c r="D188" s="80">
        <v>2</v>
      </c>
      <c r="E188" s="80">
        <v>4</v>
      </c>
      <c r="F188" s="80">
        <v>3</v>
      </c>
      <c r="G188" s="80">
        <v>3</v>
      </c>
      <c r="H188" s="80">
        <v>4</v>
      </c>
      <c r="I188" s="80">
        <v>4</v>
      </c>
      <c r="J188" s="80">
        <v>4</v>
      </c>
      <c r="K188" s="80">
        <v>3</v>
      </c>
      <c r="L188" s="80">
        <v>3</v>
      </c>
      <c r="M188" s="81">
        <v>3</v>
      </c>
      <c r="N188" s="80">
        <v>4</v>
      </c>
      <c r="O188" s="80">
        <v>4</v>
      </c>
      <c r="P188" s="80">
        <v>4</v>
      </c>
      <c r="Q188" s="80">
        <v>5</v>
      </c>
      <c r="R188" s="80">
        <v>2</v>
      </c>
      <c r="S188" s="80">
        <v>1</v>
      </c>
      <c r="T188" s="80">
        <v>4</v>
      </c>
      <c r="U188" s="80">
        <v>3</v>
      </c>
      <c r="V188" s="80">
        <v>2</v>
      </c>
    </row>
    <row r="189" spans="1:22" ht="13.75" thickBot="1" x14ac:dyDescent="0.75">
      <c r="A189" s="74">
        <v>187</v>
      </c>
      <c r="B189" s="79">
        <v>5</v>
      </c>
      <c r="C189" s="80">
        <v>5</v>
      </c>
      <c r="D189" s="80">
        <v>5</v>
      </c>
      <c r="E189" s="80">
        <v>5</v>
      </c>
      <c r="F189" s="80">
        <v>5</v>
      </c>
      <c r="G189" s="80">
        <v>5</v>
      </c>
      <c r="H189" s="80">
        <v>5</v>
      </c>
      <c r="I189" s="80">
        <v>5</v>
      </c>
      <c r="J189" s="80">
        <v>5</v>
      </c>
      <c r="K189" s="80">
        <v>5</v>
      </c>
      <c r="L189" s="80">
        <v>5</v>
      </c>
      <c r="M189" s="81">
        <v>5</v>
      </c>
      <c r="N189" s="80">
        <v>5</v>
      </c>
      <c r="O189" s="80">
        <v>5</v>
      </c>
      <c r="P189" s="80">
        <v>5</v>
      </c>
      <c r="Q189" s="80">
        <v>5</v>
      </c>
      <c r="R189" s="80">
        <v>5</v>
      </c>
      <c r="S189" s="80">
        <v>5</v>
      </c>
      <c r="T189" s="80">
        <v>5</v>
      </c>
      <c r="U189" s="80">
        <v>5</v>
      </c>
      <c r="V189" s="80">
        <v>5</v>
      </c>
    </row>
    <row r="190" spans="1:22" ht="13.75" thickBot="1" x14ac:dyDescent="0.75">
      <c r="A190" s="74">
        <v>188</v>
      </c>
      <c r="B190" s="79">
        <v>4</v>
      </c>
      <c r="C190" s="80">
        <v>0</v>
      </c>
      <c r="D190" s="80">
        <v>2</v>
      </c>
      <c r="E190" s="80">
        <v>4</v>
      </c>
      <c r="F190" s="80">
        <v>4</v>
      </c>
      <c r="G190" s="80">
        <v>4</v>
      </c>
      <c r="H190" s="80">
        <v>4</v>
      </c>
      <c r="I190" s="80">
        <v>3</v>
      </c>
      <c r="J190" s="80">
        <v>4</v>
      </c>
      <c r="K190" s="80">
        <v>3</v>
      </c>
      <c r="L190" s="80">
        <v>4</v>
      </c>
      <c r="M190" s="81">
        <v>4</v>
      </c>
      <c r="N190" s="80">
        <v>3</v>
      </c>
      <c r="O190" s="80">
        <v>3</v>
      </c>
      <c r="P190" s="80">
        <v>3</v>
      </c>
      <c r="Q190" s="80">
        <v>5</v>
      </c>
      <c r="R190" s="80">
        <v>3</v>
      </c>
      <c r="S190" s="80">
        <v>3</v>
      </c>
      <c r="T190" s="80">
        <v>4</v>
      </c>
      <c r="U190" s="80">
        <v>3</v>
      </c>
      <c r="V190" s="80">
        <v>4</v>
      </c>
    </row>
    <row r="191" spans="1:22" ht="13.75" thickBot="1" x14ac:dyDescent="0.75">
      <c r="A191" s="74">
        <v>189</v>
      </c>
      <c r="B191" s="79">
        <v>4</v>
      </c>
      <c r="C191" s="80">
        <v>4</v>
      </c>
      <c r="D191" s="80">
        <v>5</v>
      </c>
      <c r="E191" s="80">
        <v>4</v>
      </c>
      <c r="F191" s="80">
        <v>3</v>
      </c>
      <c r="G191" s="80">
        <v>5</v>
      </c>
      <c r="H191" s="80">
        <v>2</v>
      </c>
      <c r="I191" s="80">
        <v>1</v>
      </c>
      <c r="J191" s="80">
        <v>4</v>
      </c>
      <c r="K191" s="80">
        <v>5</v>
      </c>
      <c r="L191" s="80">
        <v>4</v>
      </c>
      <c r="M191" s="81">
        <v>4</v>
      </c>
      <c r="N191" s="80">
        <v>5</v>
      </c>
      <c r="O191" s="80">
        <v>4</v>
      </c>
      <c r="P191" s="80">
        <v>5</v>
      </c>
      <c r="Q191" s="80">
        <v>3</v>
      </c>
      <c r="R191" s="80">
        <v>4</v>
      </c>
      <c r="S191" s="80">
        <v>4</v>
      </c>
      <c r="T191" s="80">
        <v>3</v>
      </c>
      <c r="U191" s="80">
        <v>4</v>
      </c>
      <c r="V191" s="80">
        <v>4</v>
      </c>
    </row>
    <row r="192" spans="1:22" ht="13.75" thickBot="1" x14ac:dyDescent="0.75">
      <c r="A192" s="74">
        <v>190</v>
      </c>
      <c r="B192" s="79">
        <v>5</v>
      </c>
      <c r="C192" s="80">
        <v>5</v>
      </c>
      <c r="D192" s="80">
        <v>5</v>
      </c>
      <c r="E192" s="80">
        <v>4</v>
      </c>
      <c r="F192" s="80">
        <v>5</v>
      </c>
      <c r="G192" s="80">
        <v>5</v>
      </c>
      <c r="H192" s="80">
        <v>5</v>
      </c>
      <c r="I192" s="80">
        <v>2</v>
      </c>
      <c r="J192" s="80">
        <v>5</v>
      </c>
      <c r="K192" s="80">
        <v>5</v>
      </c>
      <c r="L192" s="80">
        <v>5</v>
      </c>
      <c r="M192" s="81">
        <v>5</v>
      </c>
      <c r="N192" s="80">
        <v>5</v>
      </c>
      <c r="O192" s="80">
        <v>5</v>
      </c>
      <c r="P192" s="80">
        <v>5</v>
      </c>
      <c r="Q192" s="80">
        <v>5</v>
      </c>
      <c r="R192" s="80">
        <v>5</v>
      </c>
      <c r="S192" s="80">
        <v>4</v>
      </c>
      <c r="T192" s="80">
        <v>5</v>
      </c>
      <c r="U192" s="80">
        <v>5</v>
      </c>
      <c r="V192" s="80">
        <v>5</v>
      </c>
    </row>
    <row r="193" spans="1:22" ht="13.75" thickBot="1" x14ac:dyDescent="0.75">
      <c r="A193" s="74">
        <v>191</v>
      </c>
      <c r="B193" s="79">
        <v>5</v>
      </c>
      <c r="C193" s="80">
        <v>5</v>
      </c>
      <c r="D193" s="80">
        <v>4</v>
      </c>
      <c r="E193" s="80">
        <v>5</v>
      </c>
      <c r="F193" s="80">
        <v>4</v>
      </c>
      <c r="G193" s="80">
        <v>5</v>
      </c>
      <c r="H193" s="80">
        <v>5</v>
      </c>
      <c r="I193" s="80">
        <v>4</v>
      </c>
      <c r="J193" s="80">
        <v>5</v>
      </c>
      <c r="K193" s="80">
        <v>5</v>
      </c>
      <c r="L193" s="80">
        <v>5</v>
      </c>
      <c r="M193" s="81">
        <v>5</v>
      </c>
      <c r="N193" s="80">
        <v>5</v>
      </c>
      <c r="O193" s="80">
        <v>5</v>
      </c>
      <c r="P193" s="80">
        <v>5</v>
      </c>
      <c r="Q193" s="80">
        <v>4</v>
      </c>
      <c r="R193" s="80">
        <v>5</v>
      </c>
      <c r="S193" s="80">
        <v>5</v>
      </c>
      <c r="T193" s="80">
        <v>5</v>
      </c>
      <c r="U193" s="80">
        <v>4</v>
      </c>
      <c r="V193" s="80">
        <v>4</v>
      </c>
    </row>
    <row r="194" spans="1:22" ht="13.75" thickBot="1" x14ac:dyDescent="0.75">
      <c r="A194" s="74">
        <v>192</v>
      </c>
      <c r="B194" s="79">
        <v>3</v>
      </c>
      <c r="C194" s="80">
        <v>4</v>
      </c>
      <c r="D194" s="80">
        <v>3</v>
      </c>
      <c r="E194" s="80">
        <v>4</v>
      </c>
      <c r="F194" s="80">
        <v>4</v>
      </c>
      <c r="G194" s="80">
        <v>4</v>
      </c>
      <c r="H194" s="80">
        <v>4</v>
      </c>
      <c r="I194" s="80">
        <v>1</v>
      </c>
      <c r="J194" s="80">
        <v>4</v>
      </c>
      <c r="K194" s="80">
        <v>4</v>
      </c>
      <c r="L194" s="80">
        <v>3</v>
      </c>
      <c r="M194" s="81">
        <v>4</v>
      </c>
      <c r="N194" s="80">
        <v>3</v>
      </c>
      <c r="O194" s="80">
        <v>4</v>
      </c>
      <c r="P194" s="80">
        <v>4</v>
      </c>
      <c r="Q194" s="80">
        <v>4</v>
      </c>
      <c r="R194" s="80">
        <v>3</v>
      </c>
      <c r="S194" s="80">
        <v>4</v>
      </c>
      <c r="T194" s="80">
        <v>4</v>
      </c>
      <c r="U194" s="80">
        <v>2</v>
      </c>
      <c r="V194" s="80">
        <v>4</v>
      </c>
    </row>
    <row r="195" spans="1:22" ht="13.75" thickBot="1" x14ac:dyDescent="0.75">
      <c r="A195" s="74">
        <v>193</v>
      </c>
      <c r="B195" s="79">
        <v>4</v>
      </c>
      <c r="C195" s="80">
        <v>4</v>
      </c>
      <c r="D195" s="80">
        <v>1</v>
      </c>
      <c r="E195" s="80">
        <v>4</v>
      </c>
      <c r="F195" s="80">
        <v>2</v>
      </c>
      <c r="G195" s="80">
        <v>4</v>
      </c>
      <c r="H195" s="80">
        <v>1</v>
      </c>
      <c r="I195" s="80">
        <v>4</v>
      </c>
      <c r="J195" s="80">
        <v>5</v>
      </c>
      <c r="K195" s="80">
        <v>5</v>
      </c>
      <c r="L195" s="80">
        <v>1</v>
      </c>
      <c r="M195" s="81">
        <v>1</v>
      </c>
      <c r="N195" s="80">
        <v>3</v>
      </c>
      <c r="O195" s="80">
        <v>4</v>
      </c>
      <c r="P195" s="80">
        <v>3</v>
      </c>
      <c r="Q195" s="80">
        <v>4</v>
      </c>
      <c r="R195" s="80">
        <v>1</v>
      </c>
      <c r="S195" s="80">
        <v>1</v>
      </c>
      <c r="T195" s="80">
        <v>4</v>
      </c>
      <c r="U195" s="80">
        <v>2</v>
      </c>
      <c r="V195" s="80">
        <v>2</v>
      </c>
    </row>
    <row r="196" spans="1:22" ht="13.75" thickBot="1" x14ac:dyDescent="0.75">
      <c r="A196" s="74">
        <v>194</v>
      </c>
      <c r="B196" s="79">
        <v>4</v>
      </c>
      <c r="C196" s="80">
        <v>3</v>
      </c>
      <c r="D196" s="80">
        <v>4</v>
      </c>
      <c r="E196" s="80">
        <v>4</v>
      </c>
      <c r="F196" s="80">
        <v>3</v>
      </c>
      <c r="G196" s="80">
        <v>3</v>
      </c>
      <c r="H196" s="80">
        <v>2</v>
      </c>
      <c r="I196" s="80">
        <v>2</v>
      </c>
      <c r="J196" s="80">
        <v>2</v>
      </c>
      <c r="K196" s="80">
        <v>4</v>
      </c>
      <c r="L196" s="80">
        <v>3</v>
      </c>
      <c r="M196" s="81">
        <v>4</v>
      </c>
      <c r="N196" s="80">
        <v>3</v>
      </c>
      <c r="O196" s="80">
        <v>4</v>
      </c>
      <c r="P196" s="80">
        <v>4</v>
      </c>
      <c r="Q196" s="80">
        <v>3</v>
      </c>
      <c r="R196" s="80">
        <v>3</v>
      </c>
      <c r="S196" s="80">
        <v>4</v>
      </c>
      <c r="T196" s="80">
        <v>4</v>
      </c>
      <c r="U196" s="80">
        <v>3</v>
      </c>
      <c r="V196" s="80">
        <v>4</v>
      </c>
    </row>
    <row r="197" spans="1:22" ht="13.75" thickBot="1" x14ac:dyDescent="0.75">
      <c r="A197" s="74">
        <v>195</v>
      </c>
      <c r="B197" s="79">
        <v>4</v>
      </c>
      <c r="C197" s="80">
        <v>4</v>
      </c>
      <c r="D197" s="80">
        <v>4</v>
      </c>
      <c r="E197" s="80">
        <v>4</v>
      </c>
      <c r="F197" s="80">
        <v>4</v>
      </c>
      <c r="G197" s="80">
        <v>4</v>
      </c>
      <c r="H197" s="80">
        <v>4</v>
      </c>
      <c r="I197" s="80">
        <v>3</v>
      </c>
      <c r="J197" s="80">
        <v>4</v>
      </c>
      <c r="K197" s="80">
        <v>4</v>
      </c>
      <c r="L197" s="80">
        <v>4</v>
      </c>
      <c r="M197" s="81">
        <v>4</v>
      </c>
      <c r="N197" s="80">
        <v>4</v>
      </c>
      <c r="O197" s="80">
        <v>4</v>
      </c>
      <c r="P197" s="80">
        <v>4</v>
      </c>
      <c r="Q197" s="80">
        <v>4</v>
      </c>
      <c r="R197" s="80">
        <v>4</v>
      </c>
      <c r="S197" s="80">
        <v>4</v>
      </c>
      <c r="T197" s="80">
        <v>4</v>
      </c>
      <c r="U197" s="80">
        <v>4</v>
      </c>
      <c r="V197" s="80">
        <v>4</v>
      </c>
    </row>
    <row r="198" spans="1:22" ht="13.75" thickBot="1" x14ac:dyDescent="0.75">
      <c r="A198" s="74">
        <v>196</v>
      </c>
      <c r="B198" s="79">
        <v>5</v>
      </c>
      <c r="C198" s="80">
        <v>5</v>
      </c>
      <c r="D198" s="80">
        <v>5</v>
      </c>
      <c r="E198" s="80">
        <v>5</v>
      </c>
      <c r="F198" s="80">
        <v>4</v>
      </c>
      <c r="G198" s="80">
        <v>5</v>
      </c>
      <c r="H198" s="80">
        <v>1</v>
      </c>
      <c r="I198" s="80">
        <v>3</v>
      </c>
      <c r="J198" s="80">
        <v>4</v>
      </c>
      <c r="K198" s="80">
        <v>5</v>
      </c>
      <c r="L198" s="80">
        <v>3</v>
      </c>
      <c r="M198" s="81">
        <v>4</v>
      </c>
      <c r="N198" s="80">
        <v>4</v>
      </c>
      <c r="O198" s="80">
        <v>4</v>
      </c>
      <c r="P198" s="80">
        <v>5</v>
      </c>
      <c r="Q198" s="80">
        <v>5</v>
      </c>
      <c r="R198" s="80">
        <v>4</v>
      </c>
      <c r="S198" s="80">
        <v>5</v>
      </c>
      <c r="T198" s="80">
        <v>5</v>
      </c>
      <c r="U198" s="80">
        <v>3</v>
      </c>
      <c r="V198" s="80">
        <v>4</v>
      </c>
    </row>
    <row r="199" spans="1:22" ht="13.75" thickBot="1" x14ac:dyDescent="0.75">
      <c r="A199" s="74">
        <v>197</v>
      </c>
      <c r="B199" s="79">
        <v>5</v>
      </c>
      <c r="C199" s="80">
        <v>5</v>
      </c>
      <c r="D199" s="80">
        <v>3</v>
      </c>
      <c r="E199" s="80">
        <v>5</v>
      </c>
      <c r="F199" s="80">
        <v>4</v>
      </c>
      <c r="G199" s="80">
        <v>4</v>
      </c>
      <c r="H199" s="80">
        <v>5</v>
      </c>
      <c r="I199" s="80">
        <v>2</v>
      </c>
      <c r="J199" s="80">
        <v>4</v>
      </c>
      <c r="K199" s="80">
        <v>0</v>
      </c>
      <c r="L199" s="80">
        <v>4</v>
      </c>
      <c r="M199" s="81">
        <v>4</v>
      </c>
      <c r="N199" s="80">
        <v>5</v>
      </c>
      <c r="O199" s="80">
        <v>5</v>
      </c>
      <c r="P199" s="80">
        <v>5</v>
      </c>
      <c r="Q199" s="80">
        <v>3</v>
      </c>
      <c r="R199" s="80">
        <v>4</v>
      </c>
      <c r="S199" s="80">
        <v>4</v>
      </c>
      <c r="T199" s="80">
        <v>4</v>
      </c>
      <c r="U199" s="80">
        <v>3</v>
      </c>
      <c r="V199" s="80">
        <v>3</v>
      </c>
    </row>
    <row r="200" spans="1:22" ht="13.75" thickBot="1" x14ac:dyDescent="0.75">
      <c r="A200" s="74">
        <v>198</v>
      </c>
      <c r="B200" s="79">
        <v>5</v>
      </c>
      <c r="C200" s="80">
        <v>5</v>
      </c>
      <c r="D200" s="80">
        <v>5</v>
      </c>
      <c r="E200" s="80">
        <v>5</v>
      </c>
      <c r="F200" s="80">
        <v>4</v>
      </c>
      <c r="G200" s="80">
        <v>5</v>
      </c>
      <c r="H200" s="80">
        <v>5</v>
      </c>
      <c r="I200" s="80">
        <v>5</v>
      </c>
      <c r="J200" s="80">
        <v>5</v>
      </c>
      <c r="K200" s="80">
        <v>5</v>
      </c>
      <c r="L200" s="80">
        <v>5</v>
      </c>
      <c r="M200" s="81">
        <v>5</v>
      </c>
      <c r="N200" s="80">
        <v>5</v>
      </c>
      <c r="O200" s="80">
        <v>5</v>
      </c>
      <c r="P200" s="80">
        <v>5</v>
      </c>
      <c r="Q200" s="80">
        <v>5</v>
      </c>
      <c r="R200" s="80">
        <v>5</v>
      </c>
      <c r="S200" s="80">
        <v>5</v>
      </c>
      <c r="T200" s="80">
        <v>5</v>
      </c>
      <c r="U200" s="80">
        <v>4</v>
      </c>
      <c r="V200" s="80">
        <v>4</v>
      </c>
    </row>
    <row r="201" spans="1:22" ht="13.75" thickBot="1" x14ac:dyDescent="0.75">
      <c r="A201" s="74">
        <v>199</v>
      </c>
      <c r="B201" s="79">
        <v>4</v>
      </c>
      <c r="C201" s="80">
        <v>5</v>
      </c>
      <c r="D201" s="80">
        <v>4</v>
      </c>
      <c r="E201" s="80">
        <v>5</v>
      </c>
      <c r="F201" s="80">
        <v>4</v>
      </c>
      <c r="G201" s="80">
        <v>5</v>
      </c>
      <c r="H201" s="80">
        <v>4</v>
      </c>
      <c r="I201" s="80">
        <v>3</v>
      </c>
      <c r="J201" s="80">
        <v>4</v>
      </c>
      <c r="K201" s="80">
        <v>5</v>
      </c>
      <c r="L201" s="80">
        <v>4</v>
      </c>
      <c r="M201" s="81">
        <v>5</v>
      </c>
      <c r="N201" s="80">
        <v>4</v>
      </c>
      <c r="O201" s="80">
        <v>5</v>
      </c>
      <c r="P201" s="80">
        <v>5</v>
      </c>
      <c r="Q201" s="80">
        <v>3</v>
      </c>
      <c r="R201" s="80">
        <v>4</v>
      </c>
      <c r="S201" s="80">
        <v>5</v>
      </c>
      <c r="T201" s="80">
        <v>3</v>
      </c>
      <c r="U201" s="80">
        <v>3</v>
      </c>
      <c r="V201" s="80">
        <v>5</v>
      </c>
    </row>
    <row r="202" spans="1:22" ht="13.75" thickBot="1" x14ac:dyDescent="0.75">
      <c r="A202" s="74">
        <v>200</v>
      </c>
      <c r="B202" s="79">
        <v>3</v>
      </c>
      <c r="C202" s="80">
        <v>3</v>
      </c>
      <c r="D202" s="80">
        <v>4</v>
      </c>
      <c r="E202" s="80">
        <v>2</v>
      </c>
      <c r="F202" s="80">
        <v>4</v>
      </c>
      <c r="G202" s="80">
        <v>4</v>
      </c>
      <c r="H202" s="80">
        <v>5</v>
      </c>
      <c r="I202" s="80">
        <v>5</v>
      </c>
      <c r="J202" s="80">
        <v>4</v>
      </c>
      <c r="K202" s="80">
        <v>5</v>
      </c>
      <c r="L202" s="80">
        <v>4</v>
      </c>
      <c r="M202" s="81">
        <v>3</v>
      </c>
      <c r="N202" s="80">
        <v>5</v>
      </c>
      <c r="O202" s="80">
        <v>5</v>
      </c>
      <c r="P202" s="80">
        <v>5</v>
      </c>
      <c r="Q202" s="80">
        <v>5</v>
      </c>
      <c r="R202" s="80">
        <v>4</v>
      </c>
      <c r="S202" s="80">
        <v>5</v>
      </c>
      <c r="T202" s="80">
        <v>4</v>
      </c>
      <c r="U202" s="80">
        <v>3</v>
      </c>
      <c r="V202" s="80">
        <v>3</v>
      </c>
    </row>
  </sheetData>
  <sheetProtection sheet="1" formatCells="0" formatColumns="0" formatRows="0" insertColumns="0" insertRows="0" insertHyperlinks="0" deleteColumns="0" deleteRows="0" selectLockedCells="1" sort="0" autoFilter="0" pivotTables="0"/>
  <mergeCells count="7">
    <mergeCell ref="N1:P1"/>
    <mergeCell ref="Q1:S1"/>
    <mergeCell ref="T1:V1"/>
    <mergeCell ref="B1:C1"/>
    <mergeCell ref="D1:F1"/>
    <mergeCell ref="G1:I1"/>
    <mergeCell ref="J1:M1"/>
  </mergeCells>
  <phoneticPr fontId="25" type="noConversion"/>
  <pageMargins left="0.7" right="0.7" top="0.75" bottom="0.75" header="0.3" footer="0.3"/>
  <pageSetup orientation="portrait" r:id="rId1"/>
  <tableParts count="1">
    <tablePart r:id="rId2"/>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theme="4" tint="-0.249977111117893"/>
  </sheetPr>
  <dimension ref="A1:R19"/>
  <sheetViews>
    <sheetView showGridLines="0" zoomScale="80" zoomScaleNormal="80" workbookViewId="0">
      <selection activeCell="A8" sqref="A8"/>
    </sheetView>
  </sheetViews>
  <sheetFormatPr defaultColWidth="8.8671875" defaultRowHeight="12" x14ac:dyDescent="0.55000000000000004"/>
  <cols>
    <col min="1" max="1" width="22" customWidth="1"/>
    <col min="2" max="2" width="25.60546875" bestFit="1" customWidth="1"/>
    <col min="3" max="3" width="22" customWidth="1"/>
    <col min="4" max="5" width="25.60546875" bestFit="1" customWidth="1"/>
  </cols>
  <sheetData>
    <row r="1" spans="1:18" s="12" customFormat="1" ht="40.5" customHeight="1" thickBot="1" x14ac:dyDescent="0.75">
      <c r="B1" s="13"/>
      <c r="D1" s="13"/>
      <c r="E1" s="16"/>
      <c r="F1" s="16"/>
      <c r="G1" s="16"/>
      <c r="H1" s="16"/>
      <c r="I1" s="16"/>
      <c r="J1" s="13"/>
      <c r="K1" s="13"/>
      <c r="L1" s="13"/>
      <c r="M1" s="13"/>
      <c r="N1" s="13"/>
      <c r="O1" s="13"/>
      <c r="P1" s="13"/>
      <c r="Q1" s="13"/>
    </row>
    <row r="2" spans="1:18" s="12" customFormat="1" ht="9" customHeight="1" thickTop="1" x14ac:dyDescent="0.55000000000000004">
      <c r="A2" s="101"/>
      <c r="B2" s="101"/>
      <c r="C2" s="101"/>
      <c r="D2" s="101"/>
      <c r="E2" s="101"/>
      <c r="F2" s="101"/>
      <c r="G2" s="101"/>
      <c r="H2" s="101"/>
      <c r="I2" s="101"/>
      <c r="J2" s="101"/>
      <c r="K2" s="101"/>
      <c r="L2" s="101"/>
      <c r="M2" s="101"/>
      <c r="N2" s="101"/>
      <c r="O2" s="101"/>
      <c r="P2" s="101"/>
      <c r="Q2" s="101"/>
      <c r="R2" s="19"/>
    </row>
    <row r="4" spans="1:18" ht="14" x14ac:dyDescent="0.55000000000000004">
      <c r="A4" s="106" t="s">
        <v>70</v>
      </c>
      <c r="B4" s="106"/>
    </row>
    <row r="5" spans="1:18" ht="14" x14ac:dyDescent="0.55000000000000004">
      <c r="A5" s="7" t="s">
        <v>74</v>
      </c>
      <c r="B5" s="7" t="s">
        <v>66</v>
      </c>
      <c r="D5" s="108"/>
      <c r="E5" s="108"/>
    </row>
    <row r="6" spans="1:18" ht="13" x14ac:dyDescent="0.6">
      <c r="A6" s="6" t="s">
        <v>74</v>
      </c>
      <c r="B6" s="6" t="s">
        <v>67</v>
      </c>
      <c r="C6" s="55"/>
      <c r="D6" s="55"/>
      <c r="E6" s="18"/>
    </row>
    <row r="7" spans="1:18" ht="13" x14ac:dyDescent="0.6">
      <c r="A7" s="7" t="s">
        <v>74</v>
      </c>
      <c r="B7" s="7" t="s">
        <v>68</v>
      </c>
      <c r="C7" s="55"/>
      <c r="D7" s="55"/>
      <c r="E7" s="18"/>
    </row>
    <row r="9" spans="1:18" ht="14" x14ac:dyDescent="0.6">
      <c r="A9" s="107" t="s">
        <v>60</v>
      </c>
      <c r="B9" s="107"/>
      <c r="C9" s="55"/>
      <c r="D9" s="55"/>
      <c r="E9" s="18"/>
    </row>
    <row r="10" spans="1:18" ht="13" x14ac:dyDescent="0.6">
      <c r="A10" s="7">
        <v>1</v>
      </c>
      <c r="B10" s="7" t="s">
        <v>8</v>
      </c>
      <c r="C10" s="55"/>
      <c r="D10" s="55"/>
    </row>
    <row r="11" spans="1:18" ht="13" x14ac:dyDescent="0.6">
      <c r="A11" s="6">
        <v>2</v>
      </c>
      <c r="B11" s="6" t="s">
        <v>9</v>
      </c>
      <c r="C11" s="55"/>
      <c r="D11" s="55"/>
    </row>
    <row r="12" spans="1:18" ht="13" x14ac:dyDescent="0.6">
      <c r="A12" s="7">
        <v>3</v>
      </c>
      <c r="B12" s="7" t="s">
        <v>7</v>
      </c>
      <c r="C12" s="105"/>
      <c r="D12" s="105"/>
    </row>
    <row r="13" spans="1:18" ht="13" x14ac:dyDescent="0.6">
      <c r="A13" s="6">
        <v>4</v>
      </c>
      <c r="B13" s="6" t="s">
        <v>10</v>
      </c>
      <c r="C13" s="105"/>
      <c r="D13" s="105"/>
    </row>
    <row r="14" spans="1:18" ht="13" x14ac:dyDescent="0.6">
      <c r="A14" s="7">
        <v>5</v>
      </c>
      <c r="B14" s="7" t="s">
        <v>11</v>
      </c>
      <c r="C14" s="55"/>
      <c r="D14" s="55"/>
    </row>
    <row r="15" spans="1:18" ht="13" x14ac:dyDescent="0.6">
      <c r="A15" s="6">
        <v>0</v>
      </c>
      <c r="B15" s="6" t="s">
        <v>44</v>
      </c>
      <c r="C15" s="55"/>
      <c r="D15" s="55"/>
    </row>
    <row r="16" spans="1:18" ht="13" x14ac:dyDescent="0.6">
      <c r="C16" s="55"/>
      <c r="D16" s="55"/>
    </row>
    <row r="17" spans="3:4" ht="13" x14ac:dyDescent="0.6">
      <c r="C17" s="55"/>
      <c r="D17" s="55"/>
    </row>
    <row r="18" spans="3:4" ht="13" x14ac:dyDescent="0.6">
      <c r="C18" s="55"/>
      <c r="D18" s="55"/>
    </row>
    <row r="19" spans="3:4" ht="13" x14ac:dyDescent="0.6">
      <c r="C19" s="55"/>
      <c r="D19" s="55"/>
    </row>
  </sheetData>
  <protectedRanges>
    <protectedRange sqref="I1:I2" name="AllowEdit_1_2_2"/>
  </protectedRanges>
  <mergeCells count="6">
    <mergeCell ref="A2:Q2"/>
    <mergeCell ref="C12:D12"/>
    <mergeCell ref="C13:D13"/>
    <mergeCell ref="A4:B4"/>
    <mergeCell ref="A9:B9"/>
    <mergeCell ref="D5:E5"/>
  </mergeCells>
  <phoneticPr fontId="25"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2">
    <tabColor theme="3"/>
  </sheetPr>
  <dimension ref="A1:R57"/>
  <sheetViews>
    <sheetView showGridLines="0" tabSelected="1" topLeftCell="A24" zoomScale="83" zoomScaleNormal="82" workbookViewId="0">
      <selection activeCell="C24" sqref="C24"/>
    </sheetView>
  </sheetViews>
  <sheetFormatPr defaultColWidth="8.60546875" defaultRowHeight="12" x14ac:dyDescent="0.55000000000000004"/>
  <cols>
    <col min="1" max="1" width="4.390625" style="38" customWidth="1"/>
    <col min="2" max="2" width="36.390625" style="38" customWidth="1"/>
    <col min="3" max="3" width="36.390625" style="39" customWidth="1"/>
    <col min="4" max="4" width="18.953125" style="38" customWidth="1"/>
    <col min="5" max="5" width="4.390625" style="38" customWidth="1"/>
    <col min="6" max="6" width="49.51953125" style="38" bestFit="1" customWidth="1"/>
    <col min="7" max="7" width="19.21484375" style="38" bestFit="1" customWidth="1"/>
    <col min="8" max="8" width="26.12890625" style="38" customWidth="1"/>
    <col min="9" max="9" width="12.4765625" style="38" customWidth="1"/>
    <col min="10" max="10" width="4.390625" style="38" customWidth="1"/>
    <col min="11" max="13" width="20.8671875" style="38" customWidth="1"/>
    <col min="14" max="14" width="11" style="38" bestFit="1" customWidth="1"/>
    <col min="15" max="15" width="6.12890625" style="38" bestFit="1" customWidth="1"/>
    <col min="16" max="16384" width="8.60546875" style="38"/>
  </cols>
  <sheetData>
    <row r="1" spans="1:18" s="36" customFormat="1" ht="40.5" customHeight="1" thickBot="1" x14ac:dyDescent="0.75">
      <c r="A1" s="32"/>
      <c r="B1" s="33"/>
      <c r="C1" s="34"/>
      <c r="D1" s="35"/>
      <c r="E1" s="35"/>
      <c r="F1" s="35"/>
      <c r="G1" s="35"/>
      <c r="H1" s="35"/>
      <c r="I1" s="35"/>
      <c r="J1" s="33"/>
      <c r="K1" s="33"/>
      <c r="L1" s="33"/>
      <c r="M1" s="33"/>
      <c r="N1" s="33"/>
      <c r="O1" s="33"/>
      <c r="P1" s="33"/>
      <c r="Q1" s="33"/>
      <c r="R1" s="32"/>
    </row>
    <row r="2" spans="1:18" s="36" customFormat="1" ht="9" customHeight="1" thickTop="1" x14ac:dyDescent="0.55000000000000004">
      <c r="A2" s="87"/>
      <c r="B2" s="87"/>
      <c r="C2" s="87"/>
      <c r="D2" s="87"/>
      <c r="E2" s="87"/>
      <c r="F2" s="87"/>
      <c r="G2" s="87"/>
      <c r="H2" s="87"/>
      <c r="I2" s="87"/>
      <c r="J2" s="87"/>
      <c r="K2" s="87"/>
      <c r="L2" s="87"/>
      <c r="M2" s="87"/>
      <c r="N2" s="87"/>
      <c r="O2" s="87"/>
      <c r="P2" s="87"/>
      <c r="Q2" s="87"/>
      <c r="R2" s="37"/>
    </row>
    <row r="3" spans="1:18" ht="15.65" customHeight="1" x14ac:dyDescent="0.55000000000000004"/>
    <row r="4" spans="1:18" ht="15.65" customHeight="1" x14ac:dyDescent="0.55000000000000004">
      <c r="B4" s="88">
        <f>AVERAGE(Table5[Average - Numerical])</f>
        <v>3.8752074559366121</v>
      </c>
      <c r="C4" s="89"/>
      <c r="F4" s="100"/>
      <c r="G4" s="100"/>
      <c r="H4"/>
    </row>
    <row r="5" spans="1:18" ht="15.65" customHeight="1" x14ac:dyDescent="0.55000000000000004">
      <c r="B5" s="90"/>
      <c r="C5" s="91"/>
      <c r="F5" s="100"/>
      <c r="G5" s="100"/>
      <c r="H5"/>
    </row>
    <row r="6" spans="1:18" ht="15.65" customHeight="1" x14ac:dyDescent="0.55000000000000004">
      <c r="B6" s="92"/>
      <c r="C6" s="93"/>
      <c r="F6" s="100"/>
      <c r="G6" s="100"/>
      <c r="H6"/>
    </row>
    <row r="7" spans="1:18" ht="15.65" customHeight="1" x14ac:dyDescent="0.55000000000000004">
      <c r="F7"/>
      <c r="G7"/>
      <c r="H7"/>
    </row>
    <row r="8" spans="1:18" ht="15.65" customHeight="1" x14ac:dyDescent="0.55000000000000004">
      <c r="B8" s="94" t="s">
        <v>69</v>
      </c>
      <c r="C8" s="98"/>
      <c r="F8"/>
      <c r="G8"/>
      <c r="H8"/>
    </row>
    <row r="9" spans="1:18" ht="15.65" customHeight="1" x14ac:dyDescent="0.55000000000000004">
      <c r="B9" s="96"/>
      <c r="C9" s="99"/>
      <c r="F9" s="100"/>
      <c r="G9" s="100"/>
      <c r="H9"/>
    </row>
    <row r="10" spans="1:18" ht="15.65" customHeight="1" x14ac:dyDescent="0.55000000000000004">
      <c r="F10" s="100"/>
      <c r="G10" s="100"/>
      <c r="H10"/>
    </row>
    <row r="11" spans="1:18" ht="24" x14ac:dyDescent="0.55000000000000004">
      <c r="A11" s="40"/>
      <c r="B11" s="41" t="s">
        <v>72</v>
      </c>
      <c r="C11" s="42" t="s">
        <v>16</v>
      </c>
      <c r="F11"/>
      <c r="G11"/>
      <c r="H11"/>
    </row>
    <row r="12" spans="1:18" ht="15.65" customHeight="1" x14ac:dyDescent="0.55000000000000004">
      <c r="A12" s="40"/>
      <c r="B12" s="43" t="s">
        <v>6</v>
      </c>
      <c r="C12" s="47">
        <f>SUM('Professional Growth'!D10:D11,'Professional Growth'!D22:D23,'Professional Growth'!D34:D35)/3</f>
        <v>0.18333333333333335</v>
      </c>
      <c r="F12" s="100"/>
      <c r="G12" s="100"/>
      <c r="H12"/>
    </row>
    <row r="13" spans="1:18" ht="15.65" customHeight="1" x14ac:dyDescent="0.55000000000000004">
      <c r="A13" s="40"/>
      <c r="B13" s="43" t="s">
        <v>2</v>
      </c>
      <c r="C13" s="47">
        <f>SUM('Time and Resources'!D10:D11,'Time and Resources'!D22:D23,'Time and Resources'!D34:D35)/3</f>
        <v>0.18333333333333332</v>
      </c>
      <c r="F13" s="100"/>
      <c r="G13" s="100"/>
      <c r="H13"/>
    </row>
    <row r="14" spans="1:18" ht="15.65" customHeight="1" x14ac:dyDescent="0.55000000000000004">
      <c r="B14" s="43" t="s">
        <v>5</v>
      </c>
      <c r="C14" s="47">
        <f>SUM('Recognition and Value'!D10:D11,'Recognition and Value'!D22:D23,'Recognition and Value'!D34:D35)/3</f>
        <v>0.17666666666666664</v>
      </c>
      <c r="F14" s="100"/>
      <c r="G14" s="100"/>
      <c r="H14"/>
    </row>
    <row r="15" spans="1:18" ht="15.65" customHeight="1" x14ac:dyDescent="0.55000000000000004">
      <c r="B15" s="43" t="s">
        <v>1</v>
      </c>
      <c r="C15" s="47">
        <f>SUM('Personal Safety and Belonging'!D10:D11,'Personal Safety and Belonging'!D22:D23,'Personal Safety and Belonging'!D34:D35, 'Personal Safety and Belonging'!D46:D47)/4</f>
        <v>9.3750000000000028E-2</v>
      </c>
      <c r="F15" s="100"/>
      <c r="G15" s="100"/>
      <c r="H15"/>
    </row>
    <row r="16" spans="1:18" ht="15.65" customHeight="1" x14ac:dyDescent="0.55000000000000004">
      <c r="B16" s="43" t="s">
        <v>4</v>
      </c>
      <c r="C16" s="47">
        <f>SUM('Ownership and Input'!$D$10:$D$11,'Ownership and Input'!$D$22:$D$23,'Ownership and Input'!$D$34:$D$35)/3</f>
        <v>9.1666666666666674E-2</v>
      </c>
      <c r="F16"/>
      <c r="G16"/>
      <c r="H16"/>
    </row>
    <row r="17" spans="1:10" ht="20.25" customHeight="1" x14ac:dyDescent="0.55000000000000004">
      <c r="B17" s="43" t="s">
        <v>26</v>
      </c>
      <c r="C17" s="47">
        <f>SUM('Leadership Trust and Values'!D10:D11,'Leadership Trust and Values'!D22:D23,'Leadership Trust and Values'!D34:D35)/3</f>
        <v>7.8333333333333338E-2</v>
      </c>
      <c r="F17"/>
      <c r="G17"/>
      <c r="H17"/>
    </row>
    <row r="18" spans="1:10" ht="15.65" customHeight="1" x14ac:dyDescent="0.55000000000000004">
      <c r="F18"/>
      <c r="G18"/>
      <c r="H18"/>
    </row>
    <row r="19" spans="1:10" ht="15.65" customHeight="1" x14ac:dyDescent="0.55000000000000004">
      <c r="B19" s="94" t="s">
        <v>43</v>
      </c>
      <c r="C19" s="95"/>
      <c r="D19" s="32"/>
      <c r="F19" s="100"/>
      <c r="G19" s="100"/>
      <c r="H19"/>
    </row>
    <row r="20" spans="1:10" ht="15.65" customHeight="1" x14ac:dyDescent="0.55000000000000004">
      <c r="B20" s="96"/>
      <c r="C20" s="97"/>
      <c r="D20" s="32"/>
      <c r="F20" s="100"/>
      <c r="G20" s="100"/>
      <c r="H20"/>
    </row>
    <row r="21" spans="1:10" ht="15.65" customHeight="1" x14ac:dyDescent="0.55000000000000004">
      <c r="F21"/>
      <c r="G21"/>
    </row>
    <row r="22" spans="1:10" ht="24" x14ac:dyDescent="0.55000000000000004">
      <c r="B22" s="44" t="s">
        <v>17</v>
      </c>
      <c r="C22" s="42" t="s">
        <v>33</v>
      </c>
      <c r="D22" s="45" t="s">
        <v>72</v>
      </c>
      <c r="F22"/>
      <c r="G22"/>
      <c r="H22"/>
    </row>
    <row r="23" spans="1:10" ht="24" x14ac:dyDescent="0.55000000000000004">
      <c r="B23" s="48" t="s">
        <v>30</v>
      </c>
      <c r="C23" s="64">
        <f>SUM('Time and Resources'!D34:D35)</f>
        <v>0.33499999999999996</v>
      </c>
      <c r="D23" s="46" t="s">
        <v>35</v>
      </c>
      <c r="F23"/>
      <c r="G23"/>
      <c r="H23"/>
    </row>
    <row r="24" spans="1:10" ht="36" x14ac:dyDescent="0.55000000000000004">
      <c r="B24" s="48" t="s">
        <v>57</v>
      </c>
      <c r="C24" s="64">
        <f>SUM('Professional Growth'!D22:D23)</f>
        <v>0.24</v>
      </c>
      <c r="D24" s="46" t="s">
        <v>6</v>
      </c>
      <c r="F24"/>
      <c r="G24"/>
      <c r="H24"/>
    </row>
    <row r="25" spans="1:10" ht="24" x14ac:dyDescent="0.55000000000000004">
      <c r="B25" s="48" t="s">
        <v>55</v>
      </c>
      <c r="C25" s="64">
        <f>SUM('Recognition and Value'!D22:D23)</f>
        <v>0.22999999999999998</v>
      </c>
      <c r="D25" s="46" t="s">
        <v>39</v>
      </c>
      <c r="F25"/>
      <c r="G25"/>
      <c r="H25"/>
    </row>
    <row r="26" spans="1:10" x14ac:dyDescent="0.55000000000000004">
      <c r="B26" s="48" t="s">
        <v>29</v>
      </c>
      <c r="C26" s="64">
        <f>SUM('Time and Resources'!D22:D23)</f>
        <v>0.16500000000000001</v>
      </c>
      <c r="D26" s="46" t="s">
        <v>35</v>
      </c>
      <c r="F26"/>
      <c r="G26"/>
      <c r="H26"/>
      <c r="J26" s="38" t="s">
        <v>37</v>
      </c>
    </row>
    <row r="27" spans="1:10" ht="24" x14ac:dyDescent="0.55000000000000004">
      <c r="A27" s="40"/>
      <c r="B27" s="48" t="s">
        <v>58</v>
      </c>
      <c r="C27" s="64">
        <f>SUM('Professional Growth'!D34:D35)</f>
        <v>0.155</v>
      </c>
      <c r="D27" s="46" t="s">
        <v>6</v>
      </c>
      <c r="F27"/>
      <c r="G27"/>
      <c r="H27"/>
    </row>
    <row r="28" spans="1:10" ht="36.75" customHeight="1" x14ac:dyDescent="0.55000000000000004">
      <c r="B28" s="52" t="s">
        <v>56</v>
      </c>
      <c r="C28" s="64">
        <f>SUM('Professional Growth'!D10:D11)</f>
        <v>0.155</v>
      </c>
      <c r="D28" s="46" t="s">
        <v>6</v>
      </c>
      <c r="F28"/>
      <c r="G28"/>
      <c r="H28"/>
    </row>
    <row r="29" spans="1:10" ht="29.25" customHeight="1" x14ac:dyDescent="0.55000000000000004">
      <c r="B29" s="48" t="s">
        <v>32</v>
      </c>
      <c r="C29" s="64">
        <f>SUM('Recognition and Value'!D34:D35)</f>
        <v>0.15</v>
      </c>
      <c r="D29" s="46" t="s">
        <v>39</v>
      </c>
      <c r="F29"/>
      <c r="G29"/>
      <c r="H29"/>
    </row>
    <row r="30" spans="1:10" ht="29.25" customHeight="1" x14ac:dyDescent="0.55000000000000004">
      <c r="B30" s="48" t="s">
        <v>54</v>
      </c>
      <c r="C30" s="64">
        <f>SUM('Recognition and Value'!D10:D11)</f>
        <v>0.15</v>
      </c>
      <c r="D30" s="46" t="s">
        <v>39</v>
      </c>
      <c r="F30"/>
      <c r="G30"/>
      <c r="H30"/>
    </row>
    <row r="31" spans="1:10" ht="26.25" customHeight="1" x14ac:dyDescent="0.55000000000000004">
      <c r="B31" s="48" t="s">
        <v>47</v>
      </c>
      <c r="C31" s="64">
        <f>SUM('Measurement and Progress'!D22:D23)</f>
        <v>0.13</v>
      </c>
      <c r="D31" s="46" t="s">
        <v>59</v>
      </c>
      <c r="F31"/>
      <c r="G31"/>
      <c r="H31"/>
    </row>
    <row r="32" spans="1:10" ht="30" customHeight="1" x14ac:dyDescent="0.55000000000000004">
      <c r="B32" s="48" t="s">
        <v>53</v>
      </c>
      <c r="C32" s="64">
        <f>SUM('Ownership and Input'!D10:D11)</f>
        <v>0.115</v>
      </c>
      <c r="D32" s="46" t="s">
        <v>34</v>
      </c>
      <c r="F32"/>
      <c r="G32"/>
      <c r="H32"/>
    </row>
    <row r="33" spans="2:8" ht="39" customHeight="1" x14ac:dyDescent="0.55000000000000004">
      <c r="B33" s="48" t="s">
        <v>46</v>
      </c>
      <c r="C33" s="64">
        <f>SUM('Measurement and Progress'!D10:D11)</f>
        <v>0.115</v>
      </c>
      <c r="D33" s="46" t="s">
        <v>59</v>
      </c>
      <c r="F33"/>
      <c r="G33"/>
      <c r="H33"/>
    </row>
    <row r="34" spans="2:8" ht="27" customHeight="1" x14ac:dyDescent="0.55000000000000004">
      <c r="B34" s="48" t="s">
        <v>23</v>
      </c>
      <c r="C34" s="64">
        <f>SUM('Ownership and Input'!D22:D23)</f>
        <v>0.11499999999999999</v>
      </c>
      <c r="D34" s="46" t="s">
        <v>34</v>
      </c>
      <c r="F34"/>
      <c r="G34"/>
      <c r="H34"/>
    </row>
    <row r="35" spans="2:8" ht="34.5" customHeight="1" x14ac:dyDescent="0.55000000000000004">
      <c r="B35" s="48" t="s">
        <v>22</v>
      </c>
      <c r="C35" s="64">
        <f>SUM('Leadership Trust and Values'!D34:D35)</f>
        <v>0.11</v>
      </c>
      <c r="D35" s="46" t="s">
        <v>36</v>
      </c>
      <c r="F35"/>
      <c r="G35"/>
      <c r="H35"/>
    </row>
    <row r="36" spans="2:8" ht="30" customHeight="1" x14ac:dyDescent="0.55000000000000004">
      <c r="B36" s="48" t="s">
        <v>50</v>
      </c>
      <c r="C36" s="64">
        <f>SUM('Personal Safety and Belonging'!D34:D35)</f>
        <v>0.1</v>
      </c>
      <c r="D36" s="46" t="s">
        <v>38</v>
      </c>
      <c r="F36"/>
      <c r="G36"/>
      <c r="H36"/>
    </row>
    <row r="37" spans="2:8" ht="39" customHeight="1" x14ac:dyDescent="0.55000000000000004">
      <c r="B37" s="48" t="s">
        <v>49</v>
      </c>
      <c r="C37" s="64">
        <f>SUM('Personal Safety and Belonging'!D22:D23)</f>
        <v>0.08</v>
      </c>
      <c r="D37" s="46" t="s">
        <v>38</v>
      </c>
      <c r="F37"/>
      <c r="G37"/>
      <c r="H37"/>
    </row>
    <row r="38" spans="2:8" ht="40.5" customHeight="1" x14ac:dyDescent="0.55000000000000004">
      <c r="B38" s="48" t="s">
        <v>51</v>
      </c>
      <c r="C38" s="64">
        <f>SUM('Leadership Trust and Values'!D10:D11)</f>
        <v>7.0000000000000007E-2</v>
      </c>
      <c r="D38" s="46" t="s">
        <v>36</v>
      </c>
      <c r="F38"/>
      <c r="G38"/>
      <c r="H38"/>
    </row>
    <row r="39" spans="2:8" ht="28.5" customHeight="1" x14ac:dyDescent="0.55000000000000004">
      <c r="B39" s="48" t="s">
        <v>52</v>
      </c>
      <c r="C39" s="64">
        <f>SUM('Leadership Trust and Values'!D22:D23)</f>
        <v>5.5E-2</v>
      </c>
      <c r="D39" s="46" t="s">
        <v>36</v>
      </c>
      <c r="F39"/>
      <c r="G39"/>
      <c r="H39"/>
    </row>
    <row r="40" spans="2:8" ht="28.5" customHeight="1" x14ac:dyDescent="0.55000000000000004">
      <c r="B40" s="49" t="s">
        <v>28</v>
      </c>
      <c r="C40" s="64">
        <f>SUM('Time and Resources'!D10:D11)</f>
        <v>0.05</v>
      </c>
      <c r="D40" s="46" t="s">
        <v>35</v>
      </c>
    </row>
    <row r="41" spans="2:8" ht="28.5" customHeight="1" x14ac:dyDescent="0.55000000000000004">
      <c r="B41" s="48" t="s">
        <v>24</v>
      </c>
      <c r="C41" s="64">
        <f>SUM('Ownership and Input'!D34:D35)</f>
        <v>4.4999999999999998E-2</v>
      </c>
      <c r="D41" s="46" t="s">
        <v>34</v>
      </c>
    </row>
    <row r="42" spans="2:8" ht="28.5" customHeight="1" x14ac:dyDescent="0.55000000000000004">
      <c r="B42" s="48" t="s">
        <v>31</v>
      </c>
      <c r="C42" s="64">
        <f>SUM('Personal Safety and Belonging'!D46:D47)</f>
        <v>4.4999999999999998E-2</v>
      </c>
      <c r="D42" s="46" t="s">
        <v>38</v>
      </c>
    </row>
    <row r="43" spans="2:8" ht="35.25" customHeight="1" x14ac:dyDescent="0.55000000000000004">
      <c r="B43" s="73" t="s">
        <v>48</v>
      </c>
      <c r="C43" s="65">
        <f>SUM('Personal Safety and Belonging'!D10:D11)</f>
        <v>0.15000000000000002</v>
      </c>
      <c r="D43" s="46" t="s">
        <v>38</v>
      </c>
    </row>
    <row r="44" spans="2:8" ht="15" customHeight="1" x14ac:dyDescent="0.55000000000000004"/>
    <row r="45" spans="2:8" ht="15.65" customHeight="1" x14ac:dyDescent="0.55000000000000004">
      <c r="B45" s="94" t="s">
        <v>12</v>
      </c>
      <c r="C45" s="98"/>
    </row>
    <row r="46" spans="2:8" ht="15.65" customHeight="1" x14ac:dyDescent="0.55000000000000004">
      <c r="B46" s="96"/>
      <c r="C46" s="99"/>
    </row>
    <row r="47" spans="2:8" ht="15.65" customHeight="1" x14ac:dyDescent="0.55000000000000004"/>
    <row r="48" spans="2:8" ht="15.65" customHeight="1" x14ac:dyDescent="0.55000000000000004">
      <c r="B48" s="56" t="s">
        <v>13</v>
      </c>
      <c r="C48" s="57" t="s">
        <v>14</v>
      </c>
      <c r="D48" s="58" t="s">
        <v>15</v>
      </c>
    </row>
    <row r="49" spans="2:4" ht="15.65" customHeight="1" x14ac:dyDescent="0.55000000000000004">
      <c r="B49" s="109" t="s">
        <v>3</v>
      </c>
      <c r="C49" s="110" t="str">
        <f>VLOOKUP(ROUND(Table5[[#This Row],[Average - Numerical]],0),Key!$A$10:$B$15,2,FALSE)</f>
        <v>Agree</v>
      </c>
      <c r="D49" s="111">
        <f>AVERAGE('Leadership Trust and Values'!E14,'Leadership Trust and Values'!E26,'Leadership Trust and Values'!E38)</f>
        <v>4.0322390572390576</v>
      </c>
    </row>
    <row r="50" spans="2:4" x14ac:dyDescent="0.55000000000000004">
      <c r="B50" s="109" t="s">
        <v>0</v>
      </c>
      <c r="C50" s="110" t="str">
        <f>VLOOKUP(ROUND(Table5[[#This Row],[Average - Numerical]],0),Key!$A$10:$B$15,2,FALSE)</f>
        <v>Agree</v>
      </c>
      <c r="D50" s="111">
        <f>AVERAGE('Measurement and Progress'!E14,'Measurement and Progress'!E26)</f>
        <v>3.9850753768844225</v>
      </c>
    </row>
    <row r="51" spans="2:4" x14ac:dyDescent="0.55000000000000004">
      <c r="B51" s="109" t="s">
        <v>6</v>
      </c>
      <c r="C51" s="110" t="str">
        <f>VLOOKUP(ROUND(Table5[[#This Row],[Average - Numerical]],0),Key!$A$10:$B$15,2,FALSE)</f>
        <v>Agree</v>
      </c>
      <c r="D51" s="111">
        <f>AVERAGE('Professional Growth'!E14,'Professional Growth'!E26,'Professional Growth'!E38)</f>
        <v>3.6144974874371858</v>
      </c>
    </row>
    <row r="52" spans="2:4" x14ac:dyDescent="0.55000000000000004">
      <c r="B52" s="109" t="s">
        <v>2</v>
      </c>
      <c r="C52" s="110" t="str">
        <f>VLOOKUP(ROUND(Table5[[#This Row],[Average - Numerical]],0),Key!$A$10:$B$15,2,FALSE)</f>
        <v>Agree</v>
      </c>
      <c r="D52" s="111">
        <f>AVERAGE('Time and Resources'!E14,'Time and Resources'!E26,'Time and Resources'!E38)</f>
        <v>3.7616666666666667</v>
      </c>
    </row>
    <row r="53" spans="2:4" x14ac:dyDescent="0.55000000000000004">
      <c r="B53" s="109" t="s">
        <v>4</v>
      </c>
      <c r="C53" s="110" t="str">
        <f>VLOOKUP(ROUND(Table5[[#This Row],[Average - Numerical]],0),Key!$A$10:$B$15,2,FALSE)</f>
        <v>Agree</v>
      </c>
      <c r="D53" s="111">
        <f>AVERAGE('Ownership and Input'!E14,'Ownership and Input'!E26,'Ownership and Input'!E38)</f>
        <v>4.081666666666667</v>
      </c>
    </row>
    <row r="54" spans="2:4" x14ac:dyDescent="0.55000000000000004">
      <c r="B54" s="109" t="s">
        <v>5</v>
      </c>
      <c r="C54" s="110" t="str">
        <f>VLOOKUP(ROUND(Table5[[#This Row],[Average - Numerical]],0),Key!$A$10:$B$15,2,FALSE)</f>
        <v>Agree</v>
      </c>
      <c r="D54" s="111">
        <f>AVERAGE('Recognition and Value'!E14,'Recognition and Value'!E26,'Recognition and Value'!E38)</f>
        <v>3.7175190578744064</v>
      </c>
    </row>
    <row r="55" spans="2:4" ht="15.65" customHeight="1" x14ac:dyDescent="0.55000000000000004">
      <c r="B55" s="112" t="s">
        <v>1</v>
      </c>
      <c r="C55" s="110" t="str">
        <f>VLOOKUP(ROUND(Table5[[#This Row],[Average - Numerical]],0),Key!$A$10:$B$15,2,FALSE)</f>
        <v>Agree</v>
      </c>
      <c r="D55" s="113">
        <f>AVERAGE('Personal Safety and Belonging'!E14,'Personal Safety and Belonging'!E26,'Personal Safety and Belonging'!E38, 'Personal Safety and Belonging'!E50)</f>
        <v>3.9337878787878786</v>
      </c>
    </row>
    <row r="56" spans="2:4" ht="12" customHeight="1" x14ac:dyDescent="0.55000000000000004"/>
    <row r="57" spans="2:4" ht="13.5" customHeight="1" x14ac:dyDescent="0.55000000000000004"/>
  </sheetData>
  <protectedRanges>
    <protectedRange sqref="I1:I2" name="AllowEdit_1_2_2"/>
  </protectedRanges>
  <mergeCells count="13">
    <mergeCell ref="A2:Q2"/>
    <mergeCell ref="B4:C6"/>
    <mergeCell ref="B19:C20"/>
    <mergeCell ref="B8:C9"/>
    <mergeCell ref="B45:C46"/>
    <mergeCell ref="F4:G6"/>
    <mergeCell ref="F9:F10"/>
    <mergeCell ref="G9:G10"/>
    <mergeCell ref="F12:F13"/>
    <mergeCell ref="G12:G13"/>
    <mergeCell ref="F14:F15"/>
    <mergeCell ref="F19:G20"/>
    <mergeCell ref="G14:G15"/>
  </mergeCells>
  <phoneticPr fontId="25" type="noConversion"/>
  <pageMargins left="0.7" right="0.7" top="0.75" bottom="0.75" header="0.3" footer="0.3"/>
  <pageSetup orientation="portrait" r:id="rId1"/>
  <drawing r:id="rId2"/>
  <tableParts count="3">
    <tablePart r:id="rId3"/>
    <tablePart r:id="rId4"/>
    <tablePart r:id="rId5"/>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sheetPr>
  <dimension ref="B1:T27"/>
  <sheetViews>
    <sheetView showGridLines="0" topLeftCell="A5" zoomScale="76" zoomScaleNormal="101" workbookViewId="0">
      <selection activeCell="D22" sqref="D22"/>
    </sheetView>
  </sheetViews>
  <sheetFormatPr defaultColWidth="8.8671875" defaultRowHeight="12" x14ac:dyDescent="0.55000000000000004"/>
  <cols>
    <col min="1" max="1" width="2.60546875" customWidth="1"/>
    <col min="2" max="2" width="16.12890625" customWidth="1"/>
    <col min="3" max="3" width="13.0859375" bestFit="1" customWidth="1"/>
    <col min="4" max="4" width="16.21484375" customWidth="1"/>
    <col min="5" max="5" width="10.78125" customWidth="1"/>
    <col min="6" max="6" width="4.34765625" hidden="1" customWidth="1"/>
    <col min="7" max="7" width="4.34765625" bestFit="1" customWidth="1"/>
    <col min="8" max="9" width="12.5625" customWidth="1"/>
    <col min="10" max="10" width="12.60546875" customWidth="1"/>
    <col min="11" max="11" width="12.4765625" customWidth="1"/>
    <col min="12" max="12" width="4.390625" customWidth="1"/>
    <col min="13" max="13" width="20.8671875" customWidth="1"/>
    <col min="14" max="14" width="23.51953125" customWidth="1"/>
    <col min="15" max="15" width="16.21484375" bestFit="1" customWidth="1"/>
    <col min="16" max="16" width="11" bestFit="1" customWidth="1"/>
    <col min="17" max="17" width="6.12890625" bestFit="1" customWidth="1"/>
  </cols>
  <sheetData>
    <row r="1" spans="2:20" s="12" customFormat="1" ht="40.5" customHeight="1" thickBot="1" x14ac:dyDescent="0.75">
      <c r="B1" s="20"/>
      <c r="C1" s="21"/>
      <c r="D1" s="22"/>
      <c r="E1" s="22"/>
      <c r="F1" s="22"/>
      <c r="G1" s="22"/>
      <c r="H1" s="22"/>
      <c r="I1" s="22"/>
      <c r="J1" s="22"/>
      <c r="K1" s="22"/>
      <c r="L1" s="21"/>
      <c r="M1" s="21"/>
      <c r="N1" s="21"/>
      <c r="O1" s="21"/>
      <c r="P1" s="21"/>
      <c r="Q1" s="21"/>
      <c r="R1" s="21"/>
      <c r="S1" s="21"/>
      <c r="T1" s="20"/>
    </row>
    <row r="2" spans="2:20" s="12" customFormat="1" ht="9" customHeight="1" thickTop="1" x14ac:dyDescent="0.55000000000000004">
      <c r="B2" s="101"/>
      <c r="C2" s="101"/>
      <c r="D2" s="101"/>
      <c r="E2" s="101"/>
      <c r="F2" s="101"/>
      <c r="G2" s="101"/>
      <c r="H2" s="101"/>
      <c r="I2" s="101"/>
      <c r="J2" s="101"/>
      <c r="K2" s="101"/>
      <c r="L2" s="101"/>
      <c r="M2" s="101"/>
      <c r="N2" s="101"/>
      <c r="O2" s="101"/>
      <c r="P2" s="101"/>
      <c r="Q2" s="101"/>
      <c r="R2" s="101"/>
      <c r="S2" s="101"/>
      <c r="T2" s="19"/>
    </row>
    <row r="3" spans="2:20" ht="15" customHeight="1" x14ac:dyDescent="0.55000000000000004"/>
    <row r="4" spans="2:20" ht="15" customHeight="1" x14ac:dyDescent="0.55000000000000004">
      <c r="B4" s="11" t="s">
        <v>46</v>
      </c>
    </row>
    <row r="5" spans="2:20" ht="15" customHeight="1" x14ac:dyDescent="0.55000000000000004"/>
    <row r="6" spans="2:20" ht="15" customHeight="1" x14ac:dyDescent="0.55000000000000004">
      <c r="B6" s="50"/>
      <c r="C6" s="60" t="s">
        <v>18</v>
      </c>
      <c r="D6" s="24" t="s">
        <v>19</v>
      </c>
    </row>
    <row r="7" spans="2:20" ht="15" customHeight="1" x14ac:dyDescent="0.55000000000000004">
      <c r="B7" s="9" t="str">
        <f>VLOOKUP(C7,Key!$A$10:$B$15,2,FALSE)</f>
        <v>Strongly Agree</v>
      </c>
      <c r="C7" s="62">
        <v>5</v>
      </c>
      <c r="D7" s="10">
        <v>0.32500000000000001</v>
      </c>
      <c r="M7" s="100"/>
      <c r="N7" s="100"/>
      <c r="O7" s="100"/>
    </row>
    <row r="8" spans="2:20" ht="15" customHeight="1" x14ac:dyDescent="0.55000000000000004">
      <c r="B8" s="9" t="str">
        <f>VLOOKUP(C8,Key!$A$10:$B$15,2,FALSE)</f>
        <v>Agree</v>
      </c>
      <c r="C8" s="62">
        <v>4</v>
      </c>
      <c r="D8" s="10">
        <v>0.42</v>
      </c>
      <c r="M8" s="100"/>
      <c r="N8" s="100"/>
      <c r="O8" s="100"/>
    </row>
    <row r="9" spans="2:20" ht="15" customHeight="1" x14ac:dyDescent="0.55000000000000004">
      <c r="B9" s="9" t="str">
        <f>VLOOKUP(C9,Key!$A$10:$B$15,2,FALSE)</f>
        <v xml:space="preserve">Neutral </v>
      </c>
      <c r="C9" s="62">
        <v>3</v>
      </c>
      <c r="D9" s="10">
        <v>0.14000000000000001</v>
      </c>
      <c r="M9" s="100"/>
      <c r="N9" s="100"/>
      <c r="O9" s="100"/>
    </row>
    <row r="10" spans="2:20" ht="15" customHeight="1" x14ac:dyDescent="0.55000000000000004">
      <c r="B10" s="9" t="str">
        <f>VLOOKUP(C10,Key!$A$10:$B$15,2,FALSE)</f>
        <v>Disagree</v>
      </c>
      <c r="C10" s="62">
        <v>2</v>
      </c>
      <c r="D10" s="10">
        <v>0.1</v>
      </c>
      <c r="M10" s="100"/>
      <c r="N10" s="100"/>
      <c r="O10" s="100"/>
    </row>
    <row r="11" spans="2:20" ht="15" customHeight="1" x14ac:dyDescent="0.55000000000000004">
      <c r="B11" s="9" t="str">
        <f>VLOOKUP(C11,Key!$A$10:$B$15,2,FALSE)</f>
        <v>Strongly Disagree</v>
      </c>
      <c r="C11" s="62">
        <v>1</v>
      </c>
      <c r="D11" s="10">
        <v>1.4999999999999999E-2</v>
      </c>
      <c r="G11" s="17"/>
      <c r="M11" s="100"/>
      <c r="N11" s="100"/>
      <c r="O11" s="100"/>
    </row>
    <row r="12" spans="2:20" ht="15" customHeight="1" x14ac:dyDescent="0.55000000000000004">
      <c r="B12" s="9" t="str">
        <f>VLOOKUP(C12,Key!$A$10:$B$15,2,FALSE)</f>
        <v>Not Applicable</v>
      </c>
      <c r="M12" s="100"/>
      <c r="N12" s="100"/>
      <c r="O12" s="100"/>
    </row>
    <row r="13" spans="2:20" ht="15" customHeight="1" x14ac:dyDescent="0.55000000000000004">
      <c r="C13" s="25" t="s">
        <v>20</v>
      </c>
      <c r="D13" s="25" t="s">
        <v>18</v>
      </c>
      <c r="E13" s="25" t="s">
        <v>76</v>
      </c>
      <c r="F13" s="25" t="s">
        <v>41</v>
      </c>
      <c r="M13" s="100"/>
      <c r="N13" s="100"/>
      <c r="O13" s="100"/>
    </row>
    <row r="14" spans="2:20" ht="15" customHeight="1" x14ac:dyDescent="0.55000000000000004">
      <c r="C14" s="9" t="s">
        <v>73</v>
      </c>
      <c r="D14" s="14" t="str">
        <f>VLOOKUP(F14,Key!$A$10:$B$15,2)</f>
        <v>Agree</v>
      </c>
      <c r="E14" s="14">
        <f>AVERAGEIF(Table1[Overall, I am satisfied with my experience at school.], "&lt;&gt;0")</f>
        <v>3.94</v>
      </c>
      <c r="F14" s="14">
        <f>ROUND(E14, 0.5)</f>
        <v>4</v>
      </c>
      <c r="M14" s="100"/>
      <c r="N14" s="100"/>
      <c r="O14" s="100"/>
      <c r="R14" s="28"/>
    </row>
    <row r="15" spans="2:20" ht="15" customHeight="1" x14ac:dyDescent="0.55000000000000004">
      <c r="E15" s="17"/>
      <c r="F15" s="17"/>
      <c r="M15" s="100"/>
      <c r="N15" s="100"/>
      <c r="O15" s="100"/>
    </row>
    <row r="16" spans="2:20" ht="15" customHeight="1" x14ac:dyDescent="0.55000000000000004">
      <c r="B16" s="11" t="s">
        <v>61</v>
      </c>
      <c r="M16" s="100"/>
      <c r="N16" s="100"/>
      <c r="O16" s="100"/>
    </row>
    <row r="17" spans="2:7" ht="15" customHeight="1" x14ac:dyDescent="0.55000000000000004"/>
    <row r="18" spans="2:7" ht="15" customHeight="1" x14ac:dyDescent="0.55000000000000004">
      <c r="B18" s="50" t="s">
        <v>18</v>
      </c>
      <c r="C18" s="60" t="s">
        <v>18</v>
      </c>
      <c r="D18" s="24" t="s">
        <v>19</v>
      </c>
    </row>
    <row r="19" spans="2:7" ht="15" customHeight="1" x14ac:dyDescent="0.55000000000000004">
      <c r="B19" s="9" t="str">
        <f>VLOOKUP(C19,Key!$A$10:$B$15,2,FALSE)</f>
        <v>Strongly Agree</v>
      </c>
      <c r="C19" s="62">
        <v>5</v>
      </c>
      <c r="D19" s="10">
        <v>0.40500000000000003</v>
      </c>
    </row>
    <row r="20" spans="2:7" ht="15" customHeight="1" x14ac:dyDescent="0.55000000000000004">
      <c r="B20" s="9" t="str">
        <f>VLOOKUP(C20,Key!$A$10:$B$15,2,FALSE)</f>
        <v>Agree</v>
      </c>
      <c r="C20" s="62">
        <v>4</v>
      </c>
      <c r="D20" s="10">
        <v>0.37</v>
      </c>
    </row>
    <row r="21" spans="2:7" ht="15" customHeight="1" x14ac:dyDescent="0.55000000000000004">
      <c r="B21" s="9" t="str">
        <f>VLOOKUP(C21,Key!$A$10:$B$15,2,FALSE)</f>
        <v xml:space="preserve">Neutral </v>
      </c>
      <c r="C21" s="62">
        <v>3</v>
      </c>
      <c r="D21" s="10">
        <v>0.09</v>
      </c>
    </row>
    <row r="22" spans="2:7" ht="15" customHeight="1" x14ac:dyDescent="0.55000000000000004">
      <c r="B22" s="9" t="str">
        <f>VLOOKUP(C22,Key!$A$10:$B$15,2,FALSE)</f>
        <v>Disagree</v>
      </c>
      <c r="C22" s="62">
        <v>2</v>
      </c>
      <c r="D22" s="10">
        <v>0.105</v>
      </c>
    </row>
    <row r="23" spans="2:7" ht="15" customHeight="1" x14ac:dyDescent="0.55000000000000004">
      <c r="B23" s="9" t="str">
        <f>VLOOKUP(C23,Key!$A$10:$B$15,2,FALSE)</f>
        <v>Strongly Disagree</v>
      </c>
      <c r="C23" s="62">
        <v>1</v>
      </c>
      <c r="D23" s="10">
        <v>2.5000000000000001E-2</v>
      </c>
      <c r="G23" s="17"/>
    </row>
    <row r="24" spans="2:7" ht="15" customHeight="1" x14ac:dyDescent="0.55000000000000004">
      <c r="B24" s="9" t="str">
        <f>VLOOKUP(C24,Key!$A$10:$B$15,2,FALSE)</f>
        <v>Not Applicable</v>
      </c>
      <c r="C24" s="62">
        <v>0</v>
      </c>
      <c r="D24" s="10">
        <v>5.0000000000000001E-3</v>
      </c>
    </row>
    <row r="25" spans="2:7" x14ac:dyDescent="0.55000000000000004">
      <c r="C25" s="25" t="s">
        <v>20</v>
      </c>
      <c r="D25" s="25" t="s">
        <v>18</v>
      </c>
      <c r="E25" s="25" t="s">
        <v>76</v>
      </c>
      <c r="F25" s="25" t="s">
        <v>41</v>
      </c>
    </row>
    <row r="26" spans="2:7" ht="15" customHeight="1" x14ac:dyDescent="0.55000000000000004">
      <c r="C26" s="9" t="s">
        <v>73</v>
      </c>
      <c r="D26" s="14" t="str">
        <f>VLOOKUP(F26,Key!$A$10:$B$15,2)</f>
        <v>Agree</v>
      </c>
      <c r="E26" s="14">
        <f>AVERAGEIF(Table1[School leadership has communicated clear actions they will take in response to previous faculty survey results.], "&lt;&gt;0")</f>
        <v>4.0301507537688446</v>
      </c>
      <c r="F26" s="14">
        <f>ROUND(E26, 0.5)</f>
        <v>4</v>
      </c>
      <c r="G26" s="15"/>
    </row>
    <row r="27" spans="2:7" ht="15" customHeight="1" x14ac:dyDescent="0.55000000000000004"/>
  </sheetData>
  <protectedRanges>
    <protectedRange sqref="K1:K2" name="AllowEdit_1_2_2"/>
  </protectedRanges>
  <mergeCells count="16">
    <mergeCell ref="N15:N16"/>
    <mergeCell ref="M13:M14"/>
    <mergeCell ref="M15:M16"/>
    <mergeCell ref="O15:O16"/>
    <mergeCell ref="B2:S2"/>
    <mergeCell ref="M11:M12"/>
    <mergeCell ref="N11:N12"/>
    <mergeCell ref="O11:O12"/>
    <mergeCell ref="N13:N14"/>
    <mergeCell ref="O13:O14"/>
    <mergeCell ref="M7:M8"/>
    <mergeCell ref="N7:N8"/>
    <mergeCell ref="O7:O8"/>
    <mergeCell ref="M9:M10"/>
    <mergeCell ref="N9:N10"/>
    <mergeCell ref="O9:O10"/>
  </mergeCells>
  <pageMargins left="0.7" right="0.7" top="0.75" bottom="0.75" header="0.3" footer="0.3"/>
  <pageSetup orientation="portrait" r:id="rId3"/>
  <drawing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tabColor theme="8"/>
  </sheetPr>
  <dimension ref="B1:T51"/>
  <sheetViews>
    <sheetView showGridLines="0" topLeftCell="A7" zoomScale="85" zoomScaleNormal="85" workbookViewId="0">
      <selection activeCell="E55" sqref="E55"/>
    </sheetView>
  </sheetViews>
  <sheetFormatPr defaultColWidth="8.8671875" defaultRowHeight="12" x14ac:dyDescent="0.55000000000000004"/>
  <cols>
    <col min="1" max="1" width="2.60546875" customWidth="1"/>
    <col min="2" max="2" width="14.12890625" customWidth="1"/>
    <col min="3" max="3" width="12.30078125" bestFit="1" customWidth="1"/>
    <col min="4" max="4" width="15.04296875" customWidth="1"/>
    <col min="5" max="5" width="9.8671875" customWidth="1"/>
    <col min="6" max="6" width="8.60546875" hidden="1" customWidth="1"/>
    <col min="7" max="7" width="4.390625" customWidth="1"/>
    <col min="8" max="11" width="12.4765625" customWidth="1"/>
    <col min="12" max="12" width="4.390625" customWidth="1"/>
    <col min="13" max="15" width="20.8671875" customWidth="1"/>
    <col min="16" max="16" width="11" bestFit="1" customWidth="1"/>
    <col min="17" max="17" width="6.12890625" bestFit="1" customWidth="1"/>
  </cols>
  <sheetData>
    <row r="1" spans="2:20" s="12" customFormat="1" ht="40.5" customHeight="1" thickBot="1" x14ac:dyDescent="0.75">
      <c r="B1" s="20"/>
      <c r="C1" s="21"/>
      <c r="D1" s="22"/>
      <c r="E1" s="22"/>
      <c r="F1" s="22"/>
      <c r="G1" s="22"/>
      <c r="H1" s="22"/>
      <c r="I1" s="22"/>
      <c r="J1" s="22"/>
      <c r="K1" s="22"/>
      <c r="L1" s="21"/>
      <c r="M1" s="21"/>
      <c r="N1" s="21"/>
      <c r="O1" s="21"/>
      <c r="P1" s="21"/>
      <c r="Q1" s="21"/>
      <c r="R1" s="21"/>
      <c r="S1" s="21"/>
      <c r="T1" s="20"/>
    </row>
    <row r="2" spans="2:20" s="12" customFormat="1" ht="9" customHeight="1" thickTop="1" x14ac:dyDescent="0.55000000000000004">
      <c r="B2" s="101"/>
      <c r="C2" s="101"/>
      <c r="D2" s="101"/>
      <c r="E2" s="101"/>
      <c r="F2" s="101"/>
      <c r="G2" s="101"/>
      <c r="H2" s="101"/>
      <c r="I2" s="101"/>
      <c r="J2" s="101"/>
      <c r="K2" s="101"/>
      <c r="L2" s="101"/>
      <c r="M2" s="101"/>
      <c r="N2" s="101"/>
      <c r="O2" s="101"/>
      <c r="P2" s="101"/>
      <c r="Q2" s="101"/>
      <c r="R2" s="101"/>
      <c r="S2" s="101"/>
      <c r="T2" s="19"/>
    </row>
    <row r="3" spans="2:20" ht="15" customHeight="1" x14ac:dyDescent="0.55000000000000004"/>
    <row r="4" spans="2:20" ht="15" customHeight="1" x14ac:dyDescent="0.55000000000000004">
      <c r="B4" s="11" t="s">
        <v>62</v>
      </c>
    </row>
    <row r="5" spans="2:20" ht="15" customHeight="1" x14ac:dyDescent="0.55000000000000004"/>
    <row r="6" spans="2:20" ht="15" customHeight="1" x14ac:dyDescent="0.55000000000000004">
      <c r="B6" s="50" t="s">
        <v>18</v>
      </c>
      <c r="C6" s="60" t="s">
        <v>18</v>
      </c>
      <c r="D6" s="24" t="s">
        <v>19</v>
      </c>
    </row>
    <row r="7" spans="2:20" ht="15" customHeight="1" x14ac:dyDescent="0.55000000000000004">
      <c r="B7" s="9" t="str">
        <f>VLOOKUP(C7,Key!$A$10:$B$15,2,FALSE)</f>
        <v>Strongly Agree</v>
      </c>
      <c r="C7" s="62">
        <v>5</v>
      </c>
      <c r="D7" s="10">
        <v>0.2</v>
      </c>
    </row>
    <row r="8" spans="2:20" ht="15" customHeight="1" x14ac:dyDescent="0.55000000000000004">
      <c r="B8" s="9" t="str">
        <f>VLOOKUP(C8,Key!$A$10:$B$15,2,FALSE)</f>
        <v>Agree</v>
      </c>
      <c r="C8" s="62">
        <v>4</v>
      </c>
      <c r="D8" s="10">
        <v>0.435</v>
      </c>
      <c r="M8" s="100"/>
      <c r="N8" s="100"/>
      <c r="O8" s="100"/>
    </row>
    <row r="9" spans="2:20" ht="15" customHeight="1" x14ac:dyDescent="0.55000000000000004">
      <c r="B9" s="9" t="str">
        <f>VLOOKUP(C9,Key!$A$10:$B$15,2,FALSE)</f>
        <v xml:space="preserve">Neutral </v>
      </c>
      <c r="C9" s="62">
        <v>3</v>
      </c>
      <c r="D9" s="10">
        <v>0.20499999999999999</v>
      </c>
      <c r="M9" s="100"/>
      <c r="N9" s="100"/>
      <c r="O9" s="100"/>
    </row>
    <row r="10" spans="2:20" ht="15" customHeight="1" x14ac:dyDescent="0.55000000000000004">
      <c r="B10" s="9" t="str">
        <f>VLOOKUP(C10,Key!$A$10:$B$15,2,FALSE)</f>
        <v>Disagree</v>
      </c>
      <c r="C10" s="62">
        <v>2</v>
      </c>
      <c r="D10" s="10">
        <v>0.13500000000000001</v>
      </c>
      <c r="M10" s="100"/>
      <c r="N10" s="100"/>
      <c r="O10" s="100"/>
    </row>
    <row r="11" spans="2:20" ht="15" customHeight="1" x14ac:dyDescent="0.55000000000000004">
      <c r="B11" s="9" t="str">
        <f>VLOOKUP(C11,Key!$A$10:$B$15,2,FALSE)</f>
        <v>Strongly Disagree</v>
      </c>
      <c r="C11" s="62">
        <v>1</v>
      </c>
      <c r="D11" s="10">
        <v>1.4999999999999999E-2</v>
      </c>
      <c r="G11" s="17"/>
      <c r="M11" s="100"/>
      <c r="N11" s="100"/>
      <c r="O11" s="100"/>
    </row>
    <row r="12" spans="2:20" ht="15" customHeight="1" x14ac:dyDescent="0.55000000000000004">
      <c r="B12" s="9" t="str">
        <f>VLOOKUP(C12,Key!$A$10:$B$15,2,FALSE)</f>
        <v>Not Applicable</v>
      </c>
      <c r="C12" s="62">
        <v>0</v>
      </c>
      <c r="D12" s="10">
        <v>0.01</v>
      </c>
      <c r="M12" s="100"/>
      <c r="N12" s="100"/>
      <c r="O12" s="100"/>
    </row>
    <row r="13" spans="2:20" x14ac:dyDescent="0.55000000000000004">
      <c r="C13" s="25" t="s">
        <v>20</v>
      </c>
      <c r="D13" s="25" t="s">
        <v>18</v>
      </c>
      <c r="E13" s="25" t="s">
        <v>76</v>
      </c>
      <c r="F13" s="25" t="s">
        <v>41</v>
      </c>
      <c r="M13" s="100"/>
      <c r="N13" s="100"/>
      <c r="O13" s="100"/>
    </row>
    <row r="14" spans="2:20" ht="15" customHeight="1" x14ac:dyDescent="0.55000000000000004">
      <c r="B14" s="11"/>
      <c r="C14" s="9" t="s">
        <v>73</v>
      </c>
      <c r="D14" s="14" t="str">
        <f>VLOOKUP(F14,Key!A10:B15,2)</f>
        <v>Agree</v>
      </c>
      <c r="E14" s="14">
        <f>AVERAGEIF(Table1[I feel safe and welcome at school.], "&lt;&gt;0")</f>
        <v>3.6767676767676769</v>
      </c>
      <c r="F14" s="14">
        <f>ROUND(E14, 0.5)</f>
        <v>4</v>
      </c>
      <c r="M14" s="100"/>
      <c r="N14" s="100"/>
      <c r="O14" s="100"/>
    </row>
    <row r="15" spans="2:20" ht="15" customHeight="1" x14ac:dyDescent="0.55000000000000004">
      <c r="M15" s="100"/>
      <c r="N15" s="100"/>
      <c r="O15" s="100"/>
    </row>
    <row r="16" spans="2:20" ht="15" customHeight="1" x14ac:dyDescent="0.55000000000000004">
      <c r="B16" s="11" t="s">
        <v>49</v>
      </c>
    </row>
    <row r="17" spans="2:7" ht="15" customHeight="1" x14ac:dyDescent="0.55000000000000004"/>
    <row r="18" spans="2:7" ht="15" customHeight="1" x14ac:dyDescent="0.55000000000000004">
      <c r="B18" s="50" t="s">
        <v>18</v>
      </c>
      <c r="C18" s="60" t="s">
        <v>18</v>
      </c>
      <c r="D18" s="24" t="s">
        <v>19</v>
      </c>
    </row>
    <row r="19" spans="2:7" ht="15" customHeight="1" x14ac:dyDescent="0.55000000000000004">
      <c r="B19" s="9" t="str">
        <f>VLOOKUP(C19,Key!$A$10:$B$15,2,FALSE)</f>
        <v>Strongly Agree</v>
      </c>
      <c r="C19" s="62">
        <v>5</v>
      </c>
      <c r="D19" s="10">
        <v>0.44500000000000001</v>
      </c>
    </row>
    <row r="20" spans="2:7" ht="15" customHeight="1" x14ac:dyDescent="0.55000000000000004">
      <c r="B20" s="9" t="str">
        <f>VLOOKUP(C20,Key!$A$10:$B$15,2,FALSE)</f>
        <v>Agree</v>
      </c>
      <c r="C20" s="62">
        <v>4</v>
      </c>
      <c r="D20" s="10">
        <v>0.35499999999999998</v>
      </c>
    </row>
    <row r="21" spans="2:7" ht="15" customHeight="1" x14ac:dyDescent="0.55000000000000004">
      <c r="B21" s="9" t="str">
        <f>VLOOKUP(C21,Key!$A$10:$B$15,2,FALSE)</f>
        <v xml:space="preserve">Neutral </v>
      </c>
      <c r="C21" s="62">
        <v>3</v>
      </c>
      <c r="D21" s="10">
        <v>0.12</v>
      </c>
    </row>
    <row r="22" spans="2:7" ht="15" customHeight="1" x14ac:dyDescent="0.55000000000000004">
      <c r="B22" s="9" t="str">
        <f>VLOOKUP(C22,Key!$A$10:$B$15,2,FALSE)</f>
        <v>Disagree</v>
      </c>
      <c r="C22" s="62">
        <v>2</v>
      </c>
      <c r="D22" s="10">
        <v>6.5000000000000002E-2</v>
      </c>
    </row>
    <row r="23" spans="2:7" ht="15" customHeight="1" x14ac:dyDescent="0.55000000000000004">
      <c r="B23" s="9" t="str">
        <f>VLOOKUP(C23,Key!$A$10:$B$15,2,FALSE)</f>
        <v>Strongly Disagree</v>
      </c>
      <c r="C23" s="62">
        <v>1</v>
      </c>
      <c r="D23" s="10">
        <v>1.4999999999999999E-2</v>
      </c>
      <c r="G23" s="17"/>
    </row>
    <row r="24" spans="2:7" ht="15" customHeight="1" x14ac:dyDescent="0.55000000000000004">
      <c r="B24" s="9" t="str">
        <f>VLOOKUP(C24,Key!$A$10:$B$15,2,FALSE)</f>
        <v>Not Applicable</v>
      </c>
    </row>
    <row r="25" spans="2:7" x14ac:dyDescent="0.55000000000000004">
      <c r="B25" s="11"/>
      <c r="C25" s="25" t="s">
        <v>20</v>
      </c>
      <c r="D25" s="25" t="s">
        <v>18</v>
      </c>
      <c r="E25" s="25" t="s">
        <v>76</v>
      </c>
      <c r="F25" s="25" t="s">
        <v>41</v>
      </c>
    </row>
    <row r="26" spans="2:7" ht="15" customHeight="1" x14ac:dyDescent="0.55000000000000004">
      <c r="C26" s="9" t="s">
        <v>73</v>
      </c>
      <c r="D26" s="14" t="str">
        <f>VLOOKUP(F26,Key!A10:B14,2)</f>
        <v>Agree</v>
      </c>
      <c r="E26" s="14">
        <f>AVERAGEIF(Table1[The benefits provided by my school meet my needs. ], "&lt;&gt;0")</f>
        <v>4.1500000000000004</v>
      </c>
      <c r="F26" s="14">
        <f>ROUND(E26, 0.5)</f>
        <v>4</v>
      </c>
      <c r="G26" s="15"/>
    </row>
    <row r="27" spans="2:7" ht="15" customHeight="1" x14ac:dyDescent="0.55000000000000004"/>
    <row r="28" spans="2:7" ht="15" customHeight="1" x14ac:dyDescent="0.55000000000000004">
      <c r="B28" s="11" t="s">
        <v>50</v>
      </c>
    </row>
    <row r="29" spans="2:7" ht="15" customHeight="1" x14ac:dyDescent="0.55000000000000004"/>
    <row r="30" spans="2:7" ht="15" customHeight="1" x14ac:dyDescent="0.55000000000000004">
      <c r="B30" s="50" t="s">
        <v>18</v>
      </c>
      <c r="C30" s="60" t="s">
        <v>18</v>
      </c>
      <c r="D30" s="24" t="s">
        <v>19</v>
      </c>
    </row>
    <row r="31" spans="2:7" ht="15" customHeight="1" x14ac:dyDescent="0.55000000000000004">
      <c r="B31" s="9" t="str">
        <f>VLOOKUP(C31,Key!$A$10:$B$15,2,FALSE)</f>
        <v>Strongly Agree</v>
      </c>
      <c r="C31" s="62">
        <v>5</v>
      </c>
      <c r="D31" s="10">
        <v>0.2</v>
      </c>
    </row>
    <row r="32" spans="2:7" ht="15" customHeight="1" x14ac:dyDescent="0.55000000000000004">
      <c r="B32" s="9" t="str">
        <f>VLOOKUP(C32,Key!$A$10:$B$15,2,FALSE)</f>
        <v>Agree</v>
      </c>
      <c r="C32" s="62">
        <v>4</v>
      </c>
      <c r="D32" s="10">
        <v>0.55500000000000005</v>
      </c>
    </row>
    <row r="33" spans="2:15" ht="15" customHeight="1" x14ac:dyDescent="0.55000000000000004">
      <c r="B33" s="9" t="str">
        <f>VLOOKUP(C33,Key!$A$10:$B$15,2,FALSE)</f>
        <v xml:space="preserve">Neutral </v>
      </c>
      <c r="C33" s="62">
        <v>3</v>
      </c>
      <c r="D33" s="10">
        <v>0.13500000000000001</v>
      </c>
    </row>
    <row r="34" spans="2:15" ht="15" customHeight="1" x14ac:dyDescent="0.55000000000000004">
      <c r="B34" s="9" t="str">
        <f>VLOOKUP(C34,Key!$A$10:$B$15,2,FALSE)</f>
        <v>Disagree</v>
      </c>
      <c r="C34" s="62">
        <v>2</v>
      </c>
      <c r="D34" s="10">
        <v>7.4999999999999997E-2</v>
      </c>
    </row>
    <row r="35" spans="2:15" ht="15" customHeight="1" x14ac:dyDescent="0.55000000000000004">
      <c r="B35" s="9" t="str">
        <f>VLOOKUP(C35,Key!$A$10:$B$15,2,FALSE)</f>
        <v>Strongly Disagree</v>
      </c>
      <c r="C35" s="62">
        <v>1</v>
      </c>
      <c r="D35" s="10">
        <v>2.5000000000000001E-2</v>
      </c>
      <c r="G35" s="17"/>
      <c r="O35" t="s">
        <v>45</v>
      </c>
    </row>
    <row r="36" spans="2:15" ht="15" customHeight="1" x14ac:dyDescent="0.55000000000000004">
      <c r="B36" s="9" t="str">
        <f>VLOOKUP(C36,Key!$A$10:$B$15,2,FALSE)</f>
        <v>Not Applicable</v>
      </c>
      <c r="C36" s="62">
        <v>0</v>
      </c>
      <c r="D36" s="10">
        <v>0.01</v>
      </c>
    </row>
    <row r="37" spans="2:15" x14ac:dyDescent="0.55000000000000004">
      <c r="C37" s="25" t="s">
        <v>20</v>
      </c>
      <c r="D37" s="25" t="s">
        <v>18</v>
      </c>
      <c r="E37" s="25" t="s">
        <v>76</v>
      </c>
      <c r="F37" s="25" t="s">
        <v>41</v>
      </c>
    </row>
    <row r="38" spans="2:15" ht="15" customHeight="1" x14ac:dyDescent="0.55000000000000004">
      <c r="C38" s="9" t="s">
        <v>73</v>
      </c>
      <c r="D38" s="14" t="str">
        <f>VLOOKUP(F38,Key!A10:B14,2)</f>
        <v>Agree</v>
      </c>
      <c r="E38" s="14">
        <f>AVERAGEIF(Table1[Someone seems to care about me at school. ], "&lt;&gt;0")</f>
        <v>3.8383838383838382</v>
      </c>
      <c r="F38" s="14">
        <f>ROUND(E38, 0.5)</f>
        <v>4</v>
      </c>
      <c r="G38" s="15"/>
    </row>
    <row r="39" spans="2:15" ht="15" customHeight="1" x14ac:dyDescent="0.55000000000000004"/>
    <row r="40" spans="2:15" ht="15" customHeight="1" x14ac:dyDescent="0.55000000000000004">
      <c r="B40" s="11" t="s">
        <v>31</v>
      </c>
    </row>
    <row r="41" spans="2:15" ht="15" customHeight="1" x14ac:dyDescent="0.55000000000000004"/>
    <row r="42" spans="2:15" ht="15" customHeight="1" x14ac:dyDescent="0.55000000000000004">
      <c r="B42" s="50" t="s">
        <v>18</v>
      </c>
      <c r="C42" s="61" t="s">
        <v>18</v>
      </c>
      <c r="D42" s="24" t="s">
        <v>19</v>
      </c>
    </row>
    <row r="43" spans="2:15" ht="15" customHeight="1" x14ac:dyDescent="0.55000000000000004">
      <c r="B43" s="9" t="str">
        <f>VLOOKUP(C43,Key!$A$10:$B$15,2,FALSE)</f>
        <v>Strongly Agree</v>
      </c>
      <c r="C43" s="62">
        <v>5</v>
      </c>
      <c r="D43" s="10">
        <v>0.32</v>
      </c>
    </row>
    <row r="44" spans="2:15" ht="15" customHeight="1" x14ac:dyDescent="0.55000000000000004">
      <c r="B44" s="9" t="str">
        <f>VLOOKUP(C44,Key!$A$10:$B$15,2,FALSE)</f>
        <v>Agree</v>
      </c>
      <c r="C44" s="62">
        <v>4</v>
      </c>
      <c r="D44" s="10">
        <v>0.49</v>
      </c>
    </row>
    <row r="45" spans="2:15" ht="15" customHeight="1" x14ac:dyDescent="0.55000000000000004">
      <c r="B45" s="9" t="str">
        <f>VLOOKUP(C45,Key!$A$10:$B$15,2,FALSE)</f>
        <v xml:space="preserve">Neutral </v>
      </c>
      <c r="C45" s="62">
        <v>3</v>
      </c>
      <c r="D45" s="10">
        <v>0.14499999999999999</v>
      </c>
    </row>
    <row r="46" spans="2:15" ht="15" customHeight="1" x14ac:dyDescent="0.55000000000000004">
      <c r="B46" s="9" t="str">
        <f>VLOOKUP(C46,Key!$A$10:$B$15,2,FALSE)</f>
        <v>Disagree</v>
      </c>
      <c r="C46" s="62">
        <v>2</v>
      </c>
      <c r="D46" s="10">
        <v>0.03</v>
      </c>
    </row>
    <row r="47" spans="2:15" ht="15" customHeight="1" x14ac:dyDescent="0.55000000000000004">
      <c r="B47" s="9" t="str">
        <f>VLOOKUP(C47,Key!$A$10:$B$15,2,FALSE)</f>
        <v>Strongly Disagree</v>
      </c>
      <c r="C47" s="62">
        <v>1</v>
      </c>
      <c r="D47" s="10">
        <v>1.4999999999999999E-2</v>
      </c>
      <c r="G47" s="17"/>
    </row>
    <row r="48" spans="2:15" ht="15" customHeight="1" x14ac:dyDescent="0.55000000000000004">
      <c r="B48" s="9" t="str">
        <f>VLOOKUP(C48,Key!$A$10:$B$15,2,FALSE)</f>
        <v>Not Applicable</v>
      </c>
      <c r="C48" s="62">
        <v>0</v>
      </c>
      <c r="D48" s="10">
        <v>0</v>
      </c>
    </row>
    <row r="49" spans="3:7" x14ac:dyDescent="0.55000000000000004">
      <c r="C49" s="25" t="s">
        <v>20</v>
      </c>
      <c r="D49" s="25" t="s">
        <v>18</v>
      </c>
      <c r="E49" s="25" t="s">
        <v>76</v>
      </c>
      <c r="F49" s="25" t="s">
        <v>41</v>
      </c>
    </row>
    <row r="50" spans="3:7" ht="15" customHeight="1" x14ac:dyDescent="0.55000000000000004">
      <c r="C50" s="9" t="s">
        <v>73</v>
      </c>
      <c r="D50" s="14" t="str">
        <f>VLOOKUP(F50,Key!A10:B14,2)</f>
        <v>Agree</v>
      </c>
      <c r="E50" s="14">
        <f>AVERAGEIF(Table1[I am treated fairly by my colleagues.], "&lt;&gt;0")</f>
        <v>4.07</v>
      </c>
      <c r="F50" s="14">
        <f>ROUND(E50, 0.5)</f>
        <v>4</v>
      </c>
      <c r="G50" s="15"/>
    </row>
    <row r="51" spans="3:7" ht="15" customHeight="1" x14ac:dyDescent="0.55000000000000004"/>
  </sheetData>
  <protectedRanges>
    <protectedRange sqref="K1:K2" name="AllowEdit_1_2_2"/>
  </protectedRanges>
  <mergeCells count="13">
    <mergeCell ref="B2:S2"/>
    <mergeCell ref="M12:M13"/>
    <mergeCell ref="N12:N13"/>
    <mergeCell ref="O12:O13"/>
    <mergeCell ref="M14:M15"/>
    <mergeCell ref="N14:N15"/>
    <mergeCell ref="O14:O15"/>
    <mergeCell ref="M8:M9"/>
    <mergeCell ref="N8:N9"/>
    <mergeCell ref="O8:O9"/>
    <mergeCell ref="M10:M11"/>
    <mergeCell ref="N10:N11"/>
    <mergeCell ref="O10:O11"/>
  </mergeCells>
  <pageMargins left="0.7" right="0.7" top="0.75" bottom="0.75" header="0.3" footer="0.3"/>
  <pageSetup orientation="portrait" r:id="rId5"/>
  <drawing r:id="rId6"/>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tabColor theme="8"/>
  </sheetPr>
  <dimension ref="B1:T54"/>
  <sheetViews>
    <sheetView showGridLines="0" zoomScale="81" zoomScaleNormal="100" workbookViewId="0">
      <selection activeCell="E42" sqref="E42"/>
    </sheetView>
  </sheetViews>
  <sheetFormatPr defaultColWidth="8.8671875" defaultRowHeight="12" x14ac:dyDescent="0.55000000000000004"/>
  <cols>
    <col min="1" max="1" width="2.4765625" customWidth="1"/>
    <col min="2" max="2" width="13.8671875" customWidth="1"/>
    <col min="3" max="3" width="15.5625" bestFit="1" customWidth="1"/>
    <col min="4" max="4" width="15.82421875" customWidth="1"/>
    <col min="5" max="5" width="9.8671875" customWidth="1"/>
    <col min="6" max="6" width="8.60546875" hidden="1" customWidth="1"/>
    <col min="7" max="7" width="4.390625" customWidth="1"/>
    <col min="8" max="11" width="12.4765625" customWidth="1"/>
    <col min="12" max="12" width="4.390625" customWidth="1"/>
    <col min="13" max="15" width="20.8671875" customWidth="1"/>
    <col min="16" max="16" width="11" bestFit="1" customWidth="1"/>
    <col min="17" max="17" width="6.12890625" bestFit="1" customWidth="1"/>
  </cols>
  <sheetData>
    <row r="1" spans="2:20" s="12" customFormat="1" ht="40.5" customHeight="1" thickBot="1" x14ac:dyDescent="0.75">
      <c r="B1" s="20"/>
      <c r="C1" s="21"/>
      <c r="D1" s="22"/>
      <c r="E1" s="22"/>
      <c r="F1" s="22"/>
      <c r="G1" s="22"/>
      <c r="H1" s="22"/>
      <c r="I1" s="22"/>
      <c r="J1" s="22"/>
      <c r="K1" s="22"/>
      <c r="L1" s="21"/>
      <c r="M1" s="21"/>
      <c r="N1" s="21"/>
      <c r="O1" s="21"/>
      <c r="P1" s="21"/>
      <c r="Q1" s="21"/>
      <c r="R1" s="21"/>
      <c r="S1" s="21"/>
      <c r="T1" s="20"/>
    </row>
    <row r="2" spans="2:20" s="12" customFormat="1" ht="9" customHeight="1" thickTop="1" x14ac:dyDescent="0.55000000000000004">
      <c r="B2" s="101"/>
      <c r="C2" s="101"/>
      <c r="D2" s="101"/>
      <c r="E2" s="101"/>
      <c r="F2" s="101"/>
      <c r="G2" s="101"/>
      <c r="H2" s="101"/>
      <c r="I2" s="101"/>
      <c r="J2" s="101"/>
      <c r="K2" s="101"/>
      <c r="L2" s="101"/>
      <c r="M2" s="101"/>
      <c r="N2" s="101"/>
      <c r="O2" s="101"/>
      <c r="P2" s="101"/>
      <c r="Q2" s="101"/>
      <c r="R2" s="101"/>
      <c r="S2" s="101"/>
      <c r="T2" s="19"/>
    </row>
    <row r="3" spans="2:20" ht="15" customHeight="1" x14ac:dyDescent="0.55000000000000004"/>
    <row r="4" spans="2:20" ht="15" customHeight="1" x14ac:dyDescent="0.55000000000000004">
      <c r="B4" s="11" t="s">
        <v>65</v>
      </c>
    </row>
    <row r="5" spans="2:20" ht="15" customHeight="1" x14ac:dyDescent="0.55000000000000004"/>
    <row r="6" spans="2:20" ht="15" customHeight="1" x14ac:dyDescent="0.55000000000000004">
      <c r="B6" s="50" t="s">
        <v>18</v>
      </c>
      <c r="C6" s="60" t="s">
        <v>18</v>
      </c>
      <c r="D6" s="24" t="s">
        <v>19</v>
      </c>
    </row>
    <row r="7" spans="2:20" ht="15" customHeight="1" x14ac:dyDescent="0.55000000000000004">
      <c r="B7" s="9" t="str">
        <f>VLOOKUP(C7,Key!$A$10:$B$15,2,FALSE)</f>
        <v>Strongly Agree</v>
      </c>
      <c r="C7" s="62">
        <v>5</v>
      </c>
      <c r="D7" s="10">
        <v>0.33500000000000002</v>
      </c>
      <c r="M7" s="100"/>
      <c r="N7" s="100"/>
      <c r="O7" s="100"/>
    </row>
    <row r="8" spans="2:20" ht="15" customHeight="1" x14ac:dyDescent="0.55000000000000004">
      <c r="B8" s="9" t="str">
        <f>VLOOKUP(C8,Key!$A$10:$B$15,2,FALSE)</f>
        <v>Agree</v>
      </c>
      <c r="C8" s="62">
        <v>4</v>
      </c>
      <c r="D8" s="10">
        <v>0.42</v>
      </c>
      <c r="M8" s="100"/>
      <c r="N8" s="100"/>
      <c r="O8" s="100"/>
    </row>
    <row r="9" spans="2:20" ht="15" customHeight="1" x14ac:dyDescent="0.55000000000000004">
      <c r="B9" s="9" t="str">
        <f>VLOOKUP(C9,Key!$A$10:$B$15,2,FALSE)</f>
        <v xml:space="preserve">Neutral </v>
      </c>
      <c r="C9" s="62">
        <v>3</v>
      </c>
      <c r="D9" s="10">
        <v>0.09</v>
      </c>
      <c r="M9" s="100"/>
      <c r="N9" s="100"/>
      <c r="O9" s="100"/>
    </row>
    <row r="10" spans="2:20" ht="15" customHeight="1" x14ac:dyDescent="0.55000000000000004">
      <c r="B10" s="9" t="str">
        <f>VLOOKUP(C10,Key!$A$10:$B$15,2,FALSE)</f>
        <v>Disagree</v>
      </c>
      <c r="C10" s="62">
        <v>2</v>
      </c>
      <c r="D10" s="10">
        <v>0.11</v>
      </c>
      <c r="M10" s="100"/>
      <c r="N10" s="100"/>
      <c r="O10" s="100"/>
    </row>
    <row r="11" spans="2:20" ht="15" customHeight="1" x14ac:dyDescent="0.55000000000000004">
      <c r="B11" s="9" t="str">
        <f>VLOOKUP(C11,Key!$A$10:$B$15,2,FALSE)</f>
        <v>Strongly Disagree</v>
      </c>
      <c r="C11" s="62">
        <v>1</v>
      </c>
      <c r="D11" s="10">
        <v>4.4999999999999998E-2</v>
      </c>
      <c r="G11" s="17"/>
      <c r="M11" s="100"/>
      <c r="N11" s="100"/>
      <c r="O11" s="100"/>
    </row>
    <row r="12" spans="2:20" ht="15" customHeight="1" x14ac:dyDescent="0.55000000000000004">
      <c r="B12" s="9" t="str">
        <f>VLOOKUP(C12,Key!$A$10:$B$15,2,FALSE)</f>
        <v>Not Applicable</v>
      </c>
      <c r="C12" s="62">
        <v>0</v>
      </c>
      <c r="D12" s="10">
        <v>0</v>
      </c>
      <c r="M12" s="100"/>
      <c r="N12" s="100"/>
      <c r="O12" s="100"/>
    </row>
    <row r="13" spans="2:20" x14ac:dyDescent="0.55000000000000004">
      <c r="C13" s="25" t="s">
        <v>20</v>
      </c>
      <c r="D13" s="25" t="s">
        <v>18</v>
      </c>
      <c r="E13" s="25" t="s">
        <v>76</v>
      </c>
      <c r="F13" s="25" t="s">
        <v>41</v>
      </c>
      <c r="M13" s="100"/>
      <c r="N13" s="100"/>
      <c r="O13" s="100"/>
    </row>
    <row r="14" spans="2:20" ht="15" customHeight="1" x14ac:dyDescent="0.55000000000000004">
      <c r="C14" s="9" t="s">
        <v>73</v>
      </c>
      <c r="D14" s="14" t="str">
        <f>VLOOKUP(F14,Key!A10:B14,2)</f>
        <v>Agree</v>
      </c>
      <c r="E14" s="14">
        <f>AVERAGEIF(Table1[In the past year, my school has provided opportunities for me to learn and grow as a faculty member. ], "&lt;&gt;0")</f>
        <v>3.89</v>
      </c>
      <c r="F14" s="14">
        <f>ROUND(E14, 0.5)</f>
        <v>4</v>
      </c>
      <c r="M14" s="100"/>
      <c r="N14" s="100"/>
      <c r="O14" s="100"/>
    </row>
    <row r="15" spans="2:20" ht="15" customHeight="1" x14ac:dyDescent="0.55000000000000004">
      <c r="M15" s="100"/>
      <c r="N15" s="100"/>
      <c r="O15" s="100"/>
    </row>
    <row r="16" spans="2:20" ht="15" customHeight="1" x14ac:dyDescent="0.55000000000000004">
      <c r="B16" s="11" t="s">
        <v>75</v>
      </c>
      <c r="M16" s="100"/>
      <c r="N16" s="100"/>
      <c r="O16" s="100"/>
    </row>
    <row r="17" spans="2:7" ht="15" customHeight="1" x14ac:dyDescent="0.55000000000000004"/>
    <row r="18" spans="2:7" ht="15" customHeight="1" x14ac:dyDescent="0.55000000000000004">
      <c r="B18" s="50" t="s">
        <v>18</v>
      </c>
      <c r="C18" s="60" t="s">
        <v>18</v>
      </c>
      <c r="D18" s="24" t="s">
        <v>19</v>
      </c>
    </row>
    <row r="19" spans="2:7" ht="15" customHeight="1" x14ac:dyDescent="0.55000000000000004">
      <c r="B19" s="9" t="str">
        <f>VLOOKUP(C19,Key!$A$10:$B$15,2,FALSE)</f>
        <v>Strongly Agree</v>
      </c>
      <c r="C19" s="62">
        <v>5</v>
      </c>
      <c r="D19" s="10">
        <v>0.105</v>
      </c>
    </row>
    <row r="20" spans="2:7" ht="15" customHeight="1" x14ac:dyDescent="0.55000000000000004">
      <c r="B20" s="9" t="str">
        <f>VLOOKUP(C20,Key!$A$10:$B$15,2,FALSE)</f>
        <v>Agree</v>
      </c>
      <c r="C20" s="62">
        <v>4</v>
      </c>
      <c r="D20" s="10">
        <v>0.33</v>
      </c>
    </row>
    <row r="21" spans="2:7" ht="15" customHeight="1" x14ac:dyDescent="0.55000000000000004">
      <c r="B21" s="9" t="str">
        <f>VLOOKUP(C21,Key!$A$10:$B$15,2,FALSE)</f>
        <v xml:space="preserve">Neutral </v>
      </c>
      <c r="C21" s="62">
        <v>3</v>
      </c>
      <c r="D21" s="10">
        <v>0.32500000000000001</v>
      </c>
    </row>
    <row r="22" spans="2:7" ht="15" customHeight="1" x14ac:dyDescent="0.55000000000000004">
      <c r="B22" s="9" t="str">
        <f>VLOOKUP(C22,Key!$A$10:$B$15,2,FALSE)</f>
        <v>Disagree</v>
      </c>
      <c r="C22" s="62">
        <v>2</v>
      </c>
      <c r="D22" s="10">
        <v>0.19500000000000001</v>
      </c>
    </row>
    <row r="23" spans="2:7" ht="15" customHeight="1" x14ac:dyDescent="0.55000000000000004">
      <c r="B23" s="9" t="str">
        <f>VLOOKUP(C23,Key!$A$10:$B$15,2,FALSE)</f>
        <v>Strongly Disagree</v>
      </c>
      <c r="C23" s="62">
        <v>1</v>
      </c>
      <c r="D23" s="10">
        <v>4.4999999999999998E-2</v>
      </c>
      <c r="G23" s="17"/>
    </row>
    <row r="24" spans="2:7" ht="15" customHeight="1" x14ac:dyDescent="0.55000000000000004">
      <c r="B24" s="9" t="str">
        <f>VLOOKUP(C24,Key!$A$10:$B$15,2,FALSE)</f>
        <v>Not Applicable</v>
      </c>
    </row>
    <row r="25" spans="2:7" x14ac:dyDescent="0.55000000000000004">
      <c r="C25" s="25" t="s">
        <v>20</v>
      </c>
      <c r="D25" s="25" t="s">
        <v>18</v>
      </c>
      <c r="E25" s="25" t="s">
        <v>76</v>
      </c>
      <c r="F25" s="25" t="s">
        <v>41</v>
      </c>
    </row>
    <row r="26" spans="2:7" ht="15" customHeight="1" x14ac:dyDescent="0.55000000000000004">
      <c r="C26" s="9" t="s">
        <v>73</v>
      </c>
      <c r="D26" s="14" t="str">
        <f>VLOOKUP(F26,Key!A10:B14,2)</f>
        <v xml:space="preserve">Neutral </v>
      </c>
      <c r="E26" s="14">
        <f>AVERAGEIF(Table1[My division director (or other direct supervisor) supports my career aspirations and goals], "&lt;&gt;0")</f>
        <v>3.2549999999999999</v>
      </c>
      <c r="F26" s="14">
        <f>ROUND(E26, 0.5)</f>
        <v>3</v>
      </c>
      <c r="G26" s="15"/>
    </row>
    <row r="27" spans="2:7" ht="15" customHeight="1" x14ac:dyDescent="0.55000000000000004"/>
    <row r="28" spans="2:7" ht="15" customHeight="1" x14ac:dyDescent="0.55000000000000004">
      <c r="B28" s="11" t="s">
        <v>58</v>
      </c>
    </row>
    <row r="29" spans="2:7" ht="15" customHeight="1" x14ac:dyDescent="0.55000000000000004"/>
    <row r="30" spans="2:7" ht="15" customHeight="1" x14ac:dyDescent="0.55000000000000004">
      <c r="B30" s="50" t="s">
        <v>18</v>
      </c>
      <c r="C30" s="61" t="s">
        <v>18</v>
      </c>
      <c r="D30" s="23" t="s">
        <v>19</v>
      </c>
    </row>
    <row r="31" spans="2:7" ht="15" customHeight="1" x14ac:dyDescent="0.55000000000000004">
      <c r="B31" s="9" t="str">
        <f>VLOOKUP(C31,Key!$A$10:$B$15,2,FALSE)</f>
        <v>Strongly Agree</v>
      </c>
      <c r="C31" s="9">
        <v>5</v>
      </c>
      <c r="D31" s="10">
        <v>0.23</v>
      </c>
    </row>
    <row r="32" spans="2:7" ht="15" customHeight="1" x14ac:dyDescent="0.55000000000000004">
      <c r="B32" s="9" t="str">
        <f>VLOOKUP(C32,Key!$A$10:$B$15,2,FALSE)</f>
        <v>Agree</v>
      </c>
      <c r="C32" s="9">
        <v>4</v>
      </c>
      <c r="D32" s="10">
        <v>0.41</v>
      </c>
    </row>
    <row r="33" spans="2:7" ht="15" customHeight="1" x14ac:dyDescent="0.55000000000000004">
      <c r="B33" s="9" t="str">
        <f>VLOOKUP(C33,Key!$A$10:$B$15,2,FALSE)</f>
        <v xml:space="preserve">Neutral </v>
      </c>
      <c r="C33" s="9">
        <v>3</v>
      </c>
      <c r="D33" s="10">
        <v>0.2</v>
      </c>
    </row>
    <row r="34" spans="2:7" ht="15" customHeight="1" x14ac:dyDescent="0.55000000000000004">
      <c r="B34" s="9" t="str">
        <f>VLOOKUP(C34,Key!$A$10:$B$15,2,FALSE)</f>
        <v>Disagree</v>
      </c>
      <c r="C34" s="9">
        <v>2</v>
      </c>
      <c r="D34" s="10">
        <v>0.13500000000000001</v>
      </c>
    </row>
    <row r="35" spans="2:7" ht="15" customHeight="1" x14ac:dyDescent="0.55000000000000004">
      <c r="B35" s="9" t="str">
        <f>VLOOKUP(C35,Key!$A$10:$B$15,2,FALSE)</f>
        <v>Strongly Disagree</v>
      </c>
      <c r="C35" s="9">
        <v>1</v>
      </c>
      <c r="D35" s="10">
        <v>0.02</v>
      </c>
      <c r="G35" s="17"/>
    </row>
    <row r="36" spans="2:7" ht="15" customHeight="1" x14ac:dyDescent="0.55000000000000004">
      <c r="B36" s="9" t="str">
        <f>VLOOKUP(C36,Key!$A$10:$B$15,2,FALSE)</f>
        <v>Not Applicable</v>
      </c>
      <c r="C36" s="9">
        <v>0</v>
      </c>
      <c r="D36" s="10">
        <v>5.0000000000000001E-3</v>
      </c>
    </row>
    <row r="37" spans="2:7" x14ac:dyDescent="0.55000000000000004">
      <c r="C37" s="25" t="s">
        <v>20</v>
      </c>
      <c r="D37" s="25" t="s">
        <v>18</v>
      </c>
      <c r="E37" s="25" t="s">
        <v>76</v>
      </c>
      <c r="F37" s="25" t="s">
        <v>41</v>
      </c>
    </row>
    <row r="38" spans="2:7" ht="15" customHeight="1" x14ac:dyDescent="0.55000000000000004">
      <c r="C38" s="9" t="s">
        <v>73</v>
      </c>
      <c r="D38" s="14" t="str">
        <f>VLOOKUP(F38,Key!A10:B14,2)</f>
        <v>Agree</v>
      </c>
      <c r="E38" s="14">
        <f>AVERAGEIF(Table1[I see a path for professional advancement at my school.], "&lt;&gt;0")</f>
        <v>3.6984924623115578</v>
      </c>
      <c r="F38" s="14">
        <f>ROUND(E38, 0.5)</f>
        <v>4</v>
      </c>
      <c r="G38" s="15"/>
    </row>
    <row r="39" spans="2:7" ht="15" customHeight="1" x14ac:dyDescent="0.55000000000000004"/>
    <row r="40" spans="2:7" ht="15" customHeight="1" x14ac:dyDescent="0.55000000000000004"/>
    <row r="41" spans="2:7" ht="15" customHeight="1" x14ac:dyDescent="0.55000000000000004"/>
    <row r="42" spans="2:7" ht="15" customHeight="1" x14ac:dyDescent="0.55000000000000004"/>
    <row r="43" spans="2:7" ht="15" customHeight="1" x14ac:dyDescent="0.55000000000000004"/>
    <row r="44" spans="2:7" ht="15" customHeight="1" x14ac:dyDescent="0.55000000000000004"/>
    <row r="45" spans="2:7" ht="15" customHeight="1" x14ac:dyDescent="0.55000000000000004"/>
    <row r="46" spans="2:7" ht="15" customHeight="1" x14ac:dyDescent="0.55000000000000004"/>
    <row r="47" spans="2:7" ht="15" customHeight="1" x14ac:dyDescent="0.55000000000000004"/>
    <row r="48" spans="2:7" ht="15" customHeight="1" x14ac:dyDescent="0.55000000000000004"/>
    <row r="49" ht="15" customHeight="1" x14ac:dyDescent="0.55000000000000004"/>
    <row r="50" ht="15" customHeight="1" x14ac:dyDescent="0.55000000000000004"/>
    <row r="51" ht="15" customHeight="1" x14ac:dyDescent="0.55000000000000004"/>
    <row r="52" ht="15" customHeight="1" x14ac:dyDescent="0.55000000000000004"/>
    <row r="53" ht="15" customHeight="1" x14ac:dyDescent="0.55000000000000004"/>
    <row r="54" ht="15" customHeight="1" x14ac:dyDescent="0.55000000000000004"/>
  </sheetData>
  <protectedRanges>
    <protectedRange sqref="K1:K2" name="AllowEdit_1_2_2"/>
  </protectedRanges>
  <mergeCells count="16">
    <mergeCell ref="M15:M16"/>
    <mergeCell ref="N15:N16"/>
    <mergeCell ref="O15:O16"/>
    <mergeCell ref="N7:N8"/>
    <mergeCell ref="O7:O8"/>
    <mergeCell ref="M9:M10"/>
    <mergeCell ref="N9:N10"/>
    <mergeCell ref="O9:O10"/>
    <mergeCell ref="M7:M8"/>
    <mergeCell ref="M11:M12"/>
    <mergeCell ref="B2:S2"/>
    <mergeCell ref="N11:N12"/>
    <mergeCell ref="O11:O12"/>
    <mergeCell ref="M13:M14"/>
    <mergeCell ref="N13:N14"/>
    <mergeCell ref="O13:O14"/>
  </mergeCells>
  <pageMargins left="0.7" right="0.7" top="0.75" bottom="0.75" header="0.3" footer="0.3"/>
  <pageSetup orientation="portrait" r:id="rId4"/>
  <drawing r:id="rId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tabColor theme="8"/>
  </sheetPr>
  <dimension ref="B1:T51"/>
  <sheetViews>
    <sheetView showGridLines="0" zoomScale="70" zoomScaleNormal="70" workbookViewId="0">
      <selection activeCell="E37" sqref="E37"/>
    </sheetView>
  </sheetViews>
  <sheetFormatPr defaultColWidth="8.8671875" defaultRowHeight="12" x14ac:dyDescent="0.55000000000000004"/>
  <cols>
    <col min="1" max="1" width="2.8671875" customWidth="1"/>
    <col min="2" max="2" width="14.390625" customWidth="1"/>
    <col min="3" max="3" width="15.82421875" bestFit="1" customWidth="1"/>
    <col min="4" max="4" width="15.5625" bestFit="1" customWidth="1"/>
    <col min="5" max="5" width="9.8671875" customWidth="1"/>
    <col min="6" max="6" width="8.60546875" hidden="1" customWidth="1"/>
    <col min="7" max="7" width="4.390625" customWidth="1"/>
    <col min="8" max="11" width="12.4765625" customWidth="1"/>
    <col min="12" max="12" width="4.390625" customWidth="1"/>
    <col min="13" max="15" width="20.8671875" customWidth="1"/>
    <col min="16" max="16" width="11" bestFit="1" customWidth="1"/>
    <col min="17" max="17" width="6.12890625" bestFit="1" customWidth="1"/>
  </cols>
  <sheetData>
    <row r="1" spans="2:20" s="12" customFormat="1" ht="40.5" customHeight="1" thickBot="1" x14ac:dyDescent="0.75">
      <c r="B1" s="26"/>
      <c r="C1" s="21"/>
      <c r="D1" s="22"/>
      <c r="E1" s="22"/>
      <c r="F1" s="22"/>
      <c r="G1" s="22"/>
      <c r="H1" s="22"/>
      <c r="I1" s="22"/>
      <c r="J1" s="22"/>
      <c r="K1" s="22"/>
      <c r="L1" s="21"/>
      <c r="M1" s="21"/>
      <c r="N1" s="21"/>
      <c r="O1" s="21"/>
      <c r="P1" s="21"/>
      <c r="Q1" s="21"/>
      <c r="R1" s="21"/>
      <c r="S1" s="21"/>
      <c r="T1" s="26"/>
    </row>
    <row r="2" spans="2:20" s="12" customFormat="1" ht="9" customHeight="1" thickTop="1" x14ac:dyDescent="0.55000000000000004">
      <c r="B2" s="101"/>
      <c r="C2" s="101"/>
      <c r="D2" s="101"/>
      <c r="E2" s="101"/>
      <c r="F2" s="101"/>
      <c r="G2" s="101"/>
      <c r="H2" s="101"/>
      <c r="I2" s="101"/>
      <c r="J2" s="101"/>
      <c r="K2" s="101"/>
      <c r="L2" s="101"/>
      <c r="M2" s="101"/>
      <c r="N2" s="101"/>
      <c r="O2" s="101"/>
      <c r="P2" s="101"/>
      <c r="Q2" s="101"/>
      <c r="R2" s="101"/>
      <c r="S2" s="101"/>
      <c r="T2" s="19"/>
    </row>
    <row r="3" spans="2:20" ht="15" customHeight="1" x14ac:dyDescent="0.55000000000000004"/>
    <row r="4" spans="2:20" ht="15" customHeight="1" x14ac:dyDescent="0.55000000000000004">
      <c r="B4" s="11" t="s">
        <v>28</v>
      </c>
    </row>
    <row r="5" spans="2:20" ht="15" customHeight="1" x14ac:dyDescent="0.55000000000000004"/>
    <row r="6" spans="2:20" ht="15" customHeight="1" x14ac:dyDescent="0.55000000000000004">
      <c r="B6" s="50" t="s">
        <v>18</v>
      </c>
      <c r="C6" s="23" t="s">
        <v>18</v>
      </c>
      <c r="D6" s="24" t="s">
        <v>19</v>
      </c>
    </row>
    <row r="7" spans="2:20" ht="15" customHeight="1" x14ac:dyDescent="0.55000000000000004">
      <c r="B7" s="9" t="str">
        <f>VLOOKUP(C7,Key!$A$10:$B$15,2,FALSE)</f>
        <v>Strongly Agree</v>
      </c>
      <c r="C7" s="9">
        <v>5</v>
      </c>
      <c r="D7" s="10">
        <v>0.46</v>
      </c>
    </row>
    <row r="8" spans="2:20" ht="15" customHeight="1" x14ac:dyDescent="0.55000000000000004">
      <c r="B8" s="9" t="str">
        <f>VLOOKUP(C8,Key!$A$10:$B$15,2,FALSE)</f>
        <v>Agree</v>
      </c>
      <c r="C8" s="9">
        <v>4</v>
      </c>
      <c r="D8" s="10">
        <v>0.4</v>
      </c>
    </row>
    <row r="9" spans="2:20" ht="15" customHeight="1" x14ac:dyDescent="0.55000000000000004">
      <c r="B9" s="9" t="str">
        <f>VLOOKUP(C9,Key!$A$10:$B$15,2,FALSE)</f>
        <v xml:space="preserve">Neutral </v>
      </c>
      <c r="C9" s="9">
        <v>3</v>
      </c>
      <c r="D9" s="10">
        <v>0.09</v>
      </c>
    </row>
    <row r="10" spans="2:20" ht="15" customHeight="1" x14ac:dyDescent="0.55000000000000004">
      <c r="B10" s="9" t="str">
        <f>VLOOKUP(C10,Key!$A$10:$B$15,2,FALSE)</f>
        <v>Disagree</v>
      </c>
      <c r="C10" s="9">
        <v>2</v>
      </c>
      <c r="D10" s="10">
        <v>2.5000000000000001E-2</v>
      </c>
    </row>
    <row r="11" spans="2:20" ht="15" customHeight="1" x14ac:dyDescent="0.55000000000000004">
      <c r="B11" s="9" t="str">
        <f>VLOOKUP(C11,Key!$A$10:$B$15,2,FALSE)</f>
        <v>Strongly Disagree</v>
      </c>
      <c r="C11" s="9">
        <v>1</v>
      </c>
      <c r="D11" s="10">
        <v>2.5000000000000001E-2</v>
      </c>
      <c r="G11" s="17"/>
    </row>
    <row r="12" spans="2:20" ht="15" customHeight="1" x14ac:dyDescent="0.55000000000000004">
      <c r="B12" s="9" t="str">
        <f>VLOOKUP(C12,Key!$A$10:$B$15,2,FALSE)</f>
        <v>Not Applicable</v>
      </c>
      <c r="C12" s="71"/>
      <c r="D12" s="72"/>
    </row>
    <row r="13" spans="2:20" ht="15" customHeight="1" x14ac:dyDescent="0.55000000000000004">
      <c r="C13" s="25" t="s">
        <v>20</v>
      </c>
      <c r="D13" s="25" t="s">
        <v>18</v>
      </c>
      <c r="E13" s="25" t="s">
        <v>76</v>
      </c>
      <c r="F13" s="25" t="s">
        <v>41</v>
      </c>
    </row>
    <row r="14" spans="2:20" ht="15" customHeight="1" x14ac:dyDescent="0.55000000000000004">
      <c r="C14" s="9" t="s">
        <v>73</v>
      </c>
      <c r="D14" s="14" t="str">
        <f>VLOOKUP(F14,Key!A10:B14,2)</f>
        <v>Agree</v>
      </c>
      <c r="E14" s="14">
        <f>AVERAGEIF(Table1[I have the materials and resources needed to do my job well. ], "&lt;&gt;0")</f>
        <v>4.2450000000000001</v>
      </c>
      <c r="F14" s="14">
        <f>ROUND(E14, 0.5)</f>
        <v>4</v>
      </c>
    </row>
    <row r="15" spans="2:20" ht="15" customHeight="1" x14ac:dyDescent="0.55000000000000004"/>
    <row r="16" spans="2:20" ht="15" customHeight="1" x14ac:dyDescent="0.55000000000000004">
      <c r="B16" s="11" t="s">
        <v>29</v>
      </c>
    </row>
    <row r="17" spans="2:7" ht="15" customHeight="1" x14ac:dyDescent="0.55000000000000004"/>
    <row r="18" spans="2:7" ht="15" customHeight="1" x14ac:dyDescent="0.55000000000000004">
      <c r="B18" s="50" t="s">
        <v>18</v>
      </c>
      <c r="C18" s="23" t="s">
        <v>18</v>
      </c>
      <c r="D18" s="24" t="s">
        <v>19</v>
      </c>
    </row>
    <row r="19" spans="2:7" ht="15" customHeight="1" x14ac:dyDescent="0.55000000000000004">
      <c r="B19" s="9" t="str">
        <f>VLOOKUP(C19,Key!$A$10:$B$15,2,FALSE)</f>
        <v>Strongly Agree</v>
      </c>
      <c r="C19" s="9">
        <v>5</v>
      </c>
      <c r="D19" s="10">
        <v>0.30499999999999999</v>
      </c>
    </row>
    <row r="20" spans="2:7" ht="15" customHeight="1" x14ac:dyDescent="0.55000000000000004">
      <c r="B20" s="9" t="str">
        <f>VLOOKUP(C20,Key!$A$10:$B$15,2,FALSE)</f>
        <v>Agree</v>
      </c>
      <c r="C20" s="9">
        <v>4</v>
      </c>
      <c r="D20" s="10">
        <v>0.43</v>
      </c>
    </row>
    <row r="21" spans="2:7" ht="15" customHeight="1" x14ac:dyDescent="0.55000000000000004">
      <c r="B21" s="9" t="str">
        <f>VLOOKUP(C21,Key!$A$10:$B$15,2,FALSE)</f>
        <v xml:space="preserve">Neutral </v>
      </c>
      <c r="C21" s="9">
        <v>3</v>
      </c>
      <c r="D21" s="10">
        <v>0.1</v>
      </c>
    </row>
    <row r="22" spans="2:7" ht="15" customHeight="1" x14ac:dyDescent="0.55000000000000004">
      <c r="B22" s="9" t="str">
        <f>VLOOKUP(C22,Key!$A$10:$B$15,2,FALSE)</f>
        <v>Disagree</v>
      </c>
      <c r="C22" s="9">
        <v>2</v>
      </c>
      <c r="D22" s="10">
        <v>0.125</v>
      </c>
    </row>
    <row r="23" spans="2:7" ht="15" customHeight="1" x14ac:dyDescent="0.55000000000000004">
      <c r="B23" s="9" t="str">
        <f>VLOOKUP(C23,Key!$A$10:$B$15,2,FALSE)</f>
        <v>Strongly Disagree</v>
      </c>
      <c r="C23" s="9">
        <v>1</v>
      </c>
      <c r="D23" s="10">
        <v>0.04</v>
      </c>
      <c r="G23" s="17"/>
    </row>
    <row r="24" spans="2:7" ht="15" customHeight="1" x14ac:dyDescent="0.55000000000000004">
      <c r="B24" s="9" t="str">
        <f>VLOOKUP(C24,Key!$A$10:$B$15,2,FALSE)</f>
        <v>Not Applicable</v>
      </c>
      <c r="C24" s="71"/>
      <c r="D24" s="72"/>
    </row>
    <row r="25" spans="2:7" x14ac:dyDescent="0.55000000000000004">
      <c r="B25" s="11"/>
      <c r="C25" s="25" t="s">
        <v>20</v>
      </c>
      <c r="D25" s="25" t="s">
        <v>18</v>
      </c>
      <c r="E25" s="25" t="s">
        <v>76</v>
      </c>
      <c r="F25" s="25" t="s">
        <v>41</v>
      </c>
    </row>
    <row r="26" spans="2:7" ht="15" customHeight="1" x14ac:dyDescent="0.55000000000000004">
      <c r="C26" s="9" t="s">
        <v>73</v>
      </c>
      <c r="D26" s="14" t="str">
        <f>VLOOKUP(F26,Key!A10:B14,2)</f>
        <v>Agree</v>
      </c>
      <c r="E26" s="14">
        <f>AVERAGEIF(Table1[Most days, I have a manageable workload.], "&lt;&gt;0")</f>
        <v>3.835</v>
      </c>
      <c r="F26" s="14">
        <f>ROUND(E26, 0.5)</f>
        <v>4</v>
      </c>
      <c r="G26" s="15"/>
    </row>
    <row r="27" spans="2:7" ht="15" customHeight="1" x14ac:dyDescent="0.55000000000000004"/>
    <row r="28" spans="2:7" ht="15" customHeight="1" x14ac:dyDescent="0.55000000000000004">
      <c r="B28" s="11" t="s">
        <v>21</v>
      </c>
    </row>
    <row r="29" spans="2:7" ht="15" customHeight="1" x14ac:dyDescent="0.55000000000000004"/>
    <row r="30" spans="2:7" ht="15" customHeight="1" x14ac:dyDescent="0.55000000000000004">
      <c r="B30" s="50" t="s">
        <v>18</v>
      </c>
      <c r="C30" s="23" t="s">
        <v>18</v>
      </c>
      <c r="D30" s="24" t="s">
        <v>19</v>
      </c>
    </row>
    <row r="31" spans="2:7" ht="15" customHeight="1" x14ac:dyDescent="0.55000000000000004">
      <c r="B31" s="9" t="str">
        <f>VLOOKUP(C31,Key!$A$10:$B$15,2,FALSE)</f>
        <v>Strongly Agree</v>
      </c>
      <c r="C31" s="9">
        <v>5</v>
      </c>
      <c r="D31" s="10">
        <v>0.155</v>
      </c>
    </row>
    <row r="32" spans="2:7" ht="15" customHeight="1" x14ac:dyDescent="0.55000000000000004">
      <c r="B32" s="9" t="str">
        <f>VLOOKUP(C32,Key!$A$10:$B$15,2,FALSE)</f>
        <v>Agree</v>
      </c>
      <c r="C32" s="9">
        <v>4</v>
      </c>
      <c r="D32" s="10">
        <v>0.32</v>
      </c>
    </row>
    <row r="33" spans="2:7" ht="15" customHeight="1" x14ac:dyDescent="0.55000000000000004">
      <c r="B33" s="9" t="str">
        <f>VLOOKUP(C33,Key!$A$10:$B$15,2,FALSE)</f>
        <v xml:space="preserve">Neutral </v>
      </c>
      <c r="C33" s="9">
        <v>3</v>
      </c>
      <c r="D33" s="10">
        <v>0.19</v>
      </c>
    </row>
    <row r="34" spans="2:7" ht="15" customHeight="1" x14ac:dyDescent="0.55000000000000004">
      <c r="B34" s="9" t="str">
        <f>VLOOKUP(C34,Key!$A$10:$B$15,2,FALSE)</f>
        <v>Disagree</v>
      </c>
      <c r="C34" s="9">
        <v>2</v>
      </c>
      <c r="D34" s="10">
        <v>0.245</v>
      </c>
    </row>
    <row r="35" spans="2:7" ht="15" customHeight="1" x14ac:dyDescent="0.55000000000000004">
      <c r="B35" s="9" t="str">
        <f>VLOOKUP(C35,Key!$A$10:$B$15,2,FALSE)</f>
        <v>Strongly Disagree</v>
      </c>
      <c r="C35" s="9">
        <v>1</v>
      </c>
      <c r="D35" s="10">
        <v>0.09</v>
      </c>
      <c r="G35" s="17"/>
    </row>
    <row r="36" spans="2:7" ht="15" customHeight="1" x14ac:dyDescent="0.55000000000000004">
      <c r="B36" s="9" t="str">
        <f>VLOOKUP(C36,Key!$A$10:$B$15,2,FALSE)</f>
        <v>Not Applicable</v>
      </c>
    </row>
    <row r="37" spans="2:7" ht="15" customHeight="1" x14ac:dyDescent="0.55000000000000004">
      <c r="C37" s="25" t="s">
        <v>20</v>
      </c>
      <c r="D37" s="25" t="s">
        <v>18</v>
      </c>
      <c r="E37" s="25" t="s">
        <v>76</v>
      </c>
      <c r="F37" s="25" t="s">
        <v>41</v>
      </c>
    </row>
    <row r="38" spans="2:7" ht="15" customHeight="1" x14ac:dyDescent="0.55000000000000004">
      <c r="C38" s="9" t="s">
        <v>73</v>
      </c>
      <c r="D38" s="14" t="str">
        <f>VLOOKUP(F38,Key!A10:B14,2)</f>
        <v xml:space="preserve">Neutral </v>
      </c>
      <c r="E38" s="14">
        <f>AVERAGEIF(Table1[I have the training and skills I need to do my best at work.], "&lt;&gt;0")</f>
        <v>3.2050000000000001</v>
      </c>
      <c r="F38" s="14">
        <f>ROUND(E38, 0.5)</f>
        <v>3</v>
      </c>
      <c r="G38" s="15"/>
    </row>
    <row r="39" spans="2:7" ht="15" customHeight="1" x14ac:dyDescent="0.55000000000000004"/>
    <row r="40" spans="2:7" ht="15" customHeight="1" x14ac:dyDescent="0.55000000000000004"/>
    <row r="41" spans="2:7" ht="15" customHeight="1" x14ac:dyDescent="0.55000000000000004"/>
    <row r="42" spans="2:7" ht="15" customHeight="1" x14ac:dyDescent="0.55000000000000004"/>
    <row r="43" spans="2:7" ht="15" customHeight="1" x14ac:dyDescent="0.55000000000000004"/>
    <row r="44" spans="2:7" ht="15" customHeight="1" x14ac:dyDescent="0.55000000000000004"/>
    <row r="45" spans="2:7" ht="15" customHeight="1" x14ac:dyDescent="0.55000000000000004"/>
    <row r="46" spans="2:7" ht="15" customHeight="1" x14ac:dyDescent="0.55000000000000004"/>
    <row r="47" spans="2:7" ht="15" customHeight="1" x14ac:dyDescent="0.55000000000000004"/>
    <row r="48" spans="2:7" ht="15" customHeight="1" x14ac:dyDescent="0.55000000000000004"/>
    <row r="49" ht="15" customHeight="1" x14ac:dyDescent="0.55000000000000004"/>
    <row r="50" ht="15" customHeight="1" x14ac:dyDescent="0.55000000000000004"/>
    <row r="51" ht="15" customHeight="1" x14ac:dyDescent="0.55000000000000004"/>
  </sheetData>
  <protectedRanges>
    <protectedRange sqref="K1:K2" name="AllowEdit_1_2_2"/>
  </protectedRanges>
  <mergeCells count="1">
    <mergeCell ref="B2:S2"/>
  </mergeCells>
  <pageMargins left="0.7" right="0.7" top="0.75" bottom="0.75" header="0.3" footer="0.3"/>
  <pageSetup orientation="portrait" r:id="rId4"/>
  <drawing r:id="rId5"/>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theme="8"/>
  </sheetPr>
  <dimension ref="B1:T54"/>
  <sheetViews>
    <sheetView showGridLines="0" zoomScale="67" zoomScaleNormal="70" workbookViewId="0">
      <selection activeCell="E37" sqref="E37"/>
    </sheetView>
  </sheetViews>
  <sheetFormatPr defaultColWidth="8.8671875" defaultRowHeight="12" x14ac:dyDescent="0.55000000000000004"/>
  <cols>
    <col min="1" max="1" width="2.8671875" customWidth="1"/>
    <col min="2" max="2" width="14.390625" customWidth="1"/>
    <col min="3" max="3" width="13.4765625" bestFit="1" customWidth="1"/>
    <col min="4" max="4" width="16.21484375" bestFit="1" customWidth="1"/>
    <col min="5" max="5" width="11" customWidth="1"/>
    <col min="6" max="6" width="8.60546875" hidden="1" customWidth="1"/>
    <col min="7" max="7" width="4.390625" customWidth="1"/>
    <col min="8" max="11" width="12.4765625" customWidth="1"/>
    <col min="12" max="12" width="4.390625" customWidth="1"/>
    <col min="13" max="14" width="20.8671875" customWidth="1"/>
    <col min="15" max="15" width="21.60546875" customWidth="1"/>
    <col min="16" max="16" width="11" customWidth="1"/>
    <col min="17" max="17" width="6.12890625" bestFit="1" customWidth="1"/>
    <col min="24" max="24" width="5.12890625" customWidth="1"/>
  </cols>
  <sheetData>
    <row r="1" spans="2:20" s="12" customFormat="1" ht="40.5" customHeight="1" thickBot="1" x14ac:dyDescent="0.75">
      <c r="B1" s="26"/>
      <c r="C1" s="21"/>
      <c r="D1" s="22"/>
      <c r="E1" s="22"/>
      <c r="F1" s="22"/>
      <c r="G1" s="22"/>
      <c r="H1" s="22"/>
      <c r="I1" s="22"/>
      <c r="J1" s="22"/>
      <c r="K1" s="22"/>
      <c r="L1" s="21"/>
      <c r="M1" s="21"/>
      <c r="N1" s="21"/>
      <c r="O1" s="21"/>
      <c r="P1" s="21"/>
      <c r="Q1" s="21"/>
      <c r="R1" s="21"/>
      <c r="S1" s="21"/>
      <c r="T1" s="26"/>
    </row>
    <row r="2" spans="2:20" s="12" customFormat="1" ht="9" customHeight="1" thickTop="1" x14ac:dyDescent="0.55000000000000004">
      <c r="B2" s="101"/>
      <c r="C2" s="101"/>
      <c r="D2" s="101"/>
      <c r="E2" s="101"/>
      <c r="F2" s="101"/>
      <c r="G2" s="101"/>
      <c r="H2" s="101"/>
      <c r="I2" s="101"/>
      <c r="J2" s="101"/>
      <c r="K2" s="101"/>
      <c r="L2" s="101"/>
      <c r="M2" s="101"/>
      <c r="N2" s="101"/>
      <c r="O2" s="101"/>
      <c r="P2" s="101"/>
      <c r="Q2" s="101"/>
      <c r="R2" s="101"/>
      <c r="S2" s="101"/>
      <c r="T2" s="19"/>
    </row>
    <row r="3" spans="2:20" ht="15" customHeight="1" x14ac:dyDescent="0.55000000000000004"/>
    <row r="4" spans="2:20" ht="15" customHeight="1" x14ac:dyDescent="0.55000000000000004">
      <c r="B4" s="11" t="s">
        <v>63</v>
      </c>
    </row>
    <row r="5" spans="2:20" ht="15" customHeight="1" x14ac:dyDescent="0.55000000000000004"/>
    <row r="6" spans="2:20" ht="15" customHeight="1" x14ac:dyDescent="0.55000000000000004">
      <c r="B6" s="50" t="s">
        <v>18</v>
      </c>
      <c r="C6" s="60" t="s">
        <v>18</v>
      </c>
      <c r="D6" s="24" t="s">
        <v>19</v>
      </c>
    </row>
    <row r="7" spans="2:20" ht="15" customHeight="1" x14ac:dyDescent="0.55000000000000004">
      <c r="B7" s="9" t="str">
        <f>VLOOKUP(C7,Key!$A$10:$B$15,2,FALSE)</f>
        <v>Strongly Agree</v>
      </c>
      <c r="C7" s="62">
        <v>5</v>
      </c>
      <c r="D7" s="10">
        <v>0.39</v>
      </c>
    </row>
    <row r="8" spans="2:20" ht="15" customHeight="1" x14ac:dyDescent="0.55000000000000004">
      <c r="B8" s="9" t="str">
        <f>VLOOKUP(C8,Key!$A$10:$B$15,2,FALSE)</f>
        <v>Agree</v>
      </c>
      <c r="C8" s="62">
        <v>4</v>
      </c>
      <c r="D8" s="10">
        <v>0.46500000000000002</v>
      </c>
      <c r="M8" s="100"/>
      <c r="N8" s="100"/>
      <c r="O8" s="100"/>
    </row>
    <row r="9" spans="2:20" ht="15" customHeight="1" x14ac:dyDescent="0.55000000000000004">
      <c r="B9" s="9" t="str">
        <f>VLOOKUP(C9,Key!$A$10:$B$15,2,FALSE)</f>
        <v xml:space="preserve">Neutral </v>
      </c>
      <c r="C9" s="62">
        <v>3</v>
      </c>
      <c r="D9" s="10">
        <v>7.4999999999999997E-2</v>
      </c>
      <c r="M9" s="100"/>
      <c r="N9" s="100"/>
      <c r="O9" s="100"/>
    </row>
    <row r="10" spans="2:20" ht="15" customHeight="1" x14ac:dyDescent="0.55000000000000004">
      <c r="B10" s="9" t="str">
        <f>VLOOKUP(C10,Key!$A$10:$B$15,2,FALSE)</f>
        <v>Disagree</v>
      </c>
      <c r="C10" s="62">
        <v>2</v>
      </c>
      <c r="D10" s="10">
        <v>0.05</v>
      </c>
      <c r="M10" s="100"/>
      <c r="N10" s="100"/>
      <c r="O10" s="100"/>
    </row>
    <row r="11" spans="2:20" ht="15" customHeight="1" x14ac:dyDescent="0.55000000000000004">
      <c r="B11" s="9" t="str">
        <f>VLOOKUP(C11,Key!$A$10:$B$15,2,FALSE)</f>
        <v>Strongly Disagree</v>
      </c>
      <c r="C11" s="62">
        <v>1</v>
      </c>
      <c r="D11" s="10">
        <v>0.02</v>
      </c>
      <c r="G11" s="17"/>
      <c r="M11" s="100"/>
      <c r="N11" s="100"/>
      <c r="O11" s="100"/>
    </row>
    <row r="12" spans="2:20" ht="15" customHeight="1" x14ac:dyDescent="0.55000000000000004">
      <c r="B12" s="9" t="str">
        <f>VLOOKUP(C12,Key!$A$10:$B$15,2,FALSE)</f>
        <v>Not Applicable</v>
      </c>
      <c r="M12" s="100"/>
      <c r="N12" s="100"/>
      <c r="O12" s="100"/>
    </row>
    <row r="13" spans="2:20" ht="15" customHeight="1" x14ac:dyDescent="0.55000000000000004">
      <c r="C13" s="25" t="s">
        <v>20</v>
      </c>
      <c r="D13" s="25" t="s">
        <v>18</v>
      </c>
      <c r="E13" s="25" t="s">
        <v>76</v>
      </c>
      <c r="F13" s="25" t="s">
        <v>41</v>
      </c>
      <c r="M13" s="100"/>
      <c r="N13" s="100"/>
      <c r="O13" s="100"/>
    </row>
    <row r="14" spans="2:20" ht="15" customHeight="1" x14ac:dyDescent="0.55000000000000004">
      <c r="C14" s="9" t="s">
        <v>73</v>
      </c>
      <c r="D14" s="14" t="str">
        <f>VLOOKUP(F14,Key!A10:B14,2)</f>
        <v>Agree</v>
      </c>
      <c r="E14" s="14">
        <f>AVERAGEIF(Table1[I understand how my daily work contributes to my school’s mission. ], "&lt;&gt;0")</f>
        <v>4.1550000000000002</v>
      </c>
      <c r="F14" s="14">
        <f>ROUND(E14, 0.5)</f>
        <v>4</v>
      </c>
      <c r="M14" s="100"/>
      <c r="N14" s="100"/>
      <c r="O14" s="100"/>
    </row>
    <row r="15" spans="2:20" ht="15" customHeight="1" x14ac:dyDescent="0.55000000000000004">
      <c r="M15" s="100"/>
      <c r="N15" s="100"/>
      <c r="O15" s="100"/>
    </row>
    <row r="16" spans="2:20" ht="15" customHeight="1" x14ac:dyDescent="0.55000000000000004">
      <c r="B16" s="11" t="s">
        <v>52</v>
      </c>
    </row>
    <row r="17" spans="2:7" ht="15" customHeight="1" x14ac:dyDescent="0.55000000000000004"/>
    <row r="18" spans="2:7" ht="15" customHeight="1" x14ac:dyDescent="0.55000000000000004">
      <c r="B18" s="50" t="s">
        <v>18</v>
      </c>
      <c r="C18" s="60" t="s">
        <v>18</v>
      </c>
      <c r="D18" s="24" t="s">
        <v>19</v>
      </c>
    </row>
    <row r="19" spans="2:7" ht="15" customHeight="1" x14ac:dyDescent="0.55000000000000004">
      <c r="B19" s="9" t="str">
        <f>VLOOKUP(C19,Key!$A$10:$B$15,2,FALSE)</f>
        <v>Strongly Agree</v>
      </c>
      <c r="C19" s="62">
        <v>5</v>
      </c>
      <c r="D19" s="10">
        <v>0.39</v>
      </c>
    </row>
    <row r="20" spans="2:7" ht="15" customHeight="1" x14ac:dyDescent="0.55000000000000004">
      <c r="B20" s="9" t="str">
        <f>VLOOKUP(C20,Key!$A$10:$B$15,2,FALSE)</f>
        <v>Agree</v>
      </c>
      <c r="C20" s="62">
        <v>4</v>
      </c>
      <c r="D20" s="10">
        <v>0.45</v>
      </c>
    </row>
    <row r="21" spans="2:7" ht="15" customHeight="1" x14ac:dyDescent="0.55000000000000004">
      <c r="B21" s="9" t="str">
        <f>VLOOKUP(C21,Key!$A$10:$B$15,2,FALSE)</f>
        <v xml:space="preserve">Neutral </v>
      </c>
      <c r="C21" s="62">
        <v>3</v>
      </c>
      <c r="D21" s="10">
        <v>9.5000000000000001E-2</v>
      </c>
    </row>
    <row r="22" spans="2:7" ht="15" customHeight="1" x14ac:dyDescent="0.55000000000000004">
      <c r="B22" s="9" t="str">
        <f>VLOOKUP(C22,Key!$A$10:$B$15,2,FALSE)</f>
        <v>Disagree</v>
      </c>
      <c r="C22" s="62">
        <v>2</v>
      </c>
      <c r="D22" s="10">
        <v>0.04</v>
      </c>
    </row>
    <row r="23" spans="2:7" ht="15" customHeight="1" x14ac:dyDescent="0.55000000000000004">
      <c r="B23" s="9" t="str">
        <f>VLOOKUP(C23,Key!$A$10:$B$15,2,FALSE)</f>
        <v>Strongly Disagree</v>
      </c>
      <c r="C23" s="62">
        <v>1</v>
      </c>
      <c r="D23" s="10">
        <v>1.4999999999999999E-2</v>
      </c>
      <c r="G23" s="17"/>
    </row>
    <row r="24" spans="2:7" ht="15" customHeight="1" x14ac:dyDescent="0.55000000000000004">
      <c r="B24" s="9" t="str">
        <f>VLOOKUP(C24,Key!$A$10:$B$15,2,FALSE)</f>
        <v>Not Applicable</v>
      </c>
      <c r="C24" s="62">
        <v>0</v>
      </c>
      <c r="D24" s="10">
        <v>0.01</v>
      </c>
    </row>
    <row r="25" spans="2:7" ht="12" customHeight="1" x14ac:dyDescent="0.55000000000000004">
      <c r="C25" s="25" t="s">
        <v>20</v>
      </c>
      <c r="D25" s="25" t="s">
        <v>18</v>
      </c>
      <c r="E25" s="25" t="s">
        <v>76</v>
      </c>
      <c r="F25" s="25" t="s">
        <v>41</v>
      </c>
    </row>
    <row r="26" spans="2:7" ht="15" customHeight="1" x14ac:dyDescent="0.55000000000000004">
      <c r="B26" s="11"/>
      <c r="C26" s="9" t="s">
        <v>73</v>
      </c>
      <c r="D26" s="14" t="str">
        <f>VLOOKUP(F26,Key!A10:B14,2)</f>
        <v>Agree</v>
      </c>
      <c r="E26" s="14">
        <f>AVERAGEIF(Table1[My school''s mission and values are reflected in the actions of school leaders.], "&lt;&gt;0")</f>
        <v>4.1717171717171722</v>
      </c>
      <c r="F26" s="14">
        <f>ROUND(E26, 0.5)</f>
        <v>4</v>
      </c>
      <c r="G26" s="15"/>
    </row>
    <row r="27" spans="2:7" ht="15" customHeight="1" x14ac:dyDescent="0.55000000000000004">
      <c r="B27" s="11"/>
    </row>
    <row r="28" spans="2:7" ht="15" customHeight="1" x14ac:dyDescent="0.55000000000000004">
      <c r="B28" s="11" t="s">
        <v>22</v>
      </c>
    </row>
    <row r="29" spans="2:7" ht="15" customHeight="1" x14ac:dyDescent="0.55000000000000004"/>
    <row r="30" spans="2:7" ht="15" customHeight="1" x14ac:dyDescent="0.55000000000000004">
      <c r="B30" s="50" t="s">
        <v>18</v>
      </c>
      <c r="C30" s="60" t="s">
        <v>18</v>
      </c>
      <c r="D30" s="24" t="s">
        <v>19</v>
      </c>
    </row>
    <row r="31" spans="2:7" ht="15" customHeight="1" x14ac:dyDescent="0.55000000000000004">
      <c r="B31" s="9" t="str">
        <f>VLOOKUP(C31,Key!$A$10:$B$15,2,FALSE)</f>
        <v>Strongly Agree</v>
      </c>
      <c r="C31" s="62">
        <v>5</v>
      </c>
      <c r="D31" s="10">
        <v>0.22</v>
      </c>
    </row>
    <row r="32" spans="2:7" ht="15" customHeight="1" x14ac:dyDescent="0.55000000000000004">
      <c r="B32" s="9" t="str">
        <f>VLOOKUP(C32,Key!$A$10:$B$15,2,FALSE)</f>
        <v>Agree</v>
      </c>
      <c r="C32" s="62">
        <v>4</v>
      </c>
      <c r="D32" s="10">
        <v>0.47</v>
      </c>
    </row>
    <row r="33" spans="2:7" ht="15" customHeight="1" x14ac:dyDescent="0.55000000000000004">
      <c r="B33" s="9" t="str">
        <f>VLOOKUP(C33,Key!$A$10:$B$15,2,FALSE)</f>
        <v xml:space="preserve">Neutral </v>
      </c>
      <c r="C33" s="62">
        <v>3</v>
      </c>
      <c r="D33" s="10">
        <v>0.2</v>
      </c>
    </row>
    <row r="34" spans="2:7" ht="15" customHeight="1" x14ac:dyDescent="0.55000000000000004">
      <c r="B34" s="9" t="str">
        <f>VLOOKUP(C34,Key!$A$10:$B$15,2,FALSE)</f>
        <v>Disagree</v>
      </c>
      <c r="C34" s="62">
        <v>2</v>
      </c>
      <c r="D34" s="10">
        <v>0.08</v>
      </c>
    </row>
    <row r="35" spans="2:7" ht="15" customHeight="1" x14ac:dyDescent="0.55000000000000004">
      <c r="B35" s="9" t="str">
        <f>VLOOKUP(C35,Key!$A$10:$B$15,2,FALSE)</f>
        <v>Strongly Disagree</v>
      </c>
      <c r="C35" s="62">
        <v>1</v>
      </c>
      <c r="D35" s="10">
        <v>0.03</v>
      </c>
      <c r="G35" s="17"/>
    </row>
    <row r="36" spans="2:7" ht="15" customHeight="1" x14ac:dyDescent="0.55000000000000004">
      <c r="B36" s="9" t="str">
        <f>VLOOKUP(C36,Key!$A$10:$B$15,2,FALSE)</f>
        <v>Not Applicable</v>
      </c>
      <c r="C36" s="62">
        <v>0</v>
      </c>
      <c r="D36" s="10">
        <v>0</v>
      </c>
    </row>
    <row r="37" spans="2:7" x14ac:dyDescent="0.55000000000000004">
      <c r="C37" s="25" t="s">
        <v>20</v>
      </c>
      <c r="D37" s="25" t="s">
        <v>18</v>
      </c>
      <c r="E37" s="25" t="s">
        <v>76</v>
      </c>
      <c r="F37" s="25" t="s">
        <v>41</v>
      </c>
    </row>
    <row r="38" spans="2:7" ht="15" customHeight="1" x14ac:dyDescent="0.55000000000000004">
      <c r="C38" s="9" t="s">
        <v>73</v>
      </c>
      <c r="D38" s="14" t="str">
        <f>VLOOKUP(F38,Key!A10:B14,2)</f>
        <v>Agree</v>
      </c>
      <c r="E38" s="14">
        <f>AVERAGEIF(Table1[I am treated fairly by school leaders.], "&lt;&gt;0")</f>
        <v>3.77</v>
      </c>
      <c r="F38" s="14">
        <f>ROUND(E38, 0.5)</f>
        <v>4</v>
      </c>
      <c r="G38" s="15"/>
    </row>
    <row r="39" spans="2:7" ht="15" customHeight="1" x14ac:dyDescent="0.55000000000000004"/>
    <row r="40" spans="2:7" ht="15" customHeight="1" x14ac:dyDescent="0.55000000000000004"/>
    <row r="41" spans="2:7" ht="15" customHeight="1" x14ac:dyDescent="0.55000000000000004"/>
    <row r="42" spans="2:7" ht="15" customHeight="1" x14ac:dyDescent="0.55000000000000004"/>
    <row r="43" spans="2:7" ht="15" customHeight="1" x14ac:dyDescent="0.55000000000000004"/>
    <row r="44" spans="2:7" ht="15" customHeight="1" x14ac:dyDescent="0.55000000000000004"/>
    <row r="45" spans="2:7" ht="15" customHeight="1" x14ac:dyDescent="0.55000000000000004"/>
    <row r="46" spans="2:7" ht="15" customHeight="1" x14ac:dyDescent="0.55000000000000004"/>
    <row r="47" spans="2:7" ht="15" customHeight="1" x14ac:dyDescent="0.55000000000000004"/>
    <row r="48" spans="2:7" ht="15" customHeight="1" x14ac:dyDescent="0.55000000000000004"/>
    <row r="49" ht="15" customHeight="1" x14ac:dyDescent="0.55000000000000004"/>
    <row r="50" ht="15" customHeight="1" x14ac:dyDescent="0.55000000000000004"/>
    <row r="51" ht="15" customHeight="1" x14ac:dyDescent="0.55000000000000004"/>
    <row r="52" ht="15" customHeight="1" x14ac:dyDescent="0.55000000000000004"/>
    <row r="53" ht="15" customHeight="1" x14ac:dyDescent="0.55000000000000004"/>
    <row r="54" ht="15" customHeight="1" x14ac:dyDescent="0.55000000000000004"/>
  </sheetData>
  <protectedRanges>
    <protectedRange sqref="K1:K2" name="AllowEdit_1_2_2"/>
  </protectedRanges>
  <mergeCells count="13">
    <mergeCell ref="M10:M11"/>
    <mergeCell ref="B2:S2"/>
    <mergeCell ref="N8:N9"/>
    <mergeCell ref="O8:O9"/>
    <mergeCell ref="N14:N15"/>
    <mergeCell ref="O14:O15"/>
    <mergeCell ref="M8:M9"/>
    <mergeCell ref="N10:N11"/>
    <mergeCell ref="O10:O11"/>
    <mergeCell ref="N12:N13"/>
    <mergeCell ref="O12:O13"/>
    <mergeCell ref="M12:M13"/>
    <mergeCell ref="M14:M15"/>
  </mergeCells>
  <pageMargins left="0.7" right="0.7" top="0.75" bottom="0.75" header="0.3" footer="0.3"/>
  <pageSetup orientation="portrait" r:id="rId4"/>
  <drawing r:id="rId5"/>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theme="8"/>
  </sheetPr>
  <dimension ref="B1:T54"/>
  <sheetViews>
    <sheetView showGridLines="0" zoomScale="70" zoomScaleNormal="70" workbookViewId="0">
      <selection activeCell="E45" sqref="E45"/>
    </sheetView>
  </sheetViews>
  <sheetFormatPr defaultColWidth="8.8671875" defaultRowHeight="12" x14ac:dyDescent="0.55000000000000004"/>
  <cols>
    <col min="1" max="1" width="2.60546875" customWidth="1"/>
    <col min="2" max="2" width="14.4765625" customWidth="1"/>
    <col min="3" max="3" width="11.34765625" bestFit="1" customWidth="1"/>
    <col min="4" max="4" width="14.78125" bestFit="1" customWidth="1"/>
    <col min="5" max="5" width="9.8671875" customWidth="1"/>
    <col min="6" max="6" width="8.60546875" hidden="1" customWidth="1"/>
    <col min="7" max="7" width="4.390625" customWidth="1"/>
    <col min="8" max="11" width="12.4765625" customWidth="1"/>
    <col min="12" max="12" width="4.390625" customWidth="1"/>
    <col min="13" max="15" width="20.8671875" customWidth="1"/>
    <col min="16" max="16" width="11" bestFit="1" customWidth="1"/>
    <col min="17" max="17" width="6.12890625" bestFit="1" customWidth="1"/>
  </cols>
  <sheetData>
    <row r="1" spans="2:20" s="12" customFormat="1" ht="40.5" customHeight="1" thickBot="1" x14ac:dyDescent="0.75">
      <c r="B1" s="20"/>
      <c r="C1" s="21"/>
      <c r="D1" s="22"/>
      <c r="E1" s="22"/>
      <c r="F1" s="22"/>
      <c r="G1" s="22"/>
      <c r="H1" s="22"/>
      <c r="I1" s="22"/>
      <c r="J1" s="22"/>
      <c r="K1" s="22"/>
      <c r="L1" s="21"/>
      <c r="M1" s="21"/>
      <c r="N1" s="21"/>
      <c r="O1" s="21"/>
      <c r="P1" s="21"/>
      <c r="Q1" s="21"/>
      <c r="R1" s="21"/>
      <c r="S1" s="21"/>
      <c r="T1" s="20"/>
    </row>
    <row r="2" spans="2:20" s="12" customFormat="1" ht="9" customHeight="1" thickTop="1" x14ac:dyDescent="0.55000000000000004">
      <c r="B2" s="101"/>
      <c r="C2" s="101"/>
      <c r="D2" s="101"/>
      <c r="E2" s="101"/>
      <c r="F2" s="101"/>
      <c r="G2" s="101"/>
      <c r="H2" s="101"/>
      <c r="I2" s="101"/>
      <c r="J2" s="101"/>
      <c r="K2" s="101"/>
      <c r="L2" s="101"/>
      <c r="M2" s="101"/>
      <c r="N2" s="101"/>
      <c r="O2" s="101"/>
      <c r="P2" s="101"/>
      <c r="Q2" s="101"/>
      <c r="R2" s="101"/>
      <c r="S2" s="101"/>
      <c r="T2" s="19"/>
    </row>
    <row r="3" spans="2:20" ht="15" customHeight="1" x14ac:dyDescent="0.55000000000000004"/>
    <row r="4" spans="2:20" ht="15" customHeight="1" x14ac:dyDescent="0.55000000000000004">
      <c r="B4" s="11" t="s">
        <v>53</v>
      </c>
    </row>
    <row r="5" spans="2:20" ht="15" customHeight="1" x14ac:dyDescent="0.55000000000000004"/>
    <row r="6" spans="2:20" ht="15" customHeight="1" x14ac:dyDescent="0.55000000000000004">
      <c r="B6" s="50" t="s">
        <v>18</v>
      </c>
      <c r="C6" s="60" t="s">
        <v>18</v>
      </c>
      <c r="D6" s="24" t="s">
        <v>19</v>
      </c>
    </row>
    <row r="7" spans="2:20" ht="15" customHeight="1" x14ac:dyDescent="0.55000000000000004">
      <c r="B7" s="9" t="str">
        <f>VLOOKUP(C7,Key!$A$10:$B$15,2,FALSE)</f>
        <v>Strongly Agree</v>
      </c>
      <c r="C7" s="62">
        <v>5</v>
      </c>
      <c r="D7" s="10">
        <v>0.31</v>
      </c>
    </row>
    <row r="8" spans="2:20" ht="15" customHeight="1" x14ac:dyDescent="0.55000000000000004">
      <c r="B8" s="9" t="str">
        <f>VLOOKUP(C8,Key!$A$10:$B$15,2,FALSE)</f>
        <v>Agree</v>
      </c>
      <c r="C8" s="62">
        <v>4</v>
      </c>
      <c r="D8" s="10">
        <v>0.40500000000000003</v>
      </c>
    </row>
    <row r="9" spans="2:20" ht="15" customHeight="1" x14ac:dyDescent="0.55000000000000004">
      <c r="B9" s="9" t="str">
        <f>VLOOKUP(C9,Key!$A$10:$B$15,2,FALSE)</f>
        <v xml:space="preserve">Neutral </v>
      </c>
      <c r="C9" s="62">
        <v>3</v>
      </c>
      <c r="D9" s="10">
        <v>0.17</v>
      </c>
    </row>
    <row r="10" spans="2:20" ht="15" customHeight="1" x14ac:dyDescent="0.55000000000000004">
      <c r="B10" s="9" t="str">
        <f>VLOOKUP(C10,Key!$A$10:$B$15,2,FALSE)</f>
        <v>Disagree</v>
      </c>
      <c r="C10" s="62">
        <v>2</v>
      </c>
      <c r="D10" s="10">
        <v>7.0000000000000007E-2</v>
      </c>
    </row>
    <row r="11" spans="2:20" ht="15" customHeight="1" x14ac:dyDescent="0.55000000000000004">
      <c r="B11" s="9" t="str">
        <f>VLOOKUP(C11,Key!$A$10:$B$15,2,FALSE)</f>
        <v>Strongly Disagree</v>
      </c>
      <c r="C11" s="62">
        <v>1</v>
      </c>
      <c r="D11" s="10">
        <v>4.4999999999999998E-2</v>
      </c>
      <c r="G11" s="17"/>
    </row>
    <row r="12" spans="2:20" ht="15" customHeight="1" x14ac:dyDescent="0.55000000000000004">
      <c r="B12" s="9" t="str">
        <f>VLOOKUP(C12,Key!$A$10:$B$15,2,FALSE)</f>
        <v>Not Applicable</v>
      </c>
      <c r="C12" s="62">
        <v>0</v>
      </c>
      <c r="D12" s="10">
        <v>0</v>
      </c>
    </row>
    <row r="13" spans="2:20" x14ac:dyDescent="0.55000000000000004">
      <c r="C13" s="25" t="s">
        <v>20</v>
      </c>
      <c r="D13" s="25" t="s">
        <v>18</v>
      </c>
      <c r="E13" s="25" t="s">
        <v>76</v>
      </c>
      <c r="F13" s="25" t="s">
        <v>41</v>
      </c>
    </row>
    <row r="14" spans="2:20" ht="15" customHeight="1" x14ac:dyDescent="0.55000000000000004">
      <c r="C14" s="9" t="s">
        <v>73</v>
      </c>
      <c r="D14" s="14" t="str">
        <f>VLOOKUP(F14,Key!A10:B14,2)</f>
        <v>Agree</v>
      </c>
      <c r="E14" s="14">
        <f>AVERAGEIF(Table1[I have ownership and control over my teaching practice and my classroom.], "&lt;&gt;0")</f>
        <v>3.8650000000000002</v>
      </c>
      <c r="F14" s="14">
        <f>ROUND(E14, 0.5)</f>
        <v>4</v>
      </c>
    </row>
    <row r="15" spans="2:20" ht="15" customHeight="1" x14ac:dyDescent="0.55000000000000004"/>
    <row r="16" spans="2:20" ht="15" customHeight="1" x14ac:dyDescent="0.55000000000000004">
      <c r="B16" s="11" t="s">
        <v>23</v>
      </c>
    </row>
    <row r="17" spans="2:7" ht="15" customHeight="1" x14ac:dyDescent="0.55000000000000004"/>
    <row r="18" spans="2:7" ht="15" customHeight="1" x14ac:dyDescent="0.55000000000000004">
      <c r="B18" s="50" t="s">
        <v>18</v>
      </c>
      <c r="C18" s="60" t="s">
        <v>18</v>
      </c>
      <c r="D18" s="24" t="s">
        <v>19</v>
      </c>
    </row>
    <row r="19" spans="2:7" ht="15" customHeight="1" x14ac:dyDescent="0.55000000000000004">
      <c r="B19" s="9" t="str">
        <f>VLOOKUP(C19,Key!$A$10:$B$15,2,FALSE)</f>
        <v>Strongly Agree</v>
      </c>
      <c r="C19" s="62">
        <v>5</v>
      </c>
      <c r="D19" s="10">
        <v>0.42499999999999999</v>
      </c>
    </row>
    <row r="20" spans="2:7" ht="15" customHeight="1" x14ac:dyDescent="0.55000000000000004">
      <c r="B20" s="9" t="str">
        <f>VLOOKUP(C20,Key!$A$10:$B$15,2,FALSE)</f>
        <v>Agree</v>
      </c>
      <c r="C20" s="62">
        <v>4</v>
      </c>
      <c r="D20" s="10">
        <v>0.39</v>
      </c>
    </row>
    <row r="21" spans="2:7" ht="15" customHeight="1" x14ac:dyDescent="0.55000000000000004">
      <c r="B21" s="9" t="str">
        <f>VLOOKUP(C21,Key!$A$10:$B$15,2,FALSE)</f>
        <v xml:space="preserve">Neutral </v>
      </c>
      <c r="C21" s="62">
        <v>3</v>
      </c>
      <c r="D21" s="10">
        <v>7.0000000000000007E-2</v>
      </c>
    </row>
    <row r="22" spans="2:7" ht="15" customHeight="1" x14ac:dyDescent="0.55000000000000004">
      <c r="B22" s="9" t="str">
        <f>VLOOKUP(C22,Key!$A$10:$B$15,2,FALSE)</f>
        <v>Disagree</v>
      </c>
      <c r="C22" s="62">
        <v>2</v>
      </c>
      <c r="D22" s="10">
        <v>0.09</v>
      </c>
    </row>
    <row r="23" spans="2:7" ht="15" customHeight="1" x14ac:dyDescent="0.55000000000000004">
      <c r="B23" s="9" t="str">
        <f>VLOOKUP(C23,Key!$A$10:$B$15,2,FALSE)</f>
        <v>Strongly Disagree</v>
      </c>
      <c r="C23" s="62">
        <v>1</v>
      </c>
      <c r="D23" s="10">
        <v>2.5000000000000001E-2</v>
      </c>
      <c r="G23" s="17"/>
    </row>
    <row r="24" spans="2:7" ht="15" customHeight="1" x14ac:dyDescent="0.55000000000000004">
      <c r="B24" s="9" t="str">
        <f>VLOOKUP(C24,Key!$A$10:$B$15,2,FALSE)</f>
        <v>Not Applicable</v>
      </c>
      <c r="C24" s="62">
        <v>0</v>
      </c>
      <c r="D24" s="10">
        <v>0</v>
      </c>
    </row>
    <row r="25" spans="2:7" x14ac:dyDescent="0.55000000000000004">
      <c r="C25" s="25" t="s">
        <v>20</v>
      </c>
      <c r="D25" s="25" t="s">
        <v>18</v>
      </c>
      <c r="E25" s="25" t="s">
        <v>76</v>
      </c>
      <c r="F25" s="25" t="s">
        <v>41</v>
      </c>
    </row>
    <row r="26" spans="2:7" ht="15" customHeight="1" x14ac:dyDescent="0.55000000000000004">
      <c r="C26" s="9" t="s">
        <v>73</v>
      </c>
      <c r="D26" s="14" t="str">
        <f>VLOOKUP(F26,Key!A10:B14,2)</f>
        <v>Agree</v>
      </c>
      <c r="E26" s="14">
        <f>AVERAGEIF(Table1[My opinions are heard and valued by school leaders.], "&lt;&gt;0")</f>
        <v>4.0999999999999996</v>
      </c>
      <c r="F26" s="14">
        <f>ROUND(E26, 0.5)</f>
        <v>4</v>
      </c>
      <c r="G26" s="15"/>
    </row>
    <row r="27" spans="2:7" ht="15" customHeight="1" x14ac:dyDescent="0.55000000000000004"/>
    <row r="28" spans="2:7" ht="15" customHeight="1" x14ac:dyDescent="0.55000000000000004">
      <c r="B28" s="11" t="s">
        <v>40</v>
      </c>
    </row>
    <row r="29" spans="2:7" ht="15" customHeight="1" x14ac:dyDescent="0.55000000000000004"/>
    <row r="30" spans="2:7" ht="15" customHeight="1" x14ac:dyDescent="0.55000000000000004">
      <c r="B30" s="50" t="s">
        <v>18</v>
      </c>
      <c r="C30" s="23" t="s">
        <v>18</v>
      </c>
      <c r="D30" s="24" t="s">
        <v>19</v>
      </c>
    </row>
    <row r="31" spans="2:7" ht="15" customHeight="1" x14ac:dyDescent="0.55000000000000004">
      <c r="B31" s="9" t="str">
        <f>VLOOKUP(C31,Key!$A$10:$B$15,2,FALSE)</f>
        <v>Strongly Agree</v>
      </c>
      <c r="C31" s="9">
        <v>5</v>
      </c>
      <c r="D31" s="10">
        <v>0.48</v>
      </c>
    </row>
    <row r="32" spans="2:7" ht="15" customHeight="1" x14ac:dyDescent="0.55000000000000004">
      <c r="B32" s="9" t="str">
        <f>VLOOKUP(C32,Key!$A$10:$B$15,2,FALSE)</f>
        <v>Agree</v>
      </c>
      <c r="C32" s="9">
        <v>4</v>
      </c>
      <c r="D32" s="10">
        <v>0.39</v>
      </c>
    </row>
    <row r="33" spans="2:7" ht="15" customHeight="1" x14ac:dyDescent="0.55000000000000004">
      <c r="B33" s="9" t="str">
        <f>VLOOKUP(C33,Key!$A$10:$B$15,2,FALSE)</f>
        <v xml:space="preserve">Neutral </v>
      </c>
      <c r="C33" s="9">
        <v>3</v>
      </c>
      <c r="D33" s="10">
        <v>8.5000000000000006E-2</v>
      </c>
    </row>
    <row r="34" spans="2:7" ht="15" customHeight="1" x14ac:dyDescent="0.55000000000000004">
      <c r="B34" s="9" t="str">
        <f>VLOOKUP(C34,Key!$A$10:$B$15,2,FALSE)</f>
        <v>Disagree</v>
      </c>
      <c r="C34" s="9">
        <v>2</v>
      </c>
      <c r="D34" s="10">
        <v>0.02</v>
      </c>
    </row>
    <row r="35" spans="2:7" ht="15" customHeight="1" x14ac:dyDescent="0.55000000000000004">
      <c r="B35" s="9" t="str">
        <f>VLOOKUP(C35,Key!$A$10:$B$15,2,FALSE)</f>
        <v>Strongly Disagree</v>
      </c>
      <c r="C35" s="9">
        <v>1</v>
      </c>
      <c r="D35" s="10">
        <v>2.5000000000000001E-2</v>
      </c>
      <c r="G35" s="17"/>
    </row>
    <row r="36" spans="2:7" ht="15" customHeight="1" x14ac:dyDescent="0.55000000000000004">
      <c r="B36" s="9" t="str">
        <f>VLOOKUP(C36,Key!$A$10:$B$15,2,FALSE)</f>
        <v>Not Applicable</v>
      </c>
    </row>
    <row r="37" spans="2:7" ht="15" customHeight="1" x14ac:dyDescent="0.55000000000000004">
      <c r="C37" s="25" t="s">
        <v>20</v>
      </c>
      <c r="D37" s="25" t="s">
        <v>18</v>
      </c>
      <c r="E37" s="25" t="s">
        <v>76</v>
      </c>
      <c r="F37" s="25" t="s">
        <v>41</v>
      </c>
    </row>
    <row r="38" spans="2:7" ht="15" customHeight="1" x14ac:dyDescent="0.55000000000000004">
      <c r="C38" s="9" t="s">
        <v>73</v>
      </c>
      <c r="D38" s="14" t="str">
        <f>VLOOKUP(F38,Key!A10:B14,2)</f>
        <v>Agree</v>
      </c>
      <c r="E38" s="14">
        <f>AVERAGEIF(Table1[In my current role, I get to do what I do best every day.], "&lt;&gt;0")</f>
        <v>4.28</v>
      </c>
      <c r="F38" s="14">
        <f>ROUND(E38, 0.5)</f>
        <v>4</v>
      </c>
      <c r="G38" s="15"/>
    </row>
    <row r="39" spans="2:7" ht="15" customHeight="1" x14ac:dyDescent="0.55000000000000004"/>
    <row r="40" spans="2:7" ht="15" customHeight="1" x14ac:dyDescent="0.55000000000000004"/>
    <row r="41" spans="2:7" ht="15" customHeight="1" x14ac:dyDescent="0.55000000000000004"/>
    <row r="42" spans="2:7" ht="15" customHeight="1" x14ac:dyDescent="0.55000000000000004"/>
    <row r="43" spans="2:7" ht="15" customHeight="1" x14ac:dyDescent="0.55000000000000004"/>
    <row r="44" spans="2:7" ht="15" customHeight="1" x14ac:dyDescent="0.55000000000000004"/>
    <row r="45" spans="2:7" ht="15" customHeight="1" x14ac:dyDescent="0.55000000000000004"/>
    <row r="46" spans="2:7" ht="15" customHeight="1" x14ac:dyDescent="0.55000000000000004"/>
    <row r="47" spans="2:7" ht="15" customHeight="1" x14ac:dyDescent="0.55000000000000004"/>
    <row r="48" spans="2:7" ht="15" customHeight="1" x14ac:dyDescent="0.55000000000000004"/>
    <row r="49" ht="15" customHeight="1" x14ac:dyDescent="0.55000000000000004"/>
    <row r="50" ht="15" customHeight="1" x14ac:dyDescent="0.55000000000000004"/>
    <row r="51" ht="15" customHeight="1" x14ac:dyDescent="0.55000000000000004"/>
    <row r="52" ht="15" customHeight="1" x14ac:dyDescent="0.55000000000000004"/>
    <row r="53" ht="15" customHeight="1" x14ac:dyDescent="0.55000000000000004"/>
    <row r="54" ht="15" customHeight="1" x14ac:dyDescent="0.55000000000000004"/>
  </sheetData>
  <protectedRanges>
    <protectedRange sqref="K1:K2" name="AllowEdit_1_2_2"/>
  </protectedRanges>
  <mergeCells count="1">
    <mergeCell ref="B2:S2"/>
  </mergeCells>
  <pageMargins left="0.7" right="0.7" top="0.75" bottom="0.75" header="0.3" footer="0.3"/>
  <pageSetup orientation="portrait" r:id="rId4"/>
  <drawing r:id="rId5"/>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8">
    <tabColor theme="8"/>
  </sheetPr>
  <dimension ref="B1:T53"/>
  <sheetViews>
    <sheetView showGridLines="0" zoomScale="69" zoomScaleNormal="70" workbookViewId="0">
      <selection activeCell="E37" sqref="E37"/>
    </sheetView>
  </sheetViews>
  <sheetFormatPr defaultColWidth="8.8671875" defaultRowHeight="12" x14ac:dyDescent="0.55000000000000004"/>
  <cols>
    <col min="1" max="1" width="2.12890625" customWidth="1"/>
    <col min="2" max="2" width="13.8671875" customWidth="1"/>
    <col min="3" max="3" width="13.0859375" bestFit="1" customWidth="1"/>
    <col min="4" max="4" width="15.6953125" bestFit="1" customWidth="1"/>
    <col min="5" max="5" width="9.8671875" customWidth="1"/>
    <col min="6" max="6" width="3.4765625" hidden="1" customWidth="1"/>
    <col min="7" max="7" width="4.390625" customWidth="1"/>
    <col min="8" max="11" width="12.4765625" customWidth="1"/>
    <col min="12" max="12" width="4.390625" customWidth="1"/>
    <col min="13" max="15" width="20.8671875" customWidth="1"/>
    <col min="16" max="16" width="11" bestFit="1" customWidth="1"/>
    <col min="17" max="17" width="6.12890625" bestFit="1" customWidth="1"/>
  </cols>
  <sheetData>
    <row r="1" spans="2:20" s="12" customFormat="1" ht="40.5" customHeight="1" thickBot="1" x14ac:dyDescent="0.75">
      <c r="B1" s="20"/>
      <c r="C1" s="21"/>
      <c r="D1" s="22"/>
      <c r="E1" s="22"/>
      <c r="F1" s="22"/>
      <c r="G1" s="22"/>
      <c r="H1" s="22"/>
      <c r="I1" s="22"/>
      <c r="J1" s="22"/>
      <c r="K1" s="22"/>
      <c r="L1" s="21"/>
      <c r="M1" s="21"/>
      <c r="N1" s="21"/>
      <c r="O1" s="21"/>
      <c r="P1" s="21"/>
      <c r="Q1" s="21"/>
      <c r="R1" s="21"/>
      <c r="S1" s="21"/>
      <c r="T1" s="20"/>
    </row>
    <row r="2" spans="2:20" s="12" customFormat="1" ht="9" customHeight="1" thickTop="1" x14ac:dyDescent="0.55000000000000004">
      <c r="B2" s="101"/>
      <c r="C2" s="101"/>
      <c r="D2" s="101"/>
      <c r="E2" s="101"/>
      <c r="F2" s="101"/>
      <c r="G2" s="101"/>
      <c r="H2" s="101"/>
      <c r="I2" s="101"/>
      <c r="J2" s="101"/>
      <c r="K2" s="101"/>
      <c r="L2" s="101"/>
      <c r="M2" s="101"/>
      <c r="N2" s="101"/>
      <c r="O2" s="101"/>
      <c r="P2" s="101"/>
      <c r="Q2" s="101"/>
      <c r="R2" s="101"/>
      <c r="S2" s="101"/>
      <c r="T2" s="19"/>
    </row>
    <row r="3" spans="2:20" ht="15" customHeight="1" x14ac:dyDescent="0.55000000000000004"/>
    <row r="4" spans="2:20" ht="15" customHeight="1" x14ac:dyDescent="0.55000000000000004">
      <c r="B4" s="11" t="s">
        <v>54</v>
      </c>
    </row>
    <row r="5" spans="2:20" ht="15" customHeight="1" x14ac:dyDescent="0.55000000000000004"/>
    <row r="6" spans="2:20" ht="15" customHeight="1" x14ac:dyDescent="0.55000000000000004">
      <c r="B6" s="50" t="s">
        <v>18</v>
      </c>
      <c r="C6" s="60" t="s">
        <v>18</v>
      </c>
      <c r="D6" s="24" t="s">
        <v>19</v>
      </c>
    </row>
    <row r="7" spans="2:20" ht="15" customHeight="1" x14ac:dyDescent="0.55000000000000004">
      <c r="B7" s="9" t="str">
        <f>VLOOKUP(C7,Key!$A$10:$B$15,2,FALSE)</f>
        <v>Strongly Agree</v>
      </c>
      <c r="C7" s="62">
        <v>5</v>
      </c>
      <c r="D7" s="10">
        <v>0.38500000000000001</v>
      </c>
      <c r="M7" s="100"/>
      <c r="N7" s="100"/>
      <c r="O7" s="100"/>
    </row>
    <row r="8" spans="2:20" ht="15" customHeight="1" x14ac:dyDescent="0.55000000000000004">
      <c r="B8" s="9" t="str">
        <f>VLOOKUP(C8,Key!$A$10:$B$15,2,FALSE)</f>
        <v>Agree</v>
      </c>
      <c r="C8" s="62">
        <v>4</v>
      </c>
      <c r="D8" s="10">
        <v>0.33500000000000002</v>
      </c>
      <c r="M8" s="100"/>
      <c r="N8" s="100"/>
      <c r="O8" s="100"/>
    </row>
    <row r="9" spans="2:20" ht="15" customHeight="1" x14ac:dyDescent="0.55000000000000004">
      <c r="B9" s="9" t="str">
        <f>VLOOKUP(C9,Key!$A$10:$B$15,2,FALSE)</f>
        <v xml:space="preserve">Neutral </v>
      </c>
      <c r="C9" s="62">
        <v>3</v>
      </c>
      <c r="D9" s="10">
        <v>0.125</v>
      </c>
      <c r="M9" s="100"/>
      <c r="N9" s="100"/>
      <c r="O9" s="100"/>
    </row>
    <row r="10" spans="2:20" ht="15" customHeight="1" x14ac:dyDescent="0.55000000000000004">
      <c r="B10" s="9" t="str">
        <f>VLOOKUP(C10,Key!$A$10:$B$15,2,FALSE)</f>
        <v>Disagree</v>
      </c>
      <c r="C10" s="62">
        <v>2</v>
      </c>
      <c r="D10" s="10">
        <v>0.11</v>
      </c>
      <c r="M10" s="100"/>
      <c r="N10" s="100"/>
      <c r="O10" s="100"/>
    </row>
    <row r="11" spans="2:20" ht="15" customHeight="1" x14ac:dyDescent="0.55000000000000004">
      <c r="B11" s="9" t="str">
        <f>VLOOKUP(C11,Key!$A$10:$B$15,2,FALSE)</f>
        <v>Strongly Disagree</v>
      </c>
      <c r="C11" s="62">
        <v>1</v>
      </c>
      <c r="D11" s="10">
        <v>0.04</v>
      </c>
      <c r="G11" s="17"/>
      <c r="M11" s="100"/>
      <c r="N11" s="100"/>
      <c r="O11" s="100"/>
    </row>
    <row r="12" spans="2:20" ht="15" customHeight="1" x14ac:dyDescent="0.55000000000000004">
      <c r="B12" s="9" t="str">
        <f>VLOOKUP(C12,Key!$A$10:$B$15,2,FALSE)</f>
        <v>Not Applicable</v>
      </c>
      <c r="C12" s="62">
        <v>0</v>
      </c>
      <c r="D12" s="10">
        <v>5.0000000000000001E-3</v>
      </c>
      <c r="M12" s="100"/>
      <c r="N12" s="100"/>
      <c r="O12" s="100"/>
    </row>
    <row r="13" spans="2:20" x14ac:dyDescent="0.55000000000000004">
      <c r="C13" s="25" t="s">
        <v>20</v>
      </c>
      <c r="D13" s="25" t="s">
        <v>18</v>
      </c>
      <c r="E13" s="25" t="s">
        <v>76</v>
      </c>
      <c r="F13" s="25" t="s">
        <v>41</v>
      </c>
      <c r="M13" s="100"/>
      <c r="N13" s="100"/>
      <c r="O13" s="100"/>
    </row>
    <row r="14" spans="2:20" ht="15" customHeight="1" x14ac:dyDescent="0.55000000000000004">
      <c r="C14" s="9" t="s">
        <v>73</v>
      </c>
      <c r="D14" s="14" t="str">
        <f>VLOOKUP(F14,Key!A10:B14,2)</f>
        <v>Agree</v>
      </c>
      <c r="E14" s="14">
        <f>AVERAGEIF(Table1[Faculty are recognized for excellent work by school leaders.], "&lt;&gt;0")</f>
        <v>3.9195979899497488</v>
      </c>
      <c r="F14" s="14">
        <f>ROUND(E14, 0.5)</f>
        <v>4</v>
      </c>
      <c r="M14" s="100"/>
      <c r="N14" s="100"/>
      <c r="O14" s="100"/>
    </row>
    <row r="15" spans="2:20" ht="15" customHeight="1" x14ac:dyDescent="0.55000000000000004">
      <c r="M15" s="100"/>
      <c r="N15" s="100"/>
      <c r="O15" s="100"/>
    </row>
    <row r="16" spans="2:20" ht="15" customHeight="1" x14ac:dyDescent="0.55000000000000004">
      <c r="B16" s="11" t="s">
        <v>55</v>
      </c>
      <c r="M16" s="100"/>
      <c r="N16" s="100"/>
      <c r="O16" s="100"/>
    </row>
    <row r="17" spans="2:7" ht="15" customHeight="1" x14ac:dyDescent="0.55000000000000004"/>
    <row r="18" spans="2:7" ht="15" customHeight="1" x14ac:dyDescent="0.55000000000000004">
      <c r="B18" s="50" t="s">
        <v>18</v>
      </c>
      <c r="C18" s="60" t="s">
        <v>18</v>
      </c>
      <c r="D18" s="24" t="s">
        <v>19</v>
      </c>
    </row>
    <row r="19" spans="2:7" ht="15" customHeight="1" x14ac:dyDescent="0.55000000000000004">
      <c r="B19" s="9" t="str">
        <f>VLOOKUP(C19,Key!$A$10:$B$15,2,FALSE)</f>
        <v>Strongly Agree</v>
      </c>
      <c r="C19" s="62">
        <v>5</v>
      </c>
      <c r="D19" s="10">
        <v>0.19</v>
      </c>
    </row>
    <row r="20" spans="2:7" ht="15" customHeight="1" x14ac:dyDescent="0.55000000000000004">
      <c r="B20" s="9" t="str">
        <f>VLOOKUP(C20,Key!$A$10:$B$15,2,FALSE)</f>
        <v>Agree</v>
      </c>
      <c r="C20" s="62">
        <v>4</v>
      </c>
      <c r="D20" s="10">
        <v>0.28999999999999998</v>
      </c>
    </row>
    <row r="21" spans="2:7" ht="15" customHeight="1" x14ac:dyDescent="0.55000000000000004">
      <c r="B21" s="9" t="str">
        <f>VLOOKUP(C21,Key!$A$10:$B$15,2,FALSE)</f>
        <v xml:space="preserve">Neutral </v>
      </c>
      <c r="C21" s="62">
        <v>3</v>
      </c>
      <c r="D21" s="10">
        <v>0.27</v>
      </c>
    </row>
    <row r="22" spans="2:7" ht="15" customHeight="1" x14ac:dyDescent="0.55000000000000004">
      <c r="B22" s="9" t="str">
        <f>VLOOKUP(C22,Key!$A$10:$B$15,2,FALSE)</f>
        <v>Disagree</v>
      </c>
      <c r="C22" s="62">
        <v>2</v>
      </c>
      <c r="D22" s="10">
        <v>0.18</v>
      </c>
    </row>
    <row r="23" spans="2:7" ht="15" customHeight="1" x14ac:dyDescent="0.55000000000000004">
      <c r="B23" s="9" t="str">
        <f>VLOOKUP(C23,Key!$A$10:$B$15,2,FALSE)</f>
        <v>Strongly Disagree</v>
      </c>
      <c r="C23" s="62">
        <v>1</v>
      </c>
      <c r="D23" s="10">
        <v>0.05</v>
      </c>
      <c r="G23" s="17"/>
    </row>
    <row r="24" spans="2:7" ht="15" customHeight="1" x14ac:dyDescent="0.55000000000000004">
      <c r="B24" s="9" t="str">
        <f>VLOOKUP(C24,Key!$A$10:$B$15,2,FALSE)</f>
        <v>Not Applicable</v>
      </c>
      <c r="C24" s="62">
        <v>0</v>
      </c>
      <c r="D24" s="10">
        <v>0.02</v>
      </c>
    </row>
    <row r="25" spans="2:7" x14ac:dyDescent="0.55000000000000004">
      <c r="C25" s="25" t="s">
        <v>20</v>
      </c>
      <c r="D25" s="25" t="s">
        <v>18</v>
      </c>
      <c r="E25" s="25" t="s">
        <v>76</v>
      </c>
      <c r="F25" s="25" t="s">
        <v>41</v>
      </c>
    </row>
    <row r="26" spans="2:7" ht="15" customHeight="1" x14ac:dyDescent="0.55000000000000004">
      <c r="C26" s="9" t="s">
        <v>73</v>
      </c>
      <c r="D26" s="14" t="str">
        <f>VLOOKUP(F26,Key!A10:B14,2)</f>
        <v xml:space="preserve">Neutral </v>
      </c>
      <c r="E26" s="14">
        <f>AVERAGEIF(Table1[I feel valued for my work as a faculty member.], "&lt;&gt;0")</f>
        <v>3.3979591836734695</v>
      </c>
      <c r="F26" s="14">
        <f>ROUND(E26, 0.5)</f>
        <v>3</v>
      </c>
      <c r="G26" s="15"/>
    </row>
    <row r="27" spans="2:7" ht="15" customHeight="1" x14ac:dyDescent="0.55000000000000004"/>
    <row r="28" spans="2:7" ht="15" customHeight="1" x14ac:dyDescent="0.55000000000000004">
      <c r="B28" s="11" t="s">
        <v>64</v>
      </c>
    </row>
    <row r="29" spans="2:7" ht="15" customHeight="1" x14ac:dyDescent="0.55000000000000004"/>
    <row r="30" spans="2:7" ht="15" customHeight="1" x14ac:dyDescent="0.55000000000000004">
      <c r="B30" s="50" t="s">
        <v>18</v>
      </c>
      <c r="C30" s="61" t="s">
        <v>18</v>
      </c>
      <c r="D30" s="23" t="s">
        <v>19</v>
      </c>
    </row>
    <row r="31" spans="2:7" ht="15" customHeight="1" x14ac:dyDescent="0.55000000000000004">
      <c r="B31" s="9" t="str">
        <f>VLOOKUP(C31,Key!$A$10:$B$15,2,FALSE)</f>
        <v>Strongly Agree</v>
      </c>
      <c r="C31" s="9">
        <v>5</v>
      </c>
      <c r="D31" s="10">
        <v>0.33500000000000002</v>
      </c>
    </row>
    <row r="32" spans="2:7" ht="15" customHeight="1" x14ac:dyDescent="0.55000000000000004">
      <c r="B32" s="9" t="str">
        <f>VLOOKUP(C32,Key!$A$10:$B$15,2,FALSE)</f>
        <v>Agree</v>
      </c>
      <c r="C32" s="9">
        <v>4</v>
      </c>
      <c r="D32" s="10">
        <v>0.35499999999999998</v>
      </c>
    </row>
    <row r="33" spans="2:7" ht="15" customHeight="1" x14ac:dyDescent="0.55000000000000004">
      <c r="B33" s="9" t="str">
        <f>VLOOKUP(C33,Key!$A$10:$B$15,2,FALSE)</f>
        <v xml:space="preserve">Neutral </v>
      </c>
      <c r="C33" s="9">
        <v>3</v>
      </c>
      <c r="D33" s="10">
        <v>0.16</v>
      </c>
    </row>
    <row r="34" spans="2:7" ht="15" customHeight="1" x14ac:dyDescent="0.55000000000000004">
      <c r="B34" s="9" t="str">
        <f>VLOOKUP(C34,Key!$A$10:$B$15,2,FALSE)</f>
        <v>Disagree</v>
      </c>
      <c r="C34" s="9">
        <v>2</v>
      </c>
      <c r="D34" s="10">
        <v>0.11</v>
      </c>
    </row>
    <row r="35" spans="2:7" ht="15" customHeight="1" x14ac:dyDescent="0.55000000000000004">
      <c r="B35" s="9" t="str">
        <f>VLOOKUP(C35,Key!$A$10:$B$15,2,FALSE)</f>
        <v>Strongly Disagree</v>
      </c>
      <c r="C35" s="9">
        <v>1</v>
      </c>
      <c r="D35" s="10">
        <v>0.04</v>
      </c>
      <c r="G35" s="17"/>
    </row>
    <row r="36" spans="2:7" ht="15" customHeight="1" x14ac:dyDescent="0.55000000000000004">
      <c r="B36" s="9" t="str">
        <f>VLOOKUP(C36,Key!$A$10:$B$15,2,FALSE)</f>
        <v>Not Applicable</v>
      </c>
      <c r="C36" s="9">
        <v>0</v>
      </c>
      <c r="D36" s="10">
        <v>0</v>
      </c>
    </row>
    <row r="37" spans="2:7" x14ac:dyDescent="0.55000000000000004">
      <c r="C37" s="25" t="s">
        <v>20</v>
      </c>
      <c r="D37" s="25" t="s">
        <v>18</v>
      </c>
      <c r="E37" s="25" t="s">
        <v>76</v>
      </c>
      <c r="F37" s="25" t="s">
        <v>41</v>
      </c>
    </row>
    <row r="38" spans="2:7" ht="15" customHeight="1" x14ac:dyDescent="0.55000000000000004">
      <c r="C38" s="9" t="s">
        <v>73</v>
      </c>
      <c r="D38" s="14" t="str">
        <f>VLOOKUP(F38,Key!A10:B14,2)</f>
        <v>Agree</v>
      </c>
      <c r="E38" s="14">
        <f>AVERAGEIF(Table1[In the past week, I’ve received recognition for doing my job well.], "&lt;&gt;0")</f>
        <v>3.835</v>
      </c>
      <c r="F38" s="14">
        <f>ROUND(E38, 0.5)</f>
        <v>4</v>
      </c>
      <c r="G38" s="15"/>
    </row>
    <row r="39" spans="2:7" ht="15" customHeight="1" x14ac:dyDescent="0.55000000000000004"/>
    <row r="40" spans="2:7" ht="15" customHeight="1" x14ac:dyDescent="0.55000000000000004"/>
    <row r="41" spans="2:7" ht="15" customHeight="1" x14ac:dyDescent="0.55000000000000004"/>
    <row r="42" spans="2:7" ht="15" customHeight="1" x14ac:dyDescent="0.55000000000000004"/>
    <row r="43" spans="2:7" ht="15" customHeight="1" x14ac:dyDescent="0.55000000000000004"/>
    <row r="44" spans="2:7" ht="15" customHeight="1" x14ac:dyDescent="0.55000000000000004"/>
    <row r="45" spans="2:7" ht="15" customHeight="1" x14ac:dyDescent="0.55000000000000004"/>
    <row r="46" spans="2:7" ht="15" customHeight="1" x14ac:dyDescent="0.55000000000000004"/>
    <row r="47" spans="2:7" ht="15" customHeight="1" x14ac:dyDescent="0.55000000000000004"/>
    <row r="48" spans="2:7" ht="15" customHeight="1" x14ac:dyDescent="0.55000000000000004"/>
    <row r="49" ht="15" customHeight="1" x14ac:dyDescent="0.55000000000000004"/>
    <row r="50" ht="15" customHeight="1" x14ac:dyDescent="0.55000000000000004"/>
    <row r="51" ht="15" customHeight="1" x14ac:dyDescent="0.55000000000000004"/>
    <row r="52" ht="15" customHeight="1" x14ac:dyDescent="0.55000000000000004"/>
    <row r="53" ht="15" customHeight="1" x14ac:dyDescent="0.55000000000000004"/>
  </sheetData>
  <protectedRanges>
    <protectedRange sqref="K1:K2" name="AllowEdit_1_2_2"/>
  </protectedRanges>
  <mergeCells count="16">
    <mergeCell ref="M15:M16"/>
    <mergeCell ref="N15:N16"/>
    <mergeCell ref="O15:O16"/>
    <mergeCell ref="N11:N12"/>
    <mergeCell ref="M7:M8"/>
    <mergeCell ref="N7:N8"/>
    <mergeCell ref="O7:O8"/>
    <mergeCell ref="M9:M10"/>
    <mergeCell ref="N9:N10"/>
    <mergeCell ref="O9:O10"/>
    <mergeCell ref="B2:S2"/>
    <mergeCell ref="O11:O12"/>
    <mergeCell ref="M13:M14"/>
    <mergeCell ref="N13:N14"/>
    <mergeCell ref="O13:O14"/>
    <mergeCell ref="M11:M12"/>
  </mergeCells>
  <pageMargins left="0.7" right="0.7" top="0.75" bottom="0.75" header="0.3" footer="0.3"/>
  <pageSetup orientation="portrait" r:id="rId4"/>
  <drawing r:id="rId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12</vt:i4>
      </vt:variant>
    </vt:vector>
  </HeadingPairs>
  <TitlesOfParts>
    <vt:vector size="12" baseType="lpstr">
      <vt:lpstr>Instructions</vt:lpstr>
      <vt:lpstr>Overview</vt:lpstr>
      <vt:lpstr>Measurement and Progress</vt:lpstr>
      <vt:lpstr>Personal Safety and Belonging</vt:lpstr>
      <vt:lpstr>Professional Growth</vt:lpstr>
      <vt:lpstr>Time and Resources</vt:lpstr>
      <vt:lpstr>Leadership Trust and Values</vt:lpstr>
      <vt:lpstr>Ownership and Input</vt:lpstr>
      <vt:lpstr>Recognition and Value</vt:lpstr>
      <vt:lpstr>Data-Response</vt:lpstr>
      <vt:lpstr>Data-Numerical</vt:lpstr>
      <vt:lpstr>Key</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2017-11-03T21:29:07Z</dcterms:created>
  <dcterms:modified xsi:type="dcterms:W3CDTF">2024-01-12T14:39:44Z</dcterms:modified>
  <cp:category/>
  <cp:contentStatus/>
</cp:coreProperties>
</file>